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pivotCache/pivotCacheRecords2.xml" ContentType="application/vnd.openxmlformats-officedocument.spreadsheetml.pivotCacheRecords+xml"/>
  <Override PartName="/xl/calcChain.xml" ContentType="application/vnd.openxmlformats-officedocument.spreadsheetml.calcChain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77\Downloads\"/>
    </mc:Choice>
  </mc:AlternateContent>
  <xr:revisionPtr revIDLastSave="0" documentId="8_{B971E5E1-0030-4A65-AA76-756D99FB6B98}" xr6:coauthVersionLast="47" xr6:coauthVersionMax="47" xr10:uidLastSave="{00000000-0000-0000-0000-000000000000}"/>
  <bookViews>
    <workbookView xWindow="-90" yWindow="-90" windowWidth="19380" windowHeight="10260" activeTab="4" xr2:uid="{476DEC0D-79E6-4643-9304-ECACFD3C8A28}"/>
  </bookViews>
  <sheets>
    <sheet name="Zad 5.3" sheetId="3" r:id="rId1"/>
    <sheet name="Zad5.1, 5,2" sheetId="2" r:id="rId2"/>
    <sheet name="Odp.do zad 5.5" sheetId="6" r:id="rId3"/>
    <sheet name="Dane do Zad 5.5" sheetId="5" r:id="rId4"/>
    <sheet name="Zad 5.6" sheetId="7" r:id="rId5"/>
    <sheet name="Zad 5.4" sheetId="4" r:id="rId6"/>
  </sheets>
  <definedNames>
    <definedName name="DaneZewnętrzne_1" localSheetId="1" hidden="1">'Zad5.1, 5,2'!$A$1:$J$158</definedName>
  </definedNames>
  <calcPr calcId="191029"/>
  <pivotCaches>
    <pivotCache cacheId="6" r:id="rId7"/>
    <pivotCache cacheId="13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6" l="1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2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2" i="4"/>
  <c r="C4" i="4"/>
  <c r="C5" i="4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3" i="4"/>
  <c r="C2" i="4"/>
  <c r="E4" i="3"/>
  <c r="E3" i="3"/>
  <c r="N161" i="2"/>
  <c r="M2" i="2" l="1"/>
  <c r="N2" i="2" s="1"/>
  <c r="M3" i="2" s="1"/>
  <c r="N3" i="2" s="1"/>
  <c r="M4" i="2" s="1"/>
  <c r="N4" i="2" l="1"/>
  <c r="M5" i="2" s="1"/>
  <c r="N5" i="2" s="1"/>
  <c r="M6" i="2" s="1"/>
  <c r="N6" i="2" s="1"/>
  <c r="M7" i="2" s="1"/>
  <c r="N7" i="2" s="1"/>
  <c r="M8" i="2" s="1"/>
  <c r="N8" i="2" s="1"/>
  <c r="M9" i="2" s="1"/>
  <c r="N9" i="2" s="1"/>
  <c r="M10" i="2" s="1"/>
  <c r="N10" i="2" s="1"/>
  <c r="M11" i="2" s="1"/>
  <c r="N11" i="2" s="1"/>
  <c r="M12" i="2" s="1"/>
  <c r="N12" i="2" s="1"/>
  <c r="M13" i="2" s="1"/>
  <c r="N13" i="2" s="1"/>
  <c r="M14" i="2" s="1"/>
  <c r="N14" i="2" s="1"/>
  <c r="M15" i="2" s="1"/>
  <c r="N15" i="2" s="1"/>
  <c r="M16" i="2" s="1"/>
  <c r="N16" i="2" s="1"/>
  <c r="M17" i="2" s="1"/>
  <c r="N17" i="2" s="1"/>
  <c r="M18" i="2" s="1"/>
  <c r="N18" i="2" s="1"/>
  <c r="M19" i="2" s="1"/>
  <c r="N19" i="2" s="1"/>
  <c r="M20" i="2" s="1"/>
  <c r="N20" i="2" s="1"/>
  <c r="M21" i="2" s="1"/>
  <c r="N21" i="2" s="1"/>
  <c r="M22" i="2" s="1"/>
  <c r="N22" i="2" s="1"/>
  <c r="M23" i="2" s="1"/>
  <c r="N23" i="2" s="1"/>
  <c r="M24" i="2" s="1"/>
  <c r="N24" i="2" s="1"/>
  <c r="M25" i="2" s="1"/>
  <c r="N25" i="2" s="1"/>
  <c r="M26" i="2" s="1"/>
  <c r="N26" i="2" s="1"/>
  <c r="M27" i="2" s="1"/>
  <c r="N27" i="2" s="1"/>
  <c r="M28" i="2" s="1"/>
  <c r="N28" i="2" s="1"/>
  <c r="M29" i="2" s="1"/>
  <c r="N29" i="2" s="1"/>
  <c r="M30" i="2" s="1"/>
  <c r="N30" i="2" s="1"/>
  <c r="M31" i="2" s="1"/>
  <c r="N31" i="2" s="1"/>
  <c r="M32" i="2" s="1"/>
  <c r="N32" i="2" s="1"/>
  <c r="M33" i="2" s="1"/>
  <c r="N33" i="2" s="1"/>
  <c r="M34" i="2" s="1"/>
  <c r="N34" i="2" s="1"/>
  <c r="M35" i="2" s="1"/>
  <c r="N35" i="2" s="1"/>
  <c r="M36" i="2" s="1"/>
  <c r="N36" i="2" s="1"/>
  <c r="M37" i="2" s="1"/>
  <c r="N37" i="2" s="1"/>
  <c r="M38" i="2" s="1"/>
  <c r="N38" i="2" s="1"/>
  <c r="M39" i="2" s="1"/>
  <c r="N39" i="2" s="1"/>
  <c r="M40" i="2" s="1"/>
  <c r="N40" i="2" s="1"/>
  <c r="M41" i="2" s="1"/>
  <c r="N41" i="2" s="1"/>
  <c r="M42" i="2" s="1"/>
  <c r="N42" i="2" s="1"/>
  <c r="M43" i="2" s="1"/>
  <c r="N43" i="2" s="1"/>
  <c r="M44" i="2" s="1"/>
  <c r="N44" i="2" s="1"/>
  <c r="M45" i="2" s="1"/>
  <c r="N45" i="2" s="1"/>
  <c r="M46" i="2" s="1"/>
  <c r="N46" i="2" s="1"/>
  <c r="M47" i="2" s="1"/>
  <c r="N47" i="2" s="1"/>
  <c r="M48" i="2" s="1"/>
  <c r="N48" i="2" s="1"/>
  <c r="M49" i="2" s="1"/>
  <c r="N49" i="2" s="1"/>
  <c r="M50" i="2" s="1"/>
  <c r="N50" i="2" s="1"/>
  <c r="M51" i="2" s="1"/>
  <c r="N51" i="2" s="1"/>
  <c r="M52" i="2" s="1"/>
  <c r="N52" i="2" s="1"/>
  <c r="M53" i="2" s="1"/>
  <c r="N53" i="2" s="1"/>
  <c r="M54" i="2" s="1"/>
  <c r="N54" i="2" s="1"/>
  <c r="M55" i="2" s="1"/>
  <c r="N55" i="2" s="1"/>
  <c r="M56" i="2" s="1"/>
  <c r="N56" i="2" s="1"/>
  <c r="M57" i="2" s="1"/>
  <c r="N57" i="2" s="1"/>
  <c r="M58" i="2" s="1"/>
  <c r="N58" i="2" s="1"/>
  <c r="M59" i="2" s="1"/>
  <c r="N59" i="2" s="1"/>
  <c r="M60" i="2" s="1"/>
  <c r="N60" i="2" s="1"/>
  <c r="M61" i="2" s="1"/>
  <c r="N61" i="2" s="1"/>
  <c r="M62" i="2" s="1"/>
  <c r="N62" i="2" s="1"/>
  <c r="M63" i="2" s="1"/>
  <c r="N63" i="2" s="1"/>
  <c r="M64" i="2" s="1"/>
  <c r="N64" i="2" s="1"/>
  <c r="M65" i="2" s="1"/>
  <c r="N65" i="2" s="1"/>
  <c r="M66" i="2" s="1"/>
  <c r="N66" i="2" s="1"/>
  <c r="M67" i="2" s="1"/>
  <c r="N67" i="2" s="1"/>
  <c r="M68" i="2" s="1"/>
  <c r="N68" i="2" s="1"/>
  <c r="M69" i="2" s="1"/>
  <c r="N69" i="2" s="1"/>
  <c r="M70" i="2" s="1"/>
  <c r="N70" i="2" s="1"/>
  <c r="M71" i="2" s="1"/>
  <c r="N71" i="2" s="1"/>
  <c r="M72" i="2" s="1"/>
  <c r="N72" i="2" s="1"/>
  <c r="M73" i="2" s="1"/>
  <c r="N73" i="2" s="1"/>
  <c r="M74" i="2" s="1"/>
  <c r="N74" i="2" s="1"/>
  <c r="M75" i="2" s="1"/>
  <c r="N75" i="2" s="1"/>
  <c r="M76" i="2" s="1"/>
  <c r="N76" i="2" s="1"/>
  <c r="M77" i="2" s="1"/>
  <c r="N77" i="2" s="1"/>
  <c r="M78" i="2" s="1"/>
  <c r="N78" i="2" s="1"/>
  <c r="M79" i="2" s="1"/>
  <c r="N79" i="2" s="1"/>
  <c r="M80" i="2" s="1"/>
  <c r="N80" i="2" s="1"/>
  <c r="M81" i="2" s="1"/>
  <c r="N81" i="2" s="1"/>
  <c r="M82" i="2" s="1"/>
  <c r="N82" i="2" s="1"/>
  <c r="M83" i="2" s="1"/>
  <c r="N83" i="2" s="1"/>
  <c r="M84" i="2" s="1"/>
  <c r="N84" i="2" s="1"/>
  <c r="M85" i="2" s="1"/>
  <c r="N85" i="2" s="1"/>
  <c r="M86" i="2" s="1"/>
  <c r="N86" i="2" s="1"/>
  <c r="M87" i="2" s="1"/>
  <c r="N87" i="2" s="1"/>
  <c r="M88" i="2" s="1"/>
  <c r="N88" i="2" s="1"/>
  <c r="M89" i="2" s="1"/>
  <c r="N89" i="2" s="1"/>
  <c r="M90" i="2" s="1"/>
  <c r="N90" i="2" s="1"/>
  <c r="M91" i="2" s="1"/>
  <c r="N91" i="2" s="1"/>
  <c r="M92" i="2" s="1"/>
  <c r="N92" i="2" s="1"/>
  <c r="M93" i="2" s="1"/>
  <c r="N93" i="2" s="1"/>
  <c r="M94" i="2" s="1"/>
  <c r="N94" i="2" s="1"/>
  <c r="M95" i="2" s="1"/>
  <c r="N95" i="2" s="1"/>
  <c r="M96" i="2" s="1"/>
  <c r="N96" i="2" s="1"/>
  <c r="M97" i="2" s="1"/>
  <c r="N97" i="2" s="1"/>
  <c r="M98" i="2" s="1"/>
  <c r="N98" i="2" s="1"/>
  <c r="M99" i="2" s="1"/>
  <c r="N99" i="2" s="1"/>
  <c r="M100" i="2" s="1"/>
  <c r="N100" i="2" s="1"/>
  <c r="M101" i="2" s="1"/>
  <c r="N101" i="2" s="1"/>
  <c r="M102" i="2" s="1"/>
  <c r="N102" i="2" s="1"/>
  <c r="M103" i="2" s="1"/>
  <c r="N103" i="2" s="1"/>
  <c r="M104" i="2" s="1"/>
  <c r="N104" i="2" s="1"/>
  <c r="M105" i="2" s="1"/>
  <c r="N105" i="2" s="1"/>
  <c r="M106" i="2" s="1"/>
  <c r="N106" i="2" s="1"/>
  <c r="M107" i="2" s="1"/>
  <c r="N107" i="2" s="1"/>
  <c r="M108" i="2" s="1"/>
  <c r="N108" i="2" s="1"/>
  <c r="M109" i="2" s="1"/>
  <c r="N109" i="2" s="1"/>
  <c r="M110" i="2" s="1"/>
  <c r="N110" i="2" s="1"/>
  <c r="M111" i="2" s="1"/>
  <c r="N111" i="2" s="1"/>
  <c r="M112" i="2" s="1"/>
  <c r="N112" i="2" s="1"/>
  <c r="M113" i="2" s="1"/>
  <c r="N113" i="2" s="1"/>
  <c r="M114" i="2" s="1"/>
  <c r="N114" i="2" s="1"/>
  <c r="M115" i="2" s="1"/>
  <c r="N115" i="2" s="1"/>
  <c r="M116" i="2" s="1"/>
  <c r="N116" i="2" s="1"/>
  <c r="M117" i="2" s="1"/>
  <c r="N117" i="2" s="1"/>
  <c r="M118" i="2" s="1"/>
  <c r="N118" i="2" s="1"/>
  <c r="M119" i="2" s="1"/>
  <c r="N119" i="2" s="1"/>
  <c r="M120" i="2" s="1"/>
  <c r="N120" i="2" s="1"/>
  <c r="M121" i="2" s="1"/>
  <c r="N121" i="2" s="1"/>
  <c r="M122" i="2" s="1"/>
  <c r="N122" i="2" s="1"/>
  <c r="M123" i="2" s="1"/>
  <c r="N123" i="2" s="1"/>
  <c r="M124" i="2" s="1"/>
  <c r="N124" i="2" s="1"/>
  <c r="M125" i="2" s="1"/>
  <c r="N125" i="2" s="1"/>
  <c r="M126" i="2" s="1"/>
  <c r="N126" i="2" s="1"/>
  <c r="M127" i="2" s="1"/>
  <c r="N127" i="2" s="1"/>
  <c r="M128" i="2" s="1"/>
  <c r="N128" i="2" s="1"/>
  <c r="M129" i="2" s="1"/>
  <c r="N129" i="2" s="1"/>
  <c r="M130" i="2" s="1"/>
  <c r="N130" i="2" s="1"/>
  <c r="M131" i="2" s="1"/>
  <c r="N131" i="2" s="1"/>
  <c r="M132" i="2" s="1"/>
  <c r="N132" i="2" s="1"/>
  <c r="M133" i="2" s="1"/>
  <c r="N133" i="2" s="1"/>
  <c r="M134" i="2" s="1"/>
  <c r="N134" i="2" s="1"/>
  <c r="M135" i="2" s="1"/>
  <c r="N135" i="2" s="1"/>
  <c r="M136" i="2" s="1"/>
  <c r="N136" i="2" s="1"/>
  <c r="M137" i="2" s="1"/>
  <c r="N137" i="2" s="1"/>
  <c r="M138" i="2" s="1"/>
  <c r="N138" i="2" s="1"/>
  <c r="M139" i="2" s="1"/>
  <c r="N139" i="2" s="1"/>
  <c r="M140" i="2" s="1"/>
  <c r="N140" i="2" s="1"/>
  <c r="M141" i="2" s="1"/>
  <c r="N141" i="2" s="1"/>
  <c r="M142" i="2" s="1"/>
  <c r="N142" i="2" s="1"/>
  <c r="M143" i="2" s="1"/>
  <c r="N143" i="2" s="1"/>
  <c r="M144" i="2" s="1"/>
  <c r="N144" i="2" s="1"/>
  <c r="M145" i="2" s="1"/>
  <c r="N145" i="2" s="1"/>
  <c r="M146" i="2" s="1"/>
  <c r="N146" i="2" s="1"/>
  <c r="M147" i="2" s="1"/>
  <c r="N147" i="2" s="1"/>
  <c r="M148" i="2" s="1"/>
  <c r="N148" i="2" s="1"/>
  <c r="M149" i="2" s="1"/>
  <c r="N149" i="2" s="1"/>
  <c r="M150" i="2" s="1"/>
  <c r="N150" i="2" s="1"/>
  <c r="M151" i="2" s="1"/>
  <c r="N151" i="2" s="1"/>
  <c r="M152" i="2" s="1"/>
  <c r="N152" i="2" s="1"/>
  <c r="M153" i="2" s="1"/>
  <c r="N153" i="2" s="1"/>
  <c r="M154" i="2" s="1"/>
  <c r="N154" i="2" s="1"/>
  <c r="M155" i="2" s="1"/>
  <c r="N155" i="2" s="1"/>
  <c r="M156" i="2" s="1"/>
  <c r="N156" i="2" s="1"/>
  <c r="M157" i="2" s="1"/>
  <c r="N157" i="2" s="1"/>
  <c r="M158" i="2" s="1"/>
  <c r="N158" i="2" s="1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39DA74-1D33-4378-8956-6F15665FAEAD}" keepAlive="1" name="Zapytanie — loty" description="Połączenie z zapytaniem „loty” w skoroszycie." type="5" refreshedVersion="7" background="1" saveData="1">
    <dbPr connection="Provider=Microsoft.Mashup.OleDb.1;Data Source=$Workbook$;Location=loty;Extended Properties=&quot;&quot;" command="SELECT * FROM [loty]"/>
  </connection>
</connections>
</file>

<file path=xl/sharedStrings.xml><?xml version="1.0" encoding="utf-8"?>
<sst xmlns="http://schemas.openxmlformats.org/spreadsheetml/2006/main" count="835" uniqueCount="194">
  <si>
    <t>lp</t>
  </si>
  <si>
    <t>data wylotu</t>
  </si>
  <si>
    <t>godzina wylotu</t>
  </si>
  <si>
    <t>data przylotu</t>
  </si>
  <si>
    <t>godzina przylotu</t>
  </si>
  <si>
    <t>Cargo załadunek</t>
  </si>
  <si>
    <t>Cargo wyładunek</t>
  </si>
  <si>
    <t>Column1</t>
  </si>
  <si>
    <t>_1</t>
  </si>
  <si>
    <t>_2</t>
  </si>
  <si>
    <t>09:14:36</t>
  </si>
  <si>
    <t/>
  </si>
  <si>
    <t>13:25:27</t>
  </si>
  <si>
    <t>17:11:21</t>
  </si>
  <si>
    <t>21:56:12</t>
  </si>
  <si>
    <t>06:33:21</t>
  </si>
  <si>
    <t>10:11:26</t>
  </si>
  <si>
    <t>13:43:53</t>
  </si>
  <si>
    <t>17:30:24</t>
  </si>
  <si>
    <t>21:31:33</t>
  </si>
  <si>
    <t>07:34:45</t>
  </si>
  <si>
    <t>11:04:25</t>
  </si>
  <si>
    <t>15:16:19</t>
  </si>
  <si>
    <t>18:26:19</t>
  </si>
  <si>
    <t>22:16:45</t>
  </si>
  <si>
    <t>06:04:35</t>
  </si>
  <si>
    <t>08:19:45</t>
  </si>
  <si>
    <t>10:05:36</t>
  </si>
  <si>
    <t>12:55:10</t>
  </si>
  <si>
    <t>18:34:04</t>
  </si>
  <si>
    <t>23:11:16</t>
  </si>
  <si>
    <t>09:01:45</t>
  </si>
  <si>
    <t>12:16:25</t>
  </si>
  <si>
    <t>15:26:19</t>
  </si>
  <si>
    <t>17:36:28</t>
  </si>
  <si>
    <t>19:50:16</t>
  </si>
  <si>
    <t>00:19:26</t>
  </si>
  <si>
    <t>07:08:36</t>
  </si>
  <si>
    <t>12:36:19</t>
  </si>
  <si>
    <t>15:01:15</t>
  </si>
  <si>
    <t>18:19:00</t>
  </si>
  <si>
    <t>21:22:13</t>
  </si>
  <si>
    <t>09:36:14</t>
  </si>
  <si>
    <t>12:31:16</t>
  </si>
  <si>
    <t>15:34:16</t>
  </si>
  <si>
    <t>19:00:11</t>
  </si>
  <si>
    <t>22:34:36</t>
  </si>
  <si>
    <t>06:15:65</t>
  </si>
  <si>
    <t>09:33:04</t>
  </si>
  <si>
    <t>12:35:15</t>
  </si>
  <si>
    <t>16:26:19</t>
  </si>
  <si>
    <t>18:32:23</t>
  </si>
  <si>
    <t>21:31:36</t>
  </si>
  <si>
    <t>07:45:56</t>
  </si>
  <si>
    <t>10:55:13</t>
  </si>
  <si>
    <t>14:11:09</t>
  </si>
  <si>
    <t>18:30:24</t>
  </si>
  <si>
    <t>21:21:36</t>
  </si>
  <si>
    <t>07:26:14</t>
  </si>
  <si>
    <t>10:39:64</t>
  </si>
  <si>
    <t>14:14:48</t>
  </si>
  <si>
    <t>16:54:12</t>
  </si>
  <si>
    <t>19:48:46</t>
  </si>
  <si>
    <t>00:54:18</t>
  </si>
  <si>
    <t>09:11:45</t>
  </si>
  <si>
    <t>12:09:07</t>
  </si>
  <si>
    <t>14:26:47</t>
  </si>
  <si>
    <t>17:15:48</t>
  </si>
  <si>
    <t>21:11:01</t>
  </si>
  <si>
    <t>05:35:06</t>
  </si>
  <si>
    <t>10:16:19</t>
  </si>
  <si>
    <t>14:15:25</t>
  </si>
  <si>
    <t>19:10:01</t>
  </si>
  <si>
    <t>09:08:14</t>
  </si>
  <si>
    <t>12:48:06</t>
  </si>
  <si>
    <t>14:55:39</t>
  </si>
  <si>
    <t>18:00:00</t>
  </si>
  <si>
    <t>22:04:19</t>
  </si>
  <si>
    <t>06:14:24</t>
  </si>
  <si>
    <t>10:04:55</t>
  </si>
  <si>
    <t>13:56:55</t>
  </si>
  <si>
    <t>17:00:15</t>
  </si>
  <si>
    <t>19:15:54</t>
  </si>
  <si>
    <t>22:04:06</t>
  </si>
  <si>
    <t>04:09:06</t>
  </si>
  <si>
    <t>08:15:54</t>
  </si>
  <si>
    <t>12:45:47</t>
  </si>
  <si>
    <t>15:12:24</t>
  </si>
  <si>
    <t>18:36:45</t>
  </si>
  <si>
    <t>21:45:48</t>
  </si>
  <si>
    <t>06:04:09</t>
  </si>
  <si>
    <t>09:03:04</t>
  </si>
  <si>
    <t>12:00:45</t>
  </si>
  <si>
    <t>14:45:10</t>
  </si>
  <si>
    <t>17:22:01</t>
  </si>
  <si>
    <t>20:45:56</t>
  </si>
  <si>
    <t>08:01:04</t>
  </si>
  <si>
    <t>11:30:09</t>
  </si>
  <si>
    <t>14:55:03</t>
  </si>
  <si>
    <t>17:13:53</t>
  </si>
  <si>
    <t>20:45:44</t>
  </si>
  <si>
    <t>06:24:06</t>
  </si>
  <si>
    <t>10:00:11</t>
  </si>
  <si>
    <t>13:26:23</t>
  </si>
  <si>
    <t>15:25:19</t>
  </si>
  <si>
    <t>18:45:12</t>
  </si>
  <si>
    <t>10:46:11</t>
  </si>
  <si>
    <t>15:01:03</t>
  </si>
  <si>
    <t>17:33:46</t>
  </si>
  <si>
    <t>20:22:01</t>
  </si>
  <si>
    <t>01:12:45</t>
  </si>
  <si>
    <t>10:44:21</t>
  </si>
  <si>
    <t>12:43:11</t>
  </si>
  <si>
    <t>14:14:21</t>
  </si>
  <si>
    <t>16:12:04</t>
  </si>
  <si>
    <t>17:30:01</t>
  </si>
  <si>
    <t>18:45:33</t>
  </si>
  <si>
    <t>22:02:04</t>
  </si>
  <si>
    <t>01:23:16</t>
  </si>
  <si>
    <t>08:04:26</t>
  </si>
  <si>
    <t>13:58:27</t>
  </si>
  <si>
    <t>16:03:25</t>
  </si>
  <si>
    <t>18:16:54</t>
  </si>
  <si>
    <t>22:30:00</t>
  </si>
  <si>
    <t>08:16:45</t>
  </si>
  <si>
    <t>11:04:33</t>
  </si>
  <si>
    <t>15:11:19</t>
  </si>
  <si>
    <t>16:48:06</t>
  </si>
  <si>
    <t>20:21:07</t>
  </si>
  <si>
    <t>01:01:24</t>
  </si>
  <si>
    <t>09:22:35</t>
  </si>
  <si>
    <t>12:15:21</t>
  </si>
  <si>
    <t>14:06:22</t>
  </si>
  <si>
    <t>17:56:55</t>
  </si>
  <si>
    <t>21:21:04</t>
  </si>
  <si>
    <t>07:12:21</t>
  </si>
  <si>
    <t>14:11:06</t>
  </si>
  <si>
    <t>18:48:43</t>
  </si>
  <si>
    <t>21:13:04</t>
  </si>
  <si>
    <t>08:26:41</t>
  </si>
  <si>
    <t>12:01:04</t>
  </si>
  <si>
    <t>13:49:04</t>
  </si>
  <si>
    <t>16:04:09</t>
  </si>
  <si>
    <t>18:09:04</t>
  </si>
  <si>
    <t>07:55:36</t>
  </si>
  <si>
    <t>10:09:21</t>
  </si>
  <si>
    <t>11:54:10</t>
  </si>
  <si>
    <t>14:06:01</t>
  </si>
  <si>
    <t>17:55:04</t>
  </si>
  <si>
    <t>20:30:04</t>
  </si>
  <si>
    <t>07:56:55</t>
  </si>
  <si>
    <t>10:11:08</t>
  </si>
  <si>
    <t>15:05:06</t>
  </si>
  <si>
    <t>19:02:04</t>
  </si>
  <si>
    <t>11:54:06</t>
  </si>
  <si>
    <t>15:04:56</t>
  </si>
  <si>
    <t>18:06:49</t>
  </si>
  <si>
    <t>21:01:01</t>
  </si>
  <si>
    <t>08:58:32</t>
  </si>
  <si>
    <t>12:01:02</t>
  </si>
  <si>
    <t>14:43:11</t>
  </si>
  <si>
    <t>17:34:12</t>
  </si>
  <si>
    <t>20:21:22</t>
  </si>
  <si>
    <t>00:57:04</t>
  </si>
  <si>
    <t>08:00:45</t>
  </si>
  <si>
    <t>15:08:09</t>
  </si>
  <si>
    <t>18:56:55</t>
  </si>
  <si>
    <t>Maks czas</t>
  </si>
  <si>
    <t>Zad 5.2</t>
  </si>
  <si>
    <t>Zad 5.4</t>
  </si>
  <si>
    <t>Zad 5.3</t>
  </si>
  <si>
    <t>ZaładunekWyładunek</t>
  </si>
  <si>
    <t>Wyładunek</t>
  </si>
  <si>
    <t>Czas lotu</t>
  </si>
  <si>
    <t>Ile razy&gt;40t</t>
  </si>
  <si>
    <t>Suma z Czas lotu</t>
  </si>
  <si>
    <t>Etykiety wierszy</t>
  </si>
  <si>
    <t>Suma końcowa</t>
  </si>
  <si>
    <t>Najkrócej:</t>
  </si>
  <si>
    <t>Najdłużej:</t>
  </si>
  <si>
    <t>w dniu:</t>
  </si>
  <si>
    <t>Czas narastająco</t>
  </si>
  <si>
    <t>Czas w godz.</t>
  </si>
  <si>
    <t>Czy data wylotu=datcie przyl.</t>
  </si>
  <si>
    <t>Data</t>
  </si>
  <si>
    <t>Opłaty</t>
  </si>
  <si>
    <t>Koszt</t>
  </si>
  <si>
    <t>Zysk</t>
  </si>
  <si>
    <t>Suma z Zysk</t>
  </si>
  <si>
    <t>Zad.5.5 - Zysk całkowity</t>
  </si>
  <si>
    <t>Największy dzienny zysk:</t>
  </si>
  <si>
    <t>z dnia 05.09.2021</t>
  </si>
  <si>
    <t>5.6.Lot przynosi straty, gdy opłaty pobierane za przewóz są niższe niż opłaty za załadunek i wyładunek. Dla danych związanych z opłatami przewozowymi i załadunkowymi z zadania 5.5. podaj liczbę lotów, które przyniosły straty.</t>
  </si>
  <si>
    <t>(licz.jeżeli)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</si>
</sst>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2" fontId="0" fillId="0" borderId="0" xfId="0" applyNumberFormat="1"/>
    <xf numFmtId="2" fontId="0" fillId="3" borderId="0" xfId="0" applyNumberFormat="1" applyFill="1"/>
    <xf numFmtId="0" fontId="0" fillId="3" borderId="0" xfId="0" applyFill="1"/>
    <xf numFmtId="0" fontId="0" fillId="0" borderId="0" xfId="0" pivotButton="1"/>
    <xf numFmtId="14" fontId="0" fillId="0" borderId="0" xfId="0" applyNumberFormat="1" applyAlignment="1">
      <alignment horizontal="left"/>
    </xf>
    <xf numFmtId="14" fontId="0" fillId="3" borderId="0" xfId="0" applyNumberFormat="1" applyFill="1"/>
    <xf numFmtId="0" fontId="1" fillId="2" borderId="0" xfId="0" applyFont="1" applyFill="1" applyBorder="1"/>
    <xf numFmtId="0" fontId="0" fillId="0" borderId="0" xfId="0" applyAlignment="1">
      <alignment horizontal="left" vertical="center" indent="4"/>
    </xf>
    <xf numFmtId="0" fontId="0" fillId="3" borderId="0" xfId="0" applyNumberFormat="1" applyFill="1"/>
    <xf numFmtId="0" fontId="2" fillId="0" borderId="0" xfId="0" applyFont="1"/>
  </cellXfs>
  <cellStyles count="1">
    <cellStyle name="Normalny" xfId="0" builtinId="0"/>
  </cellStyles>
  <dxfs count="12">
    <dxf>
      <fill>
        <patternFill patternType="solid">
          <bgColor rgb="FFFFFF00"/>
        </patternFill>
      </fill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64" formatCode="[$-F400]h:mm:ss\ AM/PM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lutu w poszczególnych dniach</a:t>
            </a:r>
          </a:p>
          <a:p>
            <a:pPr>
              <a:defRPr/>
            </a:pPr>
            <a:r>
              <a:rPr lang="pl-PL"/>
              <a:t>w minutach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'Zad 5.3'!$J$3</c:f>
              <c:strCache>
                <c:ptCount val="1"/>
                <c:pt idx="0">
                  <c:v>Suma z Czas lotu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numRef>
              <c:f>'Zad 5.3'!$I$4:$I$33</c:f>
              <c:numCache>
                <c:formatCode>m/d/yyyy</c:formatCode>
                <c:ptCount val="30"/>
                <c:pt idx="0">
                  <c:v>44440</c:v>
                </c:pt>
                <c:pt idx="1">
                  <c:v>44441</c:v>
                </c:pt>
                <c:pt idx="2">
                  <c:v>44442</c:v>
                </c:pt>
                <c:pt idx="3">
                  <c:v>44443</c:v>
                </c:pt>
                <c:pt idx="4">
                  <c:v>44444</c:v>
                </c:pt>
                <c:pt idx="5">
                  <c:v>44445</c:v>
                </c:pt>
                <c:pt idx="6">
                  <c:v>44446</c:v>
                </c:pt>
                <c:pt idx="7">
                  <c:v>44447</c:v>
                </c:pt>
                <c:pt idx="8">
                  <c:v>44448</c:v>
                </c:pt>
                <c:pt idx="9">
                  <c:v>44449</c:v>
                </c:pt>
                <c:pt idx="10">
                  <c:v>44450</c:v>
                </c:pt>
                <c:pt idx="11">
                  <c:v>44451</c:v>
                </c:pt>
                <c:pt idx="12">
                  <c:v>44452</c:v>
                </c:pt>
                <c:pt idx="13">
                  <c:v>44453</c:v>
                </c:pt>
                <c:pt idx="14">
                  <c:v>44454</c:v>
                </c:pt>
                <c:pt idx="15">
                  <c:v>44455</c:v>
                </c:pt>
                <c:pt idx="16">
                  <c:v>44456</c:v>
                </c:pt>
                <c:pt idx="17">
                  <c:v>44457</c:v>
                </c:pt>
                <c:pt idx="18">
                  <c:v>44458</c:v>
                </c:pt>
                <c:pt idx="19">
                  <c:v>44459</c:v>
                </c:pt>
                <c:pt idx="20">
                  <c:v>44460</c:v>
                </c:pt>
                <c:pt idx="21">
                  <c:v>44461</c:v>
                </c:pt>
                <c:pt idx="22">
                  <c:v>44462</c:v>
                </c:pt>
                <c:pt idx="23">
                  <c:v>44463</c:v>
                </c:pt>
                <c:pt idx="24">
                  <c:v>44464</c:v>
                </c:pt>
                <c:pt idx="25">
                  <c:v>44465</c:v>
                </c:pt>
                <c:pt idx="26">
                  <c:v>44466</c:v>
                </c:pt>
                <c:pt idx="27">
                  <c:v>44467</c:v>
                </c:pt>
                <c:pt idx="28">
                  <c:v>44468</c:v>
                </c:pt>
                <c:pt idx="29">
                  <c:v>44469</c:v>
                </c:pt>
              </c:numCache>
            </c:numRef>
          </c:cat>
          <c:val>
            <c:numRef>
              <c:f>'Zad 5.3'!$J$4:$J$33</c:f>
              <c:numCache>
                <c:formatCode>General</c:formatCode>
                <c:ptCount val="30"/>
                <c:pt idx="0">
                  <c:v>586.77</c:v>
                </c:pt>
                <c:pt idx="1">
                  <c:v>650.96999999999991</c:v>
                </c:pt>
                <c:pt idx="2">
                  <c:v>836.69</c:v>
                </c:pt>
                <c:pt idx="3">
                  <c:v>685.83999999999992</c:v>
                </c:pt>
                <c:pt idx="4">
                  <c:v>683.59999999999991</c:v>
                </c:pt>
                <c:pt idx="5">
                  <c:v>584.5</c:v>
                </c:pt>
                <c:pt idx="6">
                  <c:v>566.97</c:v>
                </c:pt>
                <c:pt idx="7">
                  <c:v>720.45</c:v>
                </c:pt>
                <c:pt idx="8">
                  <c:v>452.26</c:v>
                </c:pt>
                <c:pt idx="9">
                  <c:v>718.25</c:v>
                </c:pt>
                <c:pt idx="10">
                  <c:v>499.09000000000003</c:v>
                </c:pt>
                <c:pt idx="11">
                  <c:v>407.41999999999996</c:v>
                </c:pt>
                <c:pt idx="12">
                  <c:v>671.70999999999992</c:v>
                </c:pt>
                <c:pt idx="13">
                  <c:v>545.04999999999995</c:v>
                </c:pt>
                <c:pt idx="14">
                  <c:v>606.54</c:v>
                </c:pt>
                <c:pt idx="15">
                  <c:v>562.55999999999995</c:v>
                </c:pt>
                <c:pt idx="16">
                  <c:v>385.64</c:v>
                </c:pt>
                <c:pt idx="17">
                  <c:v>358.83</c:v>
                </c:pt>
                <c:pt idx="18">
                  <c:v>431.73</c:v>
                </c:pt>
                <c:pt idx="19">
                  <c:v>628.34999999999991</c:v>
                </c:pt>
                <c:pt idx="20">
                  <c:v>577.78</c:v>
                </c:pt>
                <c:pt idx="21">
                  <c:v>496.28</c:v>
                </c:pt>
                <c:pt idx="22">
                  <c:v>615.71</c:v>
                </c:pt>
                <c:pt idx="23">
                  <c:v>550.78</c:v>
                </c:pt>
                <c:pt idx="24">
                  <c:v>357.25</c:v>
                </c:pt>
                <c:pt idx="25">
                  <c:v>460.8</c:v>
                </c:pt>
                <c:pt idx="26">
                  <c:v>411.91999999999996</c:v>
                </c:pt>
                <c:pt idx="27">
                  <c:v>417.64</c:v>
                </c:pt>
                <c:pt idx="28">
                  <c:v>577.81999999999994</c:v>
                </c:pt>
                <c:pt idx="29">
                  <c:v>281.19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9-4ECE-8D6A-3E37E636F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1079837544"/>
        <c:axId val="1079835248"/>
      </c:barChart>
      <c:dateAx>
        <c:axId val="10798375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9835248"/>
        <c:crosses val="autoZero"/>
        <c:auto val="1"/>
        <c:lblOffset val="100"/>
        <c:baseTimeUnit val="days"/>
      </c:dateAx>
      <c:valAx>
        <c:axId val="1079835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9837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487361</xdr:colOff>
      <xdr:row>17</xdr:row>
      <xdr:rowOff>174625</xdr:rowOff>
    </xdr:from>
    <xdr:to>
      <xdr:col>16</xdr:col>
      <xdr:colOff>22225</xdr:colOff>
      <xdr:row>32</xdr:row>
      <xdr:rowOff>107950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90FDF3F-BB21-4BE8-B854-B05A84B852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ek Taraszkiewicz" refreshedDate="44551.597445254629" createdVersion="7" refreshedVersion="7" minRefreshableVersion="3" recordCount="157" xr:uid="{48AD3BE4-12D6-4ECD-A77D-485F21FDF23C}">
  <cacheSource type="worksheet">
    <worksheetSource name="loty"/>
  </cacheSource>
  <cacheFields count="14">
    <cacheField name="lp" numFmtId="0">
      <sharedItems containsSemiMixedTypes="0" containsString="0" containsNumber="1" containsInteger="1" minValue="1" maxValue="157"/>
    </cacheField>
    <cacheField name="data wylotu" numFmtId="14">
      <sharedItems containsSemiMixedTypes="0" containsNonDate="0" containsDate="1" containsString="0" minDate="2021-09-01T00:00:00" maxDate="2021-10-01T00:00:00" count="30"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</sharedItems>
    </cacheField>
    <cacheField name="godzina wylotu" numFmtId="164">
      <sharedItems containsSemiMixedTypes="0" containsNonDate="0" containsDate="1" containsString="0" minDate="1899-12-30T01:01:00" maxDate="1899-12-30T23:36:08"/>
    </cacheField>
    <cacheField name="data przylotu" numFmtId="14">
      <sharedItems containsSemiMixedTypes="0" containsNonDate="0" containsDate="1" containsString="0" minDate="2021-09-01T00:00:00" maxDate="2021-10-01T00:00:00"/>
    </cacheField>
    <cacheField name="godzina przylotu" numFmtId="0">
      <sharedItems/>
    </cacheField>
    <cacheField name="Cargo załadunek" numFmtId="0">
      <sharedItems containsSemiMixedTypes="0" containsString="0" containsNumber="1" containsInteger="1" minValue="0" maxValue="24"/>
    </cacheField>
    <cacheField name="Cargo wyładunek" numFmtId="0">
      <sharedItems containsSemiMixedTypes="0" containsString="0" containsNumber="1" containsInteger="1" minValue="0" maxValue="39"/>
    </cacheField>
    <cacheField name="Column1" numFmtId="0">
      <sharedItems/>
    </cacheField>
    <cacheField name="_1" numFmtId="0">
      <sharedItems/>
    </cacheField>
    <cacheField name="_2" numFmtId="0">
      <sharedItems/>
    </cacheField>
    <cacheField name="Czas lotu" numFmtId="2">
      <sharedItems containsSemiMixedTypes="0" containsString="0" containsNumber="1" minValue="28.65" maxValue="259.64999999999998"/>
    </cacheField>
    <cacheField name="Maks czas" numFmtId="2">
      <sharedItems containsNonDate="0" containsString="0" containsBlank="1"/>
    </cacheField>
    <cacheField name="ZaładunekWyładunek" numFmtId="0">
      <sharedItems containsSemiMixedTypes="0" containsString="0" containsNumber="1" containsInteger="1" minValue="5" maxValue="42"/>
    </cacheField>
    <cacheField name="Wyładunek" numFmtId="0">
      <sharedItems containsSemiMixedTypes="0" containsString="0" containsNumber="1" containsInteger="1" minValue="0" maxValue="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ek Taraszkiewicz" refreshedDate="44551.62889861111" createdVersion="7" refreshedVersion="7" minRefreshableVersion="3" recordCount="157" xr:uid="{765C41C6-BFED-4FF5-B87F-041E990E9AAD}">
  <cacheSource type="worksheet">
    <worksheetSource ref="A1:L158" sheet="Dane do Zad 5.5"/>
  </cacheSource>
  <cacheFields count="12">
    <cacheField name="lp" numFmtId="0">
      <sharedItems containsSemiMixedTypes="0" containsString="0" containsNumber="1" containsInteger="1" minValue="1" maxValue="157"/>
    </cacheField>
    <cacheField name="data wylotu" numFmtId="14">
      <sharedItems containsSemiMixedTypes="0" containsNonDate="0" containsDate="1" containsString="0" minDate="2021-09-01T00:00:00" maxDate="2021-10-01T00:00:00"/>
    </cacheField>
    <cacheField name="godzina wylotu" numFmtId="0">
      <sharedItems containsSemiMixedTypes="0" containsString="0" containsNumber="1" minValue="4.2361111111111113E-2" maxValue="0.98342592592592593"/>
    </cacheField>
    <cacheField name="data przylotu" numFmtId="0">
      <sharedItems containsSemiMixedTypes="0" containsString="0" containsNumber="1" containsInteger="1" minValue="44440" maxValue="44469"/>
    </cacheField>
    <cacheField name="godzina przylotu" numFmtId="0">
      <sharedItems/>
    </cacheField>
    <cacheField name="Cargo załadunek" numFmtId="0">
      <sharedItems containsSemiMixedTypes="0" containsString="0" containsNumber="1" containsInteger="1" minValue="0" maxValue="24"/>
    </cacheField>
    <cacheField name="Cargo wyładunek" numFmtId="0">
      <sharedItems containsSemiMixedTypes="0" containsString="0" containsNumber="1" containsInteger="1" minValue="0" maxValue="39"/>
    </cacheField>
    <cacheField name="Czy data wylotu=datcie przyl." numFmtId="0">
      <sharedItems/>
    </cacheField>
    <cacheField name="Data" numFmtId="14">
      <sharedItems containsSemiMixedTypes="0" containsNonDate="0" containsDate="1" containsString="0" minDate="2021-09-01T00:00:00" maxDate="2021-10-01T00:00:00" count="30"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</sharedItems>
    </cacheField>
    <cacheField name="Opłaty" numFmtId="0">
      <sharedItems containsSemiMixedTypes="0" containsString="0" containsNumber="1" containsInteger="1" minValue="0" maxValue="120000"/>
    </cacheField>
    <cacheField name="Koszt" numFmtId="0">
      <sharedItems containsSemiMixedTypes="0" containsString="0" containsNumber="1" containsInteger="1" minValue="1500" maxValue="67500"/>
    </cacheField>
    <cacheField name="Zysk" numFmtId="0">
      <sharedItems containsSemiMixedTypes="0" containsString="0" containsNumber="1" containsInteger="1" minValue="-31500" maxValue="69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7">
  <r>
    <n v="1"/>
    <x v="0"/>
    <d v="1899-12-30T08:00:00"/>
    <d v="2021-09-01T00:00:00"/>
    <s v="09:14:36"/>
    <n v="12"/>
    <n v="0"/>
    <s v=""/>
    <s v=""/>
    <s v=""/>
    <n v="74.599999999999994"/>
    <m/>
    <n v="12"/>
    <n v="12"/>
  </r>
  <r>
    <n v="2"/>
    <x v="0"/>
    <d v="1899-12-30T10:11:00"/>
    <d v="2021-09-01T00:00:00"/>
    <s v="13:25:27"/>
    <n v="11"/>
    <n v="16"/>
    <s v=""/>
    <s v=""/>
    <s v=""/>
    <n v="194.45"/>
    <m/>
    <n v="23"/>
    <n v="7"/>
  </r>
  <r>
    <n v="3"/>
    <x v="0"/>
    <d v="1899-12-30T15:30:26"/>
    <d v="2021-09-01T00:00:00"/>
    <s v="17:11:21"/>
    <n v="9"/>
    <n v="0"/>
    <s v=""/>
    <s v=""/>
    <s v=""/>
    <n v="100.92"/>
    <m/>
    <n v="16"/>
    <n v="16"/>
  </r>
  <r>
    <n v="4"/>
    <x v="0"/>
    <d v="1899-12-30T18:19:24"/>
    <d v="2021-09-01T00:00:00"/>
    <s v="21:56:12"/>
    <n v="14"/>
    <n v="11"/>
    <s v=""/>
    <s v=""/>
    <s v=""/>
    <n v="216.8"/>
    <m/>
    <n v="30"/>
    <n v="19"/>
  </r>
  <r>
    <n v="5"/>
    <x v="1"/>
    <d v="1899-12-30T04:15:11"/>
    <d v="2021-09-02T00:00:00"/>
    <s v="06:33:21"/>
    <n v="21"/>
    <n v="15"/>
    <s v=""/>
    <s v=""/>
    <s v=""/>
    <n v="138.16999999999999"/>
    <m/>
    <n v="40"/>
    <n v="25"/>
  </r>
  <r>
    <n v="6"/>
    <x v="1"/>
    <d v="1899-12-30T08:20:12"/>
    <d v="2021-09-02T00:00:00"/>
    <s v="10:11:26"/>
    <n v="11"/>
    <n v="24"/>
    <s v=""/>
    <s v=""/>
    <s v=""/>
    <n v="111.23"/>
    <m/>
    <n v="36"/>
    <n v="12"/>
  </r>
  <r>
    <n v="7"/>
    <x v="1"/>
    <d v="1899-12-30T11:32:21"/>
    <d v="2021-09-02T00:00:00"/>
    <s v="13:43:53"/>
    <n v="19"/>
    <n v="10"/>
    <s v=""/>
    <s v=""/>
    <s v=""/>
    <n v="131.53"/>
    <m/>
    <n v="31"/>
    <n v="21"/>
  </r>
  <r>
    <n v="8"/>
    <x v="1"/>
    <d v="1899-12-30T15:11:23"/>
    <d v="2021-09-02T00:00:00"/>
    <s v="17:30:24"/>
    <n v="9"/>
    <n v="11"/>
    <s v=""/>
    <s v=""/>
    <s v=""/>
    <n v="139.02000000000001"/>
    <m/>
    <n v="30"/>
    <n v="19"/>
  </r>
  <r>
    <n v="9"/>
    <x v="1"/>
    <d v="1899-12-30T19:20:32"/>
    <d v="2021-09-02T00:00:00"/>
    <s v="21:31:33"/>
    <n v="12"/>
    <n v="15"/>
    <s v=""/>
    <s v=""/>
    <s v=""/>
    <n v="131.02000000000001"/>
    <m/>
    <n v="31"/>
    <n v="16"/>
  </r>
  <r>
    <n v="10"/>
    <x v="2"/>
    <d v="1899-12-30T03:15:06"/>
    <d v="2021-09-03T00:00:00"/>
    <s v="07:34:45"/>
    <n v="17"/>
    <n v="22"/>
    <s v=""/>
    <s v=""/>
    <s v=""/>
    <n v="259.64999999999998"/>
    <m/>
    <n v="33"/>
    <n v="11"/>
  </r>
  <r>
    <n v="11"/>
    <x v="2"/>
    <d v="1899-12-30T09:04:06"/>
    <d v="2021-09-03T00:00:00"/>
    <s v="11:04:25"/>
    <n v="14"/>
    <n v="10"/>
    <s v=""/>
    <s v=""/>
    <s v=""/>
    <n v="120.32"/>
    <m/>
    <n v="25"/>
    <n v="15"/>
  </r>
  <r>
    <n v="12"/>
    <x v="2"/>
    <d v="1899-12-30T12:01:15"/>
    <d v="2021-09-03T00:00:00"/>
    <s v="15:16:19"/>
    <n v="24"/>
    <n v="19"/>
    <s v=""/>
    <s v=""/>
    <s v=""/>
    <n v="195.07"/>
    <m/>
    <n v="39"/>
    <n v="20"/>
  </r>
  <r>
    <n v="13"/>
    <x v="2"/>
    <d v="1899-12-30T16:55:06"/>
    <d v="2021-09-03T00:00:00"/>
    <s v="18:26:19"/>
    <n v="16"/>
    <n v="11"/>
    <s v=""/>
    <s v=""/>
    <s v=""/>
    <n v="91.22"/>
    <m/>
    <n v="36"/>
    <n v="25"/>
  </r>
  <r>
    <n v="14"/>
    <x v="2"/>
    <d v="1899-12-30T19:26:19"/>
    <d v="2021-09-03T00:00:00"/>
    <s v="22:16:45"/>
    <n v="15"/>
    <n v="9"/>
    <s v=""/>
    <s v=""/>
    <s v=""/>
    <n v="170.43"/>
    <m/>
    <n v="40"/>
    <n v="31"/>
  </r>
  <r>
    <n v="15"/>
    <x v="3"/>
    <d v="1899-12-30T04:06:09"/>
    <d v="2021-09-04T00:00:00"/>
    <s v="06:04:35"/>
    <n v="7"/>
    <n v="16"/>
    <s v=""/>
    <s v=""/>
    <s v=""/>
    <n v="118.43"/>
    <m/>
    <n v="38"/>
    <n v="22"/>
  </r>
  <r>
    <n v="16"/>
    <x v="3"/>
    <d v="1899-12-30T07:06:32"/>
    <d v="2021-09-04T00:00:00"/>
    <s v="08:19:45"/>
    <n v="9"/>
    <n v="11"/>
    <s v=""/>
    <s v=""/>
    <s v=""/>
    <n v="73.22"/>
    <m/>
    <n v="31"/>
    <n v="20"/>
  </r>
  <r>
    <n v="17"/>
    <x v="3"/>
    <d v="1899-12-30T08:35:19"/>
    <d v="2021-09-04T00:00:00"/>
    <s v="10:05:36"/>
    <n v="13"/>
    <n v="18"/>
    <s v=""/>
    <s v=""/>
    <s v=""/>
    <n v="90.28"/>
    <m/>
    <n v="33"/>
    <n v="15"/>
  </r>
  <r>
    <n v="18"/>
    <x v="3"/>
    <d v="1899-12-30T11:39:20"/>
    <d v="2021-09-04T00:00:00"/>
    <s v="12:55:10"/>
    <n v="22"/>
    <n v="5"/>
    <s v=""/>
    <s v=""/>
    <s v=""/>
    <n v="75.83"/>
    <m/>
    <n v="37"/>
    <n v="32"/>
  </r>
  <r>
    <n v="19"/>
    <x v="3"/>
    <d v="1899-12-30T16:51:10"/>
    <d v="2021-09-04T00:00:00"/>
    <s v="18:34:04"/>
    <n v="8"/>
    <n v="23"/>
    <s v=""/>
    <s v=""/>
    <s v=""/>
    <n v="102.9"/>
    <m/>
    <n v="40"/>
    <n v="17"/>
  </r>
  <r>
    <n v="20"/>
    <x v="3"/>
    <d v="1899-12-30T19:26:05"/>
    <d v="2021-09-04T00:00:00"/>
    <s v="23:11:16"/>
    <n v="11"/>
    <n v="14"/>
    <s v=""/>
    <s v=""/>
    <s v=""/>
    <n v="225.18"/>
    <m/>
    <n v="28"/>
    <n v="14"/>
  </r>
  <r>
    <n v="21"/>
    <x v="4"/>
    <d v="1899-12-30T07:15:54"/>
    <d v="2021-09-05T00:00:00"/>
    <s v="09:01:45"/>
    <n v="17"/>
    <n v="23"/>
    <s v=""/>
    <s v=""/>
    <s v=""/>
    <n v="105.85"/>
    <m/>
    <n v="31"/>
    <n v="8"/>
  </r>
  <r>
    <n v="22"/>
    <x v="4"/>
    <d v="1899-12-30T10:19:14"/>
    <d v="2021-09-05T00:00:00"/>
    <s v="12:16:25"/>
    <n v="15"/>
    <n v="11"/>
    <s v=""/>
    <s v=""/>
    <s v=""/>
    <n v="117.18"/>
    <m/>
    <n v="23"/>
    <n v="12"/>
  </r>
  <r>
    <n v="23"/>
    <x v="4"/>
    <d v="1899-12-30T13:25:06"/>
    <d v="2021-09-05T00:00:00"/>
    <s v="15:26:19"/>
    <n v="19"/>
    <n v="21"/>
    <s v=""/>
    <s v=""/>
    <s v=""/>
    <n v="121.22"/>
    <m/>
    <n v="31"/>
    <n v="10"/>
  </r>
  <r>
    <n v="24"/>
    <x v="4"/>
    <d v="1899-12-30T16:36:19"/>
    <d v="2021-09-05T00:00:00"/>
    <s v="17:36:28"/>
    <n v="11"/>
    <n v="9"/>
    <s v=""/>
    <s v=""/>
    <s v=""/>
    <n v="60.15"/>
    <m/>
    <n v="21"/>
    <n v="12"/>
  </r>
  <r>
    <n v="25"/>
    <x v="4"/>
    <d v="1899-12-30T18:30:30"/>
    <d v="2021-09-05T00:00:00"/>
    <s v="19:50:16"/>
    <n v="15"/>
    <n v="11"/>
    <s v=""/>
    <s v=""/>
    <s v=""/>
    <n v="79.77"/>
    <m/>
    <n v="27"/>
    <n v="16"/>
  </r>
  <r>
    <n v="26"/>
    <x v="4"/>
    <d v="1899-12-30T21:00:00"/>
    <d v="2021-09-06T00:00:00"/>
    <s v="00:19:26"/>
    <n v="15"/>
    <n v="17"/>
    <s v=""/>
    <s v=""/>
    <s v=""/>
    <n v="199.43"/>
    <m/>
    <n v="31"/>
    <n v="14"/>
  </r>
  <r>
    <n v="27"/>
    <x v="5"/>
    <d v="1899-12-30T05:12:46"/>
    <d v="2021-09-06T00:00:00"/>
    <s v="07:08:36"/>
    <n v="9"/>
    <n v="6"/>
    <s v=""/>
    <s v=""/>
    <s v=""/>
    <n v="115.83"/>
    <m/>
    <n v="23"/>
    <n v="17"/>
  </r>
  <r>
    <n v="28"/>
    <x v="5"/>
    <d v="1899-12-30T09:11:36"/>
    <d v="2021-09-06T00:00:00"/>
    <s v="12:36:19"/>
    <n v="14"/>
    <n v="22"/>
    <s v=""/>
    <s v=""/>
    <s v=""/>
    <n v="204.72"/>
    <m/>
    <n v="31"/>
    <n v="9"/>
  </r>
  <r>
    <n v="29"/>
    <x v="5"/>
    <d v="1899-12-30T13:25:15"/>
    <d v="2021-09-06T00:00:00"/>
    <s v="15:01:15"/>
    <n v="14"/>
    <n v="3"/>
    <s v=""/>
    <s v=""/>
    <s v=""/>
    <n v="96"/>
    <m/>
    <n v="23"/>
    <n v="20"/>
  </r>
  <r>
    <n v="30"/>
    <x v="5"/>
    <d v="1899-12-30T17:11:04"/>
    <d v="2021-09-06T00:00:00"/>
    <s v="18:19:00"/>
    <n v="18"/>
    <n v="14"/>
    <s v=""/>
    <s v=""/>
    <s v=""/>
    <n v="67.930000000000007"/>
    <m/>
    <n v="38"/>
    <n v="24"/>
  </r>
  <r>
    <n v="31"/>
    <x v="5"/>
    <d v="1899-12-30T19:42:12"/>
    <d v="2021-09-06T00:00:00"/>
    <s v="21:22:13"/>
    <n v="16"/>
    <n v="21"/>
    <s v=""/>
    <s v=""/>
    <s v=""/>
    <n v="100.02"/>
    <m/>
    <n v="40"/>
    <n v="19"/>
  </r>
  <r>
    <n v="32"/>
    <x v="6"/>
    <d v="1899-12-30T07:46:19"/>
    <d v="2021-09-07T00:00:00"/>
    <s v="09:36:14"/>
    <n v="15"/>
    <n v="14"/>
    <s v=""/>
    <s v=""/>
    <s v=""/>
    <n v="109.92"/>
    <m/>
    <n v="34"/>
    <n v="20"/>
  </r>
  <r>
    <n v="33"/>
    <x v="6"/>
    <d v="1899-12-30T11:09:08"/>
    <d v="2021-09-07T00:00:00"/>
    <s v="12:31:16"/>
    <n v="12"/>
    <n v="23"/>
    <s v=""/>
    <s v=""/>
    <s v=""/>
    <n v="82.13"/>
    <m/>
    <n v="32"/>
    <n v="9"/>
  </r>
  <r>
    <n v="34"/>
    <x v="6"/>
    <d v="1899-12-30T13:45:48"/>
    <d v="2021-09-07T00:00:00"/>
    <s v="15:34:16"/>
    <n v="17"/>
    <n v="6"/>
    <s v=""/>
    <s v=""/>
    <s v=""/>
    <n v="108.47"/>
    <m/>
    <n v="26"/>
    <n v="20"/>
  </r>
  <r>
    <n v="35"/>
    <x v="6"/>
    <d v="1899-12-30T16:56:19"/>
    <d v="2021-09-07T00:00:00"/>
    <s v="19:00:11"/>
    <n v="19"/>
    <n v="16"/>
    <s v=""/>
    <s v=""/>
    <s v=""/>
    <n v="123.87"/>
    <m/>
    <n v="39"/>
    <n v="23"/>
  </r>
  <r>
    <n v="36"/>
    <x v="6"/>
    <d v="1899-12-30T20:12:01"/>
    <d v="2021-09-07T00:00:00"/>
    <s v="22:34:36"/>
    <n v="11"/>
    <n v="14"/>
    <s v=""/>
    <s v=""/>
    <s v=""/>
    <n v="142.58000000000001"/>
    <m/>
    <n v="34"/>
    <n v="20"/>
  </r>
  <r>
    <n v="37"/>
    <x v="7"/>
    <d v="1899-12-30T03:15:16"/>
    <d v="2021-09-08T00:00:00"/>
    <s v="06:15:65"/>
    <n v="13"/>
    <n v="22"/>
    <s v=""/>
    <s v=""/>
    <s v=""/>
    <n v="180.82"/>
    <m/>
    <n v="33"/>
    <n v="11"/>
  </r>
  <r>
    <n v="38"/>
    <x v="7"/>
    <d v="1899-12-30T07:49:16"/>
    <d v="2021-09-08T00:00:00"/>
    <s v="09:33:04"/>
    <n v="11"/>
    <n v="4"/>
    <s v=""/>
    <s v=""/>
    <s v=""/>
    <n v="103.8"/>
    <m/>
    <n v="22"/>
    <n v="18"/>
  </r>
  <r>
    <n v="39"/>
    <x v="7"/>
    <d v="1899-12-30T10:01:22"/>
    <d v="2021-09-08T00:00:00"/>
    <s v="12:35:15"/>
    <n v="14"/>
    <n v="21"/>
    <s v=""/>
    <s v=""/>
    <s v=""/>
    <n v="153.88"/>
    <m/>
    <n v="32"/>
    <n v="11"/>
  </r>
  <r>
    <n v="40"/>
    <x v="7"/>
    <d v="1899-12-30T14:11:36"/>
    <d v="2021-09-08T00:00:00"/>
    <s v="16:26:19"/>
    <n v="16"/>
    <n v="9"/>
    <s v=""/>
    <s v=""/>
    <s v=""/>
    <n v="134.72"/>
    <m/>
    <n v="27"/>
    <n v="18"/>
  </r>
  <r>
    <n v="41"/>
    <x v="7"/>
    <d v="1899-12-30T17:36:45"/>
    <d v="2021-09-08T00:00:00"/>
    <s v="18:32:23"/>
    <n v="12"/>
    <n v="24"/>
    <s v=""/>
    <s v=""/>
    <s v=""/>
    <n v="55.63"/>
    <m/>
    <n v="30"/>
    <n v="6"/>
  </r>
  <r>
    <n v="42"/>
    <x v="7"/>
    <d v="1899-12-30T20:00:00"/>
    <d v="2021-09-08T00:00:00"/>
    <s v="21:31:36"/>
    <n v="9"/>
    <n v="2"/>
    <s v=""/>
    <s v=""/>
    <s v=""/>
    <n v="91.6"/>
    <m/>
    <n v="15"/>
    <n v="13"/>
  </r>
  <r>
    <n v="43"/>
    <x v="8"/>
    <d v="1899-12-30T06:11:26"/>
    <d v="2021-09-09T00:00:00"/>
    <s v="07:45:56"/>
    <n v="9"/>
    <n v="4"/>
    <s v=""/>
    <s v=""/>
    <s v=""/>
    <n v="94.5"/>
    <m/>
    <n v="22"/>
    <n v="18"/>
  </r>
  <r>
    <n v="44"/>
    <x v="8"/>
    <d v="1899-12-30T09:55:26"/>
    <d v="2021-09-09T00:00:00"/>
    <s v="10:55:13"/>
    <n v="9"/>
    <n v="14"/>
    <s v=""/>
    <s v=""/>
    <s v=""/>
    <n v="59.78"/>
    <m/>
    <n v="27"/>
    <n v="13"/>
  </r>
  <r>
    <n v="45"/>
    <x v="8"/>
    <d v="1899-12-30T12:08:45"/>
    <d v="2021-09-09T00:00:00"/>
    <s v="14:11:09"/>
    <n v="12"/>
    <n v="10"/>
    <s v=""/>
    <s v=""/>
    <s v=""/>
    <n v="122.4"/>
    <m/>
    <n v="25"/>
    <n v="15"/>
  </r>
  <r>
    <n v="46"/>
    <x v="8"/>
    <d v="1899-12-30T16:26:09"/>
    <d v="2021-09-09T00:00:00"/>
    <s v="18:30:24"/>
    <n v="16"/>
    <n v="11"/>
    <s v=""/>
    <s v=""/>
    <s v=""/>
    <n v="124.25"/>
    <m/>
    <n v="31"/>
    <n v="20"/>
  </r>
  <r>
    <n v="47"/>
    <x v="8"/>
    <d v="1899-12-30T20:30:16"/>
    <d v="2021-09-09T00:00:00"/>
    <s v="21:21:36"/>
    <n v="13"/>
    <n v="21"/>
    <s v=""/>
    <s v=""/>
    <s v=""/>
    <n v="51.33"/>
    <m/>
    <n v="33"/>
    <n v="12"/>
  </r>
  <r>
    <n v="48"/>
    <x v="9"/>
    <d v="1899-12-30T05:11:32"/>
    <d v="2021-09-10T00:00:00"/>
    <s v="07:26:14"/>
    <n v="7"/>
    <n v="15"/>
    <s v=""/>
    <s v=""/>
    <s v=""/>
    <n v="134.69999999999999"/>
    <m/>
    <n v="19"/>
    <n v="4"/>
  </r>
  <r>
    <n v="49"/>
    <x v="9"/>
    <d v="1899-12-30T09:10:06"/>
    <d v="2021-09-10T00:00:00"/>
    <s v="10:39:64"/>
    <n v="7"/>
    <n v="0"/>
    <s v=""/>
    <s v=""/>
    <s v=""/>
    <n v="89.97"/>
    <m/>
    <n v="11"/>
    <n v="11"/>
  </r>
  <r>
    <n v="50"/>
    <x v="9"/>
    <d v="1899-12-30T11:59:56"/>
    <d v="2021-09-10T00:00:00"/>
    <s v="14:14:48"/>
    <n v="7"/>
    <n v="1"/>
    <s v=""/>
    <s v=""/>
    <s v=""/>
    <n v="134.87"/>
    <m/>
    <n v="18"/>
    <n v="17"/>
  </r>
  <r>
    <n v="51"/>
    <x v="9"/>
    <d v="1899-12-30T15:35:54"/>
    <d v="2021-09-10T00:00:00"/>
    <s v="16:54:12"/>
    <n v="13"/>
    <n v="20"/>
    <s v=""/>
    <s v=""/>
    <s v=""/>
    <n v="78.3"/>
    <m/>
    <n v="30"/>
    <n v="10"/>
  </r>
  <r>
    <n v="52"/>
    <x v="9"/>
    <d v="1899-12-30T19:01:35"/>
    <d v="2021-09-10T00:00:00"/>
    <s v="19:48:46"/>
    <n v="12"/>
    <n v="4"/>
    <s v=""/>
    <s v=""/>
    <s v=""/>
    <n v="47.18"/>
    <m/>
    <n v="22"/>
    <n v="18"/>
  </r>
  <r>
    <n v="53"/>
    <x v="9"/>
    <d v="1899-12-30T21:01:04"/>
    <d v="2021-09-11T00:00:00"/>
    <s v="00:54:18"/>
    <n v="11"/>
    <n v="9"/>
    <s v=""/>
    <s v=""/>
    <s v=""/>
    <n v="233.23"/>
    <m/>
    <n v="29"/>
    <n v="20"/>
  </r>
  <r>
    <n v="54"/>
    <x v="10"/>
    <d v="1899-12-30T06:15:56"/>
    <d v="2021-09-11T00:00:00"/>
    <s v="09:11:45"/>
    <n v="12"/>
    <n v="21"/>
    <s v=""/>
    <s v=""/>
    <s v=""/>
    <n v="175.82"/>
    <m/>
    <n v="32"/>
    <n v="11"/>
  </r>
  <r>
    <n v="55"/>
    <x v="10"/>
    <d v="1899-12-30T11:04:15"/>
    <d v="2021-09-11T00:00:00"/>
    <s v="12:09:07"/>
    <n v="14"/>
    <n v="2"/>
    <s v=""/>
    <s v=""/>
    <s v=""/>
    <n v="64.87"/>
    <m/>
    <n v="25"/>
    <n v="23"/>
  </r>
  <r>
    <n v="56"/>
    <x v="10"/>
    <d v="1899-12-30T13:36:55"/>
    <d v="2021-09-11T00:00:00"/>
    <s v="14:26:47"/>
    <n v="17"/>
    <n v="9"/>
    <s v=""/>
    <s v=""/>
    <s v=""/>
    <n v="49.87"/>
    <m/>
    <n v="40"/>
    <n v="31"/>
  </r>
  <r>
    <n v="57"/>
    <x v="10"/>
    <d v="1899-12-30T15:57:15"/>
    <d v="2021-09-11T00:00:00"/>
    <s v="17:15:48"/>
    <n v="3"/>
    <n v="9"/>
    <s v=""/>
    <s v=""/>
    <s v=""/>
    <n v="78.55"/>
    <m/>
    <n v="34"/>
    <n v="25"/>
  </r>
  <r>
    <n v="58"/>
    <x v="10"/>
    <d v="1899-12-30T19:01:02"/>
    <d v="2021-09-11T00:00:00"/>
    <s v="21:11:01"/>
    <n v="11"/>
    <n v="3"/>
    <s v=""/>
    <s v=""/>
    <s v=""/>
    <n v="129.97999999999999"/>
    <m/>
    <n v="36"/>
    <n v="33"/>
  </r>
  <r>
    <n v="59"/>
    <x v="11"/>
    <d v="1899-12-30T04:00:00"/>
    <d v="2021-09-12T00:00:00"/>
    <s v="05:35:06"/>
    <n v="8"/>
    <n v="4"/>
    <s v=""/>
    <s v=""/>
    <s v=""/>
    <n v="95.1"/>
    <m/>
    <n v="41"/>
    <n v="37"/>
  </r>
  <r>
    <n v="60"/>
    <x v="11"/>
    <d v="1899-12-30T08:14:16"/>
    <d v="2021-09-12T00:00:00"/>
    <s v="10:16:19"/>
    <n v="1"/>
    <n v="6"/>
    <s v=""/>
    <s v=""/>
    <s v=""/>
    <n v="122.05"/>
    <m/>
    <n v="38"/>
    <n v="32"/>
  </r>
  <r>
    <n v="61"/>
    <x v="11"/>
    <d v="1899-12-30T12:30:01"/>
    <d v="2021-09-12T00:00:00"/>
    <s v="14:15:25"/>
    <n v="4"/>
    <n v="21"/>
    <s v=""/>
    <s v=""/>
    <s v=""/>
    <n v="105.4"/>
    <m/>
    <n v="36"/>
    <n v="15"/>
  </r>
  <r>
    <n v="62"/>
    <x v="11"/>
    <d v="1899-12-30T17:45:09"/>
    <d v="2021-09-12T00:00:00"/>
    <s v="19:10:01"/>
    <n v="9"/>
    <n v="11"/>
    <s v=""/>
    <s v=""/>
    <s v=""/>
    <n v="84.87"/>
    <m/>
    <n v="24"/>
    <n v="13"/>
  </r>
  <r>
    <n v="63"/>
    <x v="12"/>
    <d v="1899-12-30T05:08:45"/>
    <d v="2021-09-13T00:00:00"/>
    <s v="09:08:14"/>
    <n v="12"/>
    <n v="7"/>
    <s v=""/>
    <s v=""/>
    <s v=""/>
    <n v="239.48"/>
    <m/>
    <n v="25"/>
    <n v="18"/>
  </r>
  <r>
    <n v="64"/>
    <x v="12"/>
    <d v="1899-12-30T11:06:45"/>
    <d v="2021-09-13T00:00:00"/>
    <s v="12:48:06"/>
    <n v="11"/>
    <n v="13"/>
    <s v=""/>
    <s v=""/>
    <s v=""/>
    <n v="101.35"/>
    <m/>
    <n v="29"/>
    <n v="16"/>
  </r>
  <r>
    <n v="65"/>
    <x v="12"/>
    <d v="1899-12-30T13:15:09"/>
    <d v="2021-09-13T00:00:00"/>
    <s v="14:55:39"/>
    <n v="16"/>
    <n v="21"/>
    <s v=""/>
    <s v=""/>
    <s v=""/>
    <n v="100.5"/>
    <m/>
    <n v="32"/>
    <n v="11"/>
  </r>
  <r>
    <n v="66"/>
    <x v="12"/>
    <d v="1899-12-30T16:04:45"/>
    <d v="2021-09-13T00:00:00"/>
    <s v="18:00:00"/>
    <n v="19"/>
    <n v="10"/>
    <s v=""/>
    <s v=""/>
    <s v=""/>
    <n v="115.25"/>
    <m/>
    <n v="30"/>
    <n v="20"/>
  </r>
  <r>
    <n v="67"/>
    <x v="12"/>
    <d v="1899-12-30T20:09:11"/>
    <d v="2021-09-13T00:00:00"/>
    <s v="22:04:19"/>
    <n v="3"/>
    <n v="0"/>
    <s v=""/>
    <s v=""/>
    <s v=""/>
    <n v="115.13"/>
    <m/>
    <n v="23"/>
    <n v="23"/>
  </r>
  <r>
    <n v="68"/>
    <x v="13"/>
    <d v="1899-12-30T04:15:22"/>
    <d v="2021-09-14T00:00:00"/>
    <s v="06:14:24"/>
    <n v="12"/>
    <n v="21"/>
    <s v=""/>
    <s v=""/>
    <s v=""/>
    <n v="119.03"/>
    <m/>
    <n v="35"/>
    <n v="14"/>
  </r>
  <r>
    <n v="69"/>
    <x v="13"/>
    <d v="1899-12-30T08:15:54"/>
    <d v="2021-09-14T00:00:00"/>
    <s v="10:04:55"/>
    <n v="17"/>
    <n v="20"/>
    <s v=""/>
    <s v=""/>
    <s v=""/>
    <n v="109.02"/>
    <m/>
    <n v="31"/>
    <n v="11"/>
  </r>
  <r>
    <n v="70"/>
    <x v="13"/>
    <d v="1899-12-30T12:00:00"/>
    <d v="2021-09-14T00:00:00"/>
    <s v="13:56:55"/>
    <n v="11"/>
    <n v="22"/>
    <s v=""/>
    <s v=""/>
    <s v=""/>
    <n v="116.92"/>
    <m/>
    <n v="22"/>
    <n v="0"/>
  </r>
  <r>
    <n v="71"/>
    <x v="13"/>
    <d v="1899-12-30T15:26:30"/>
    <d v="2021-09-14T00:00:00"/>
    <s v="17:00:15"/>
    <n v="7"/>
    <n v="2"/>
    <s v=""/>
    <s v=""/>
    <s v=""/>
    <n v="93.75"/>
    <m/>
    <n v="7"/>
    <n v="5"/>
  </r>
  <r>
    <n v="72"/>
    <x v="13"/>
    <d v="1899-12-30T18:36:45"/>
    <d v="2021-09-14T00:00:00"/>
    <s v="19:15:54"/>
    <n v="8"/>
    <n v="7"/>
    <s v=""/>
    <s v=""/>
    <s v=""/>
    <n v="39.15"/>
    <m/>
    <n v="13"/>
    <n v="6"/>
  </r>
  <r>
    <n v="73"/>
    <x v="13"/>
    <d v="1899-12-30T20:56:55"/>
    <d v="2021-09-14T00:00:00"/>
    <s v="22:04:06"/>
    <n v="6"/>
    <n v="1"/>
    <s v=""/>
    <s v=""/>
    <s v=""/>
    <n v="67.180000000000007"/>
    <m/>
    <n v="12"/>
    <n v="11"/>
  </r>
  <r>
    <n v="74"/>
    <x v="14"/>
    <d v="1899-12-30T01:01:00"/>
    <d v="2021-09-15T00:00:00"/>
    <s v="04:09:06"/>
    <n v="0"/>
    <n v="6"/>
    <s v=""/>
    <s v=""/>
    <s v=""/>
    <n v="188.1"/>
    <m/>
    <n v="11"/>
    <n v="5"/>
  </r>
  <r>
    <n v="75"/>
    <x v="14"/>
    <d v="1899-12-30T06:55:57"/>
    <d v="2021-09-15T00:00:00"/>
    <s v="08:15:54"/>
    <n v="0"/>
    <n v="5"/>
    <s v=""/>
    <s v=""/>
    <s v=""/>
    <n v="79.95"/>
    <m/>
    <n v="5"/>
    <n v="0"/>
  </r>
  <r>
    <n v="76"/>
    <x v="14"/>
    <d v="1899-12-30T10:10:55"/>
    <d v="2021-09-15T00:00:00"/>
    <s v="12:45:47"/>
    <n v="10"/>
    <n v="1"/>
    <s v=""/>
    <s v=""/>
    <s v=""/>
    <n v="154.87"/>
    <m/>
    <n v="10"/>
    <n v="9"/>
  </r>
  <r>
    <n v="77"/>
    <x v="14"/>
    <d v="1899-12-30T14:22:45"/>
    <d v="2021-09-15T00:00:00"/>
    <s v="15:12:24"/>
    <n v="14"/>
    <n v="21"/>
    <s v=""/>
    <s v=""/>
    <s v=""/>
    <n v="49.65"/>
    <m/>
    <n v="23"/>
    <n v="2"/>
  </r>
  <r>
    <n v="78"/>
    <x v="14"/>
    <d v="1899-12-30T17:20:54"/>
    <d v="2021-09-15T00:00:00"/>
    <s v="18:36:45"/>
    <n v="4"/>
    <n v="1"/>
    <s v=""/>
    <s v=""/>
    <s v=""/>
    <n v="75.849999999999994"/>
    <m/>
    <n v="6"/>
    <n v="5"/>
  </r>
  <r>
    <n v="79"/>
    <x v="14"/>
    <d v="1899-12-30T20:47:41"/>
    <d v="2021-09-15T00:00:00"/>
    <s v="21:45:48"/>
    <n v="7"/>
    <n v="2"/>
    <s v=""/>
    <s v=""/>
    <s v=""/>
    <n v="58.12"/>
    <m/>
    <n v="12"/>
    <n v="10"/>
  </r>
  <r>
    <n v="80"/>
    <x v="15"/>
    <d v="1899-12-30T03:15:26"/>
    <d v="2021-09-16T00:00:00"/>
    <s v="06:04:09"/>
    <n v="13"/>
    <n v="5"/>
    <s v=""/>
    <s v=""/>
    <s v=""/>
    <n v="168.72"/>
    <m/>
    <n v="23"/>
    <n v="18"/>
  </r>
  <r>
    <n v="81"/>
    <x v="15"/>
    <d v="1899-12-30T07:11:26"/>
    <d v="2021-09-16T00:00:00"/>
    <s v="09:03:04"/>
    <n v="13"/>
    <n v="11"/>
    <s v=""/>
    <s v=""/>
    <s v=""/>
    <n v="111.63"/>
    <m/>
    <n v="31"/>
    <n v="20"/>
  </r>
  <r>
    <n v="82"/>
    <x v="15"/>
    <d v="1899-12-30T11:04:06"/>
    <d v="2021-09-16T00:00:00"/>
    <s v="12:00:45"/>
    <n v="14"/>
    <n v="9"/>
    <s v=""/>
    <s v=""/>
    <s v=""/>
    <n v="56.65"/>
    <m/>
    <n v="34"/>
    <n v="25"/>
  </r>
  <r>
    <n v="83"/>
    <x v="15"/>
    <d v="1899-12-30T13:55:00"/>
    <d v="2021-09-16T00:00:00"/>
    <s v="14:45:10"/>
    <n v="14"/>
    <n v="9"/>
    <s v=""/>
    <s v=""/>
    <s v=""/>
    <n v="50.17"/>
    <m/>
    <n v="39"/>
    <n v="30"/>
  </r>
  <r>
    <n v="84"/>
    <x v="15"/>
    <d v="1899-12-30T16:11:12"/>
    <d v="2021-09-16T00:00:00"/>
    <s v="17:22:01"/>
    <n v="12"/>
    <n v="7"/>
    <s v=""/>
    <s v=""/>
    <s v=""/>
    <n v="70.819999999999993"/>
    <m/>
    <n v="42"/>
    <n v="35"/>
  </r>
  <r>
    <n v="85"/>
    <x v="15"/>
    <d v="1899-12-30T19:01:22"/>
    <d v="2021-09-16T00:00:00"/>
    <s v="20:45:56"/>
    <n v="2"/>
    <n v="19"/>
    <s v=""/>
    <s v=""/>
    <s v=""/>
    <n v="104.57"/>
    <m/>
    <n v="37"/>
    <n v="18"/>
  </r>
  <r>
    <n v="86"/>
    <x v="16"/>
    <d v="1899-12-30T06:56:22"/>
    <d v="2021-09-17T00:00:00"/>
    <s v="08:01:04"/>
    <n v="4"/>
    <n v="11"/>
    <s v=""/>
    <s v=""/>
    <s v=""/>
    <n v="64.7"/>
    <m/>
    <n v="22"/>
    <n v="11"/>
  </r>
  <r>
    <n v="87"/>
    <x v="16"/>
    <d v="1899-12-30T11:00:06"/>
    <d v="2021-09-17T00:00:00"/>
    <s v="11:30:09"/>
    <n v="21"/>
    <n v="15"/>
    <s v=""/>
    <s v=""/>
    <s v=""/>
    <n v="30.05"/>
    <m/>
    <n v="32"/>
    <n v="17"/>
  </r>
  <r>
    <n v="88"/>
    <x v="16"/>
    <d v="1899-12-30T13:15:09"/>
    <d v="2021-09-17T00:00:00"/>
    <s v="14:55:03"/>
    <n v="7"/>
    <n v="13"/>
    <s v=""/>
    <s v=""/>
    <s v=""/>
    <n v="99.9"/>
    <m/>
    <n v="24"/>
    <n v="11"/>
  </r>
  <r>
    <n v="89"/>
    <x v="16"/>
    <d v="1899-12-30T15:35:55"/>
    <d v="2021-09-17T00:00:00"/>
    <s v="17:13:53"/>
    <n v="14"/>
    <n v="16"/>
    <s v=""/>
    <s v=""/>
    <s v=""/>
    <n v="97.97"/>
    <m/>
    <n v="25"/>
    <n v="9"/>
  </r>
  <r>
    <n v="90"/>
    <x v="16"/>
    <d v="1899-12-30T19:12:43"/>
    <d v="2021-09-17T00:00:00"/>
    <s v="20:45:44"/>
    <n v="7"/>
    <n v="0"/>
    <s v=""/>
    <s v=""/>
    <s v=""/>
    <n v="93.02"/>
    <m/>
    <n v="16"/>
    <n v="16"/>
  </r>
  <r>
    <n v="91"/>
    <x v="17"/>
    <d v="1899-12-30T05:05:06"/>
    <d v="2021-09-18T00:00:00"/>
    <s v="06:24:06"/>
    <n v="17"/>
    <n v="15"/>
    <s v=""/>
    <s v=""/>
    <s v=""/>
    <n v="79"/>
    <m/>
    <n v="33"/>
    <n v="18"/>
  </r>
  <r>
    <n v="92"/>
    <x v="17"/>
    <d v="1899-12-30T09:14:16"/>
    <d v="2021-09-18T00:00:00"/>
    <s v="10:00:11"/>
    <n v="5"/>
    <n v="8"/>
    <s v=""/>
    <s v=""/>
    <s v=""/>
    <n v="45.92"/>
    <m/>
    <n v="23"/>
    <n v="15"/>
  </r>
  <r>
    <n v="93"/>
    <x v="17"/>
    <d v="1899-12-30T11:23:24"/>
    <d v="2021-09-18T00:00:00"/>
    <s v="13:26:23"/>
    <n v="14"/>
    <n v="9"/>
    <s v=""/>
    <s v=""/>
    <s v=""/>
    <n v="122.98"/>
    <m/>
    <n v="29"/>
    <n v="20"/>
  </r>
  <r>
    <n v="94"/>
    <x v="17"/>
    <d v="1899-12-30T14:55:20"/>
    <d v="2021-09-18T00:00:00"/>
    <s v="15:25:19"/>
    <n v="11"/>
    <n v="17"/>
    <s v=""/>
    <s v=""/>
    <s v=""/>
    <n v="29.98"/>
    <m/>
    <n v="31"/>
    <n v="14"/>
  </r>
  <r>
    <n v="95"/>
    <x v="17"/>
    <d v="1899-12-30T17:24:15"/>
    <d v="2021-09-18T00:00:00"/>
    <s v="18:45:12"/>
    <n v="7"/>
    <n v="16"/>
    <s v=""/>
    <s v=""/>
    <s v=""/>
    <n v="80.95"/>
    <m/>
    <n v="21"/>
    <n v="5"/>
  </r>
  <r>
    <n v="96"/>
    <x v="18"/>
    <d v="1899-12-30T09:06:04"/>
    <d v="2021-09-19T00:00:00"/>
    <s v="10:46:11"/>
    <n v="5"/>
    <n v="1"/>
    <s v=""/>
    <s v=""/>
    <s v=""/>
    <n v="100.12"/>
    <m/>
    <n v="10"/>
    <n v="9"/>
  </r>
  <r>
    <n v="97"/>
    <x v="18"/>
    <d v="1899-12-30T13:55:17"/>
    <d v="2021-09-19T00:00:00"/>
    <s v="15:01:03"/>
    <n v="14"/>
    <n v="7"/>
    <s v=""/>
    <s v=""/>
    <s v=""/>
    <n v="65.77"/>
    <m/>
    <n v="23"/>
    <n v="16"/>
  </r>
  <r>
    <n v="98"/>
    <x v="18"/>
    <d v="1899-12-30T16:15:07"/>
    <d v="2021-09-19T00:00:00"/>
    <s v="17:33:46"/>
    <n v="12"/>
    <n v="9"/>
    <s v=""/>
    <s v=""/>
    <s v=""/>
    <n v="78.650000000000006"/>
    <m/>
    <n v="28"/>
    <n v="19"/>
  </r>
  <r>
    <n v="99"/>
    <x v="18"/>
    <d v="1899-12-30T19:31:36"/>
    <d v="2021-09-19T00:00:00"/>
    <s v="20:22:01"/>
    <n v="11"/>
    <n v="9"/>
    <s v=""/>
    <s v=""/>
    <s v=""/>
    <n v="50.42"/>
    <m/>
    <n v="30"/>
    <n v="21"/>
  </r>
  <r>
    <n v="100"/>
    <x v="18"/>
    <d v="1899-12-30T22:55:59"/>
    <d v="2021-09-20T00:00:00"/>
    <s v="01:12:45"/>
    <n v="11"/>
    <n v="8"/>
    <s v=""/>
    <s v=""/>
    <s v=""/>
    <n v="136.77000000000001"/>
    <m/>
    <n v="32"/>
    <n v="24"/>
  </r>
  <r>
    <n v="101"/>
    <x v="19"/>
    <d v="1899-12-30T09:11:34"/>
    <d v="2021-09-20T00:00:00"/>
    <s v="10:44:21"/>
    <n v="12"/>
    <n v="3"/>
    <s v=""/>
    <s v=""/>
    <s v=""/>
    <n v="92.78"/>
    <m/>
    <n v="36"/>
    <n v="33"/>
  </r>
  <r>
    <n v="102"/>
    <x v="19"/>
    <d v="1899-12-30T11:24:12"/>
    <d v="2021-09-20T00:00:00"/>
    <s v="12:43:11"/>
    <n v="7"/>
    <n v="12"/>
    <s v=""/>
    <s v=""/>
    <s v=""/>
    <n v="78.98"/>
    <m/>
    <n v="40"/>
    <n v="28"/>
  </r>
  <r>
    <n v="103"/>
    <x v="19"/>
    <d v="1899-12-30T13:10:22"/>
    <d v="2021-09-20T00:00:00"/>
    <s v="14:14:21"/>
    <n v="9"/>
    <n v="14"/>
    <s v=""/>
    <s v=""/>
    <s v=""/>
    <n v="63.98"/>
    <m/>
    <n v="37"/>
    <n v="23"/>
  </r>
  <r>
    <n v="104"/>
    <x v="19"/>
    <d v="1899-12-30T15:11:02"/>
    <d v="2021-09-20T00:00:00"/>
    <s v="16:12:04"/>
    <n v="8"/>
    <n v="19"/>
    <s v=""/>
    <s v=""/>
    <s v=""/>
    <n v="61.03"/>
    <m/>
    <n v="31"/>
    <n v="12"/>
  </r>
  <r>
    <n v="105"/>
    <x v="19"/>
    <d v="1899-12-30T17:01:22"/>
    <d v="2021-09-20T00:00:00"/>
    <s v="17:30:01"/>
    <n v="23"/>
    <n v="14"/>
    <s v=""/>
    <s v=""/>
    <s v=""/>
    <n v="28.65"/>
    <m/>
    <n v="35"/>
    <n v="21"/>
  </r>
  <r>
    <n v="106"/>
    <x v="19"/>
    <d v="1899-12-30T17:55:09"/>
    <d v="2021-09-20T00:00:00"/>
    <s v="18:45:33"/>
    <n v="19"/>
    <n v="9"/>
    <s v=""/>
    <s v=""/>
    <s v=""/>
    <n v="50.4"/>
    <m/>
    <n v="40"/>
    <n v="31"/>
  </r>
  <r>
    <n v="107"/>
    <x v="19"/>
    <d v="1899-12-30T19:46:47"/>
    <d v="2021-09-20T00:00:00"/>
    <s v="22:02:04"/>
    <n v="0"/>
    <n v="6"/>
    <s v=""/>
    <s v=""/>
    <s v=""/>
    <n v="135.28"/>
    <m/>
    <n v="31"/>
    <n v="25"/>
  </r>
  <r>
    <n v="108"/>
    <x v="19"/>
    <d v="1899-12-30T23:26:01"/>
    <d v="2021-09-21T00:00:00"/>
    <s v="01:23:16"/>
    <n v="4"/>
    <n v="15"/>
    <s v=""/>
    <s v=""/>
    <s v=""/>
    <n v="117.25"/>
    <m/>
    <n v="29"/>
    <n v="14"/>
  </r>
  <r>
    <n v="109"/>
    <x v="20"/>
    <d v="1899-12-30T07:00:05"/>
    <d v="2021-09-21T00:00:00"/>
    <s v="08:04:26"/>
    <n v="11"/>
    <n v="0"/>
    <s v=""/>
    <s v=""/>
    <s v=""/>
    <n v="64.349999999999994"/>
    <m/>
    <n v="25"/>
    <n v="25"/>
  </r>
  <r>
    <n v="110"/>
    <x v="20"/>
    <d v="1899-12-30T10:16:33"/>
    <d v="2021-09-21T00:00:00"/>
    <s v="13:58:27"/>
    <n v="9"/>
    <n v="4"/>
    <s v=""/>
    <s v=""/>
    <s v=""/>
    <n v="221.9"/>
    <m/>
    <n v="34"/>
    <n v="30"/>
  </r>
  <r>
    <n v="111"/>
    <x v="20"/>
    <d v="1899-12-30T14:55:19"/>
    <d v="2021-09-21T00:00:00"/>
    <s v="16:03:25"/>
    <n v="9"/>
    <n v="28"/>
    <s v=""/>
    <s v=""/>
    <s v=""/>
    <n v="68.099999999999994"/>
    <m/>
    <n v="39"/>
    <n v="11"/>
  </r>
  <r>
    <n v="112"/>
    <x v="20"/>
    <d v="1899-12-30T17:04:22"/>
    <d v="2021-09-21T00:00:00"/>
    <s v="18:16:54"/>
    <n v="0"/>
    <n v="10"/>
    <s v=""/>
    <s v=""/>
    <s v=""/>
    <n v="72.53"/>
    <m/>
    <n v="11"/>
    <n v="1"/>
  </r>
  <r>
    <n v="113"/>
    <x v="20"/>
    <d v="1899-12-30T19:59:06"/>
    <d v="2021-09-21T00:00:00"/>
    <s v="22:30:00"/>
    <n v="12"/>
    <n v="6"/>
    <s v=""/>
    <s v=""/>
    <s v=""/>
    <n v="150.9"/>
    <m/>
    <n v="13"/>
    <n v="7"/>
  </r>
  <r>
    <n v="114"/>
    <x v="21"/>
    <d v="1899-12-30T07:09:33"/>
    <d v="2021-09-22T00:00:00"/>
    <s v="08:16:45"/>
    <n v="11"/>
    <n v="5"/>
    <s v=""/>
    <s v=""/>
    <s v=""/>
    <n v="67.2"/>
    <m/>
    <n v="18"/>
    <n v="13"/>
  </r>
  <r>
    <n v="115"/>
    <x v="21"/>
    <d v="1899-12-30T09:17:33"/>
    <d v="2021-09-22T00:00:00"/>
    <s v="11:04:33"/>
    <n v="13"/>
    <n v="9"/>
    <s v=""/>
    <s v=""/>
    <s v=""/>
    <n v="107"/>
    <m/>
    <n v="26"/>
    <n v="17"/>
  </r>
  <r>
    <n v="116"/>
    <x v="21"/>
    <d v="1899-12-30T14:33:24"/>
    <d v="2021-09-22T00:00:00"/>
    <s v="15:11:19"/>
    <n v="14"/>
    <n v="11"/>
    <s v=""/>
    <s v=""/>
    <s v=""/>
    <n v="37.92"/>
    <m/>
    <n v="31"/>
    <n v="20"/>
  </r>
  <r>
    <n v="117"/>
    <x v="21"/>
    <d v="1899-12-30T15:30:05"/>
    <d v="2021-09-22T00:00:00"/>
    <s v="16:48:06"/>
    <n v="2"/>
    <n v="0"/>
    <s v=""/>
    <s v=""/>
    <s v=""/>
    <n v="78.02"/>
    <m/>
    <n v="22"/>
    <n v="22"/>
  </r>
  <r>
    <n v="118"/>
    <x v="21"/>
    <d v="1899-12-30T18:20:15"/>
    <d v="2021-09-22T00:00:00"/>
    <s v="20:21:07"/>
    <n v="6"/>
    <n v="0"/>
    <s v=""/>
    <s v=""/>
    <s v=""/>
    <n v="120.87"/>
    <m/>
    <n v="28"/>
    <n v="28"/>
  </r>
  <r>
    <n v="119"/>
    <x v="21"/>
    <d v="1899-12-30T23:36:08"/>
    <d v="2021-09-23T00:00:00"/>
    <s v="01:01:24"/>
    <n v="4"/>
    <n v="11"/>
    <s v=""/>
    <s v=""/>
    <s v=""/>
    <n v="85.27"/>
    <m/>
    <n v="32"/>
    <n v="21"/>
  </r>
  <r>
    <n v="120"/>
    <x v="22"/>
    <d v="1899-12-30T07:08:04"/>
    <d v="2021-09-23T00:00:00"/>
    <s v="09:22:35"/>
    <n v="19"/>
    <n v="3"/>
    <s v=""/>
    <s v=""/>
    <s v=""/>
    <n v="134.52000000000001"/>
    <m/>
    <n v="40"/>
    <n v="37"/>
  </r>
  <r>
    <n v="121"/>
    <x v="22"/>
    <d v="1899-12-30T10:25:36"/>
    <d v="2021-09-23T00:00:00"/>
    <s v="12:15:21"/>
    <n v="3"/>
    <n v="21"/>
    <s v=""/>
    <s v=""/>
    <s v=""/>
    <n v="109.75"/>
    <m/>
    <n v="40"/>
    <n v="19"/>
  </r>
  <r>
    <n v="122"/>
    <x v="22"/>
    <d v="1899-12-30T13:05:04"/>
    <d v="2021-09-23T00:00:00"/>
    <s v="14:06:22"/>
    <n v="19"/>
    <n v="22"/>
    <s v=""/>
    <s v=""/>
    <s v=""/>
    <n v="61.3"/>
    <m/>
    <n v="38"/>
    <n v="16"/>
  </r>
  <r>
    <n v="123"/>
    <x v="22"/>
    <d v="1899-12-30T15:11:06"/>
    <d v="2021-09-23T00:00:00"/>
    <s v="17:56:55"/>
    <n v="13"/>
    <n v="14"/>
    <s v=""/>
    <s v=""/>
    <s v=""/>
    <n v="165.82"/>
    <m/>
    <n v="29"/>
    <n v="15"/>
  </r>
  <r>
    <n v="124"/>
    <x v="22"/>
    <d v="1899-12-30T18:56:45"/>
    <d v="2021-09-23T00:00:00"/>
    <s v="21:21:04"/>
    <n v="19"/>
    <n v="25"/>
    <s v=""/>
    <s v=""/>
    <s v=""/>
    <n v="144.32"/>
    <m/>
    <n v="34"/>
    <n v="9"/>
  </r>
  <r>
    <n v="125"/>
    <x v="23"/>
    <d v="1899-12-30T04:11:06"/>
    <d v="2021-09-24T00:00:00"/>
    <s v="07:12:21"/>
    <n v="19"/>
    <n v="11"/>
    <s v=""/>
    <s v=""/>
    <s v=""/>
    <n v="181.25"/>
    <m/>
    <n v="28"/>
    <n v="17"/>
  </r>
  <r>
    <n v="126"/>
    <x v="23"/>
    <d v="1899-12-30T10:56:55"/>
    <d v="2021-09-24T00:00:00"/>
    <s v="14:11:06"/>
    <n v="13"/>
    <n v="4"/>
    <s v=""/>
    <s v=""/>
    <s v=""/>
    <n v="194.18"/>
    <m/>
    <n v="30"/>
    <n v="26"/>
  </r>
  <r>
    <n v="127"/>
    <x v="23"/>
    <d v="1899-12-30T17:26:03"/>
    <d v="2021-09-24T00:00:00"/>
    <s v="18:48:43"/>
    <n v="13"/>
    <n v="9"/>
    <s v=""/>
    <s v=""/>
    <s v=""/>
    <n v="82.67"/>
    <m/>
    <n v="39"/>
    <n v="30"/>
  </r>
  <r>
    <n v="128"/>
    <x v="23"/>
    <d v="1899-12-30T19:40:23"/>
    <d v="2021-09-24T00:00:00"/>
    <s v="21:13:04"/>
    <n v="10"/>
    <n v="12"/>
    <s v=""/>
    <s v=""/>
    <s v=""/>
    <n v="92.68"/>
    <m/>
    <n v="40"/>
    <n v="28"/>
  </r>
  <r>
    <n v="129"/>
    <x v="24"/>
    <d v="1899-12-30T07:04:25"/>
    <d v="2021-09-25T00:00:00"/>
    <s v="08:26:41"/>
    <n v="9"/>
    <n v="11"/>
    <s v=""/>
    <s v=""/>
    <s v=""/>
    <n v="82.27"/>
    <m/>
    <n v="37"/>
    <n v="26"/>
  </r>
  <r>
    <n v="130"/>
    <x v="24"/>
    <d v="1899-12-30T10:11:21"/>
    <d v="2021-09-25T00:00:00"/>
    <s v="12:01:04"/>
    <n v="14"/>
    <n v="20"/>
    <s v=""/>
    <s v=""/>
    <s v=""/>
    <n v="109.72"/>
    <m/>
    <n v="40"/>
    <n v="20"/>
  </r>
  <r>
    <n v="131"/>
    <x v="24"/>
    <d v="1899-12-30T13:04:26"/>
    <d v="2021-09-25T00:00:00"/>
    <s v="13:49:04"/>
    <n v="1"/>
    <n v="3"/>
    <s v=""/>
    <s v=""/>
    <s v=""/>
    <n v="44.63"/>
    <m/>
    <n v="21"/>
    <n v="18"/>
  </r>
  <r>
    <n v="132"/>
    <x v="24"/>
    <d v="1899-12-30T15:08:09"/>
    <d v="2021-09-25T00:00:00"/>
    <s v="16:04:09"/>
    <n v="5"/>
    <n v="6"/>
    <s v=""/>
    <s v=""/>
    <s v=""/>
    <n v="56"/>
    <m/>
    <n v="23"/>
    <n v="17"/>
  </r>
  <r>
    <n v="133"/>
    <x v="24"/>
    <d v="1899-12-30T17:04:26"/>
    <d v="2021-09-25T00:00:00"/>
    <s v="18:09:04"/>
    <n v="12"/>
    <n v="6"/>
    <s v=""/>
    <s v=""/>
    <s v=""/>
    <n v="64.63"/>
    <m/>
    <n v="29"/>
    <n v="23"/>
  </r>
  <r>
    <n v="134"/>
    <x v="25"/>
    <d v="1899-12-30T06:26:25"/>
    <d v="2021-09-26T00:00:00"/>
    <s v="07:55:36"/>
    <n v="13"/>
    <n v="24"/>
    <s v=""/>
    <s v=""/>
    <s v=""/>
    <n v="89.18"/>
    <m/>
    <n v="36"/>
    <n v="12"/>
  </r>
  <r>
    <n v="135"/>
    <x v="25"/>
    <d v="1899-12-30T09:11:05"/>
    <d v="2021-09-26T00:00:00"/>
    <s v="10:09:21"/>
    <n v="9"/>
    <n v="2"/>
    <s v=""/>
    <s v=""/>
    <s v=""/>
    <n v="58.27"/>
    <m/>
    <n v="21"/>
    <n v="19"/>
  </r>
  <r>
    <n v="136"/>
    <x v="25"/>
    <d v="1899-12-30T10:55:04"/>
    <d v="2021-09-26T00:00:00"/>
    <s v="11:54:10"/>
    <n v="11"/>
    <n v="6"/>
    <s v=""/>
    <s v=""/>
    <s v=""/>
    <n v="59.1"/>
    <m/>
    <n v="30"/>
    <n v="24"/>
  </r>
  <r>
    <n v="137"/>
    <x v="25"/>
    <d v="1899-12-30T13:04:05"/>
    <d v="2021-09-26T00:00:00"/>
    <s v="14:06:01"/>
    <n v="11"/>
    <n v="9"/>
    <s v=""/>
    <s v=""/>
    <s v=""/>
    <n v="61.93"/>
    <m/>
    <n v="35"/>
    <n v="26"/>
  </r>
  <r>
    <n v="138"/>
    <x v="25"/>
    <d v="1899-12-30T16:08:45"/>
    <d v="2021-09-26T00:00:00"/>
    <s v="17:55:04"/>
    <n v="13"/>
    <n v="24"/>
    <s v=""/>
    <s v=""/>
    <s v=""/>
    <n v="106.32"/>
    <m/>
    <n v="39"/>
    <n v="15"/>
  </r>
  <r>
    <n v="139"/>
    <x v="25"/>
    <d v="1899-12-30T19:04:04"/>
    <d v="2021-09-26T00:00:00"/>
    <s v="20:30:04"/>
    <n v="15"/>
    <n v="6"/>
    <s v=""/>
    <s v=""/>
    <s v=""/>
    <n v="86"/>
    <m/>
    <n v="30"/>
    <n v="24"/>
  </r>
  <r>
    <n v="140"/>
    <x v="26"/>
    <d v="1899-12-30T06:04:05"/>
    <d v="2021-09-27T00:00:00"/>
    <s v="07:56:55"/>
    <n v="15"/>
    <n v="9"/>
    <s v=""/>
    <s v=""/>
    <s v=""/>
    <n v="112.83"/>
    <m/>
    <n v="39"/>
    <n v="30"/>
  </r>
  <r>
    <n v="141"/>
    <x v="26"/>
    <d v="1899-12-30T09:10:01"/>
    <d v="2021-09-27T00:00:00"/>
    <s v="10:11:08"/>
    <n v="10"/>
    <n v="19"/>
    <s v=""/>
    <s v=""/>
    <s v=""/>
    <n v="61.12"/>
    <m/>
    <n v="40"/>
    <n v="21"/>
  </r>
  <r>
    <n v="142"/>
    <x v="26"/>
    <d v="1899-12-30T13:05:06"/>
    <d v="2021-09-27T00:00:00"/>
    <s v="15:05:06"/>
    <n v="1"/>
    <n v="0"/>
    <s v=""/>
    <s v=""/>
    <s v=""/>
    <n v="120"/>
    <m/>
    <n v="22"/>
    <n v="22"/>
  </r>
  <r>
    <n v="143"/>
    <x v="26"/>
    <d v="1899-12-30T17:04:06"/>
    <d v="2021-09-27T00:00:00"/>
    <s v="19:02:04"/>
    <n v="3"/>
    <n v="0"/>
    <s v=""/>
    <s v=""/>
    <s v=""/>
    <n v="117.97"/>
    <m/>
    <n v="25"/>
    <n v="25"/>
  </r>
  <r>
    <n v="144"/>
    <x v="27"/>
    <d v="1899-12-30T10:04:06"/>
    <d v="2021-09-28T00:00:00"/>
    <s v="11:54:06"/>
    <n v="9"/>
    <n v="14"/>
    <s v=""/>
    <s v=""/>
    <s v=""/>
    <n v="110"/>
    <m/>
    <n v="34"/>
    <n v="20"/>
  </r>
  <r>
    <n v="145"/>
    <x v="27"/>
    <d v="1899-12-30T12:59:04"/>
    <d v="2021-09-28T00:00:00"/>
    <s v="15:04:56"/>
    <n v="11"/>
    <n v="13"/>
    <s v=""/>
    <s v=""/>
    <s v=""/>
    <n v="125.87"/>
    <m/>
    <n v="31"/>
    <n v="18"/>
  </r>
  <r>
    <n v="146"/>
    <x v="27"/>
    <d v="1899-12-30T17:06:04"/>
    <d v="2021-09-28T00:00:00"/>
    <s v="18:06:49"/>
    <n v="12"/>
    <n v="9"/>
    <s v=""/>
    <s v=""/>
    <s v=""/>
    <n v="60.75"/>
    <m/>
    <n v="30"/>
    <n v="21"/>
  </r>
  <r>
    <n v="147"/>
    <x v="27"/>
    <d v="1899-12-30T19:00:00"/>
    <d v="2021-09-28T00:00:00"/>
    <s v="21:01:01"/>
    <n v="14"/>
    <n v="9"/>
    <s v=""/>
    <s v=""/>
    <s v=""/>
    <n v="121.02"/>
    <m/>
    <n v="35"/>
    <n v="26"/>
  </r>
  <r>
    <n v="148"/>
    <x v="28"/>
    <d v="1899-12-30T07:11:03"/>
    <d v="2021-09-29T00:00:00"/>
    <s v="08:58:32"/>
    <n v="12"/>
    <n v="16"/>
    <s v=""/>
    <s v=""/>
    <s v=""/>
    <n v="107.48"/>
    <m/>
    <n v="38"/>
    <n v="22"/>
  </r>
  <r>
    <n v="149"/>
    <x v="28"/>
    <d v="1899-12-30T10:01:04"/>
    <d v="2021-09-29T00:00:00"/>
    <s v="12:01:02"/>
    <n v="9"/>
    <n v="21"/>
    <s v=""/>
    <s v=""/>
    <s v=""/>
    <n v="119.97"/>
    <m/>
    <n v="31"/>
    <n v="10"/>
  </r>
  <r>
    <n v="150"/>
    <x v="28"/>
    <d v="1899-12-30T13:21:10"/>
    <d v="2021-09-29T00:00:00"/>
    <s v="14:43:11"/>
    <n v="15"/>
    <n v="9"/>
    <s v=""/>
    <s v=""/>
    <s v=""/>
    <n v="82.02"/>
    <m/>
    <n v="25"/>
    <n v="16"/>
  </r>
  <r>
    <n v="151"/>
    <x v="28"/>
    <d v="1899-12-30T16:09:12"/>
    <d v="2021-09-29T00:00:00"/>
    <s v="17:34:12"/>
    <n v="14"/>
    <n v="8"/>
    <s v=""/>
    <s v=""/>
    <s v=""/>
    <n v="85"/>
    <m/>
    <n v="30"/>
    <n v="22"/>
  </r>
  <r>
    <n v="152"/>
    <x v="28"/>
    <d v="1899-12-30T19:11:01"/>
    <d v="2021-09-29T00:00:00"/>
    <s v="20:21:22"/>
    <n v="16"/>
    <n v="21"/>
    <s v=""/>
    <s v=""/>
    <s v=""/>
    <n v="70.349999999999994"/>
    <m/>
    <n v="38"/>
    <n v="17"/>
  </r>
  <r>
    <n v="153"/>
    <x v="28"/>
    <d v="1899-12-30T23:04:04"/>
    <d v="2021-09-30T00:00:00"/>
    <s v="00:57:04"/>
    <n v="14"/>
    <n v="9"/>
    <s v=""/>
    <s v=""/>
    <s v=""/>
    <n v="113"/>
    <m/>
    <n v="31"/>
    <n v="22"/>
  </r>
  <r>
    <n v="154"/>
    <x v="29"/>
    <d v="1899-12-30T07:30:00"/>
    <d v="2021-09-30T00:00:00"/>
    <s v="08:00:45"/>
    <n v="17"/>
    <n v="3"/>
    <s v=""/>
    <s v=""/>
    <s v=""/>
    <n v="30.75"/>
    <m/>
    <n v="39"/>
    <n v="36"/>
  </r>
  <r>
    <n v="155"/>
    <x v="29"/>
    <d v="1899-12-30T10:36:54"/>
    <d v="2021-09-30T00:00:00"/>
    <s v="12:01:04"/>
    <n v="0"/>
    <n v="9"/>
    <s v=""/>
    <s v=""/>
    <s v=""/>
    <n v="84.17"/>
    <m/>
    <n v="36"/>
    <n v="27"/>
  </r>
  <r>
    <n v="156"/>
    <x v="29"/>
    <d v="1899-12-30T14:10:15"/>
    <d v="2021-09-30T00:00:00"/>
    <s v="15:08:09"/>
    <n v="14"/>
    <n v="8"/>
    <s v=""/>
    <s v=""/>
    <s v=""/>
    <n v="57.9"/>
    <m/>
    <n v="41"/>
    <n v="33"/>
  </r>
  <r>
    <n v="157"/>
    <x v="29"/>
    <d v="1899-12-30T17:08:33"/>
    <d v="2021-09-30T00:00:00"/>
    <s v="18:56:55"/>
    <n v="6"/>
    <n v="39"/>
    <s v=""/>
    <s v=""/>
    <s v=""/>
    <n v="108.37"/>
    <m/>
    <n v="39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7">
  <r>
    <n v="1"/>
    <d v="2021-09-01T00:00:00"/>
    <n v="0.33333333333333331"/>
    <n v="44440"/>
    <s v="09:14:36"/>
    <n v="12"/>
    <n v="0"/>
    <b v="1"/>
    <x v="0"/>
    <n v="66000"/>
    <n v="18000"/>
    <n v="48000"/>
  </r>
  <r>
    <n v="2"/>
    <d v="2021-09-01T00:00:00"/>
    <n v="0.42430555555555555"/>
    <n v="44440"/>
    <s v="13:25:27"/>
    <n v="11"/>
    <n v="16"/>
    <b v="1"/>
    <x v="0"/>
    <n v="60500"/>
    <n v="40500"/>
    <n v="20000"/>
  </r>
  <r>
    <n v="3"/>
    <d v="2021-09-01T00:00:00"/>
    <n v="0.64613425925925927"/>
    <n v="44440"/>
    <s v="17:11:21"/>
    <n v="9"/>
    <n v="0"/>
    <b v="1"/>
    <x v="0"/>
    <n v="54000"/>
    <n v="13500"/>
    <n v="40500"/>
  </r>
  <r>
    <n v="4"/>
    <d v="2021-09-01T00:00:00"/>
    <n v="0.76347222222222222"/>
    <n v="44440"/>
    <s v="21:56:12"/>
    <n v="14"/>
    <n v="11"/>
    <b v="1"/>
    <x v="0"/>
    <n v="77000"/>
    <n v="37500"/>
    <n v="39500"/>
  </r>
  <r>
    <n v="5"/>
    <d v="2021-09-02T00:00:00"/>
    <n v="0.17721064814814816"/>
    <n v="44441"/>
    <s v="06:33:21"/>
    <n v="21"/>
    <n v="15"/>
    <b v="1"/>
    <x v="1"/>
    <n v="105000"/>
    <n v="54000"/>
    <n v="51000"/>
  </r>
  <r>
    <n v="6"/>
    <d v="2021-09-02T00:00:00"/>
    <n v="0.34736111111111112"/>
    <n v="44441"/>
    <s v="10:11:26"/>
    <n v="11"/>
    <n v="24"/>
    <b v="1"/>
    <x v="1"/>
    <n v="60500"/>
    <n v="52500"/>
    <n v="8000"/>
  </r>
  <r>
    <n v="7"/>
    <d v="2021-09-02T00:00:00"/>
    <n v="0.48079861111111111"/>
    <n v="44441"/>
    <s v="13:43:53"/>
    <n v="19"/>
    <n v="10"/>
    <b v="1"/>
    <x v="1"/>
    <n v="104500"/>
    <n v="43500"/>
    <n v="61000"/>
  </r>
  <r>
    <n v="8"/>
    <d v="2021-09-02T00:00:00"/>
    <n v="0.63290509259259264"/>
    <n v="44441"/>
    <s v="17:30:24"/>
    <n v="9"/>
    <n v="11"/>
    <b v="1"/>
    <x v="1"/>
    <n v="54000"/>
    <n v="30000"/>
    <n v="24000"/>
  </r>
  <r>
    <n v="9"/>
    <d v="2021-09-02T00:00:00"/>
    <n v="0.80592592592592593"/>
    <n v="44441"/>
    <s v="21:31:33"/>
    <n v="12"/>
    <n v="15"/>
    <b v="1"/>
    <x v="1"/>
    <n v="66000"/>
    <n v="40500"/>
    <n v="25500"/>
  </r>
  <r>
    <n v="10"/>
    <d v="2021-09-03T00:00:00"/>
    <n v="0.13548611111111111"/>
    <n v="44442"/>
    <s v="07:34:45"/>
    <n v="17"/>
    <n v="22"/>
    <b v="1"/>
    <x v="2"/>
    <n v="93500"/>
    <n v="58500"/>
    <n v="35000"/>
  </r>
  <r>
    <n v="11"/>
    <d v="2021-09-03T00:00:00"/>
    <n v="0.37784722222222222"/>
    <n v="44442"/>
    <s v="11:04:25"/>
    <n v="14"/>
    <n v="10"/>
    <b v="1"/>
    <x v="2"/>
    <n v="77000"/>
    <n v="36000"/>
    <n v="41000"/>
  </r>
  <r>
    <n v="12"/>
    <d v="2021-09-03T00:00:00"/>
    <n v="0.50086805555555558"/>
    <n v="44442"/>
    <s v="15:16:19"/>
    <n v="24"/>
    <n v="19"/>
    <b v="1"/>
    <x v="2"/>
    <n v="120000"/>
    <n v="64500"/>
    <n v="55500"/>
  </r>
  <r>
    <n v="13"/>
    <d v="2021-09-03T00:00:00"/>
    <n v="0.7049305555555555"/>
    <n v="44442"/>
    <s v="18:26:19"/>
    <n v="16"/>
    <n v="11"/>
    <b v="1"/>
    <x v="2"/>
    <n v="88000"/>
    <n v="40500"/>
    <n v="47500"/>
  </r>
  <r>
    <n v="14"/>
    <d v="2021-09-03T00:00:00"/>
    <n v="0.80994212962962964"/>
    <n v="44442"/>
    <s v="22:16:45"/>
    <n v="15"/>
    <n v="9"/>
    <b v="1"/>
    <x v="2"/>
    <n v="82500"/>
    <n v="36000"/>
    <n v="46500"/>
  </r>
  <r>
    <n v="15"/>
    <d v="2021-09-04T00:00:00"/>
    <n v="0.17093749999999999"/>
    <n v="44443"/>
    <s v="06:04:35"/>
    <n v="7"/>
    <n v="16"/>
    <b v="1"/>
    <x v="3"/>
    <n v="42000"/>
    <n v="34500"/>
    <n v="7500"/>
  </r>
  <r>
    <n v="16"/>
    <d v="2021-09-04T00:00:00"/>
    <n v="0.29620370370370369"/>
    <n v="44443"/>
    <s v="08:19:45"/>
    <n v="9"/>
    <n v="11"/>
    <b v="1"/>
    <x v="3"/>
    <n v="54000"/>
    <n v="30000"/>
    <n v="24000"/>
  </r>
  <r>
    <n v="17"/>
    <d v="2021-09-04T00:00:00"/>
    <n v="0.3578587962962963"/>
    <n v="44443"/>
    <s v="10:05:36"/>
    <n v="13"/>
    <n v="18"/>
    <b v="1"/>
    <x v="3"/>
    <n v="71500"/>
    <n v="46500"/>
    <n v="25000"/>
  </r>
  <r>
    <n v="18"/>
    <d v="2021-09-04T00:00:00"/>
    <n v="0.48564814814814816"/>
    <n v="44443"/>
    <s v="12:55:10"/>
    <n v="22"/>
    <n v="5"/>
    <b v="1"/>
    <x v="3"/>
    <n v="110000"/>
    <n v="40500"/>
    <n v="69500"/>
  </r>
  <r>
    <n v="19"/>
    <d v="2021-09-04T00:00:00"/>
    <n v="0.70219907407407411"/>
    <n v="44443"/>
    <s v="18:34:04"/>
    <n v="8"/>
    <n v="23"/>
    <b v="1"/>
    <x v="3"/>
    <n v="48000"/>
    <n v="46500"/>
    <n v="1500"/>
  </r>
  <r>
    <n v="20"/>
    <d v="2021-09-04T00:00:00"/>
    <n v="0.80978009259259254"/>
    <n v="44443"/>
    <s v="23:11:16"/>
    <n v="11"/>
    <n v="14"/>
    <b v="1"/>
    <x v="3"/>
    <n v="60500"/>
    <n v="37500"/>
    <n v="23000"/>
  </r>
  <r>
    <n v="21"/>
    <d v="2021-09-05T00:00:00"/>
    <n v="0.30270833333333336"/>
    <n v="44444"/>
    <s v="09:01:45"/>
    <n v="17"/>
    <n v="23"/>
    <b v="1"/>
    <x v="4"/>
    <n v="93500"/>
    <n v="60000"/>
    <n v="33500"/>
  </r>
  <r>
    <n v="22"/>
    <d v="2021-09-05T00:00:00"/>
    <n v="0.43002314814814813"/>
    <n v="44444"/>
    <s v="12:16:25"/>
    <n v="15"/>
    <n v="11"/>
    <b v="1"/>
    <x v="4"/>
    <n v="82500"/>
    <n v="39000"/>
    <n v="43500"/>
  </r>
  <r>
    <n v="23"/>
    <d v="2021-09-05T00:00:00"/>
    <n v="0.55909722222222225"/>
    <n v="44444"/>
    <s v="15:26:19"/>
    <n v="19"/>
    <n v="21"/>
    <b v="1"/>
    <x v="4"/>
    <n v="104500"/>
    <n v="60000"/>
    <n v="44500"/>
  </r>
  <r>
    <n v="24"/>
    <d v="2021-09-05T00:00:00"/>
    <n v="0.69188657407407406"/>
    <n v="44444"/>
    <s v="17:36:28"/>
    <n v="11"/>
    <n v="9"/>
    <b v="1"/>
    <x v="4"/>
    <n v="60500"/>
    <n v="30000"/>
    <n v="30500"/>
  </r>
  <r>
    <n v="25"/>
    <d v="2021-09-05T00:00:00"/>
    <n v="0.77118055555555554"/>
    <n v="44444"/>
    <s v="19:50:16"/>
    <n v="15"/>
    <n v="11"/>
    <b v="1"/>
    <x v="4"/>
    <n v="82500"/>
    <n v="39000"/>
    <n v="43500"/>
  </r>
  <r>
    <n v="26"/>
    <d v="2021-09-05T00:00:00"/>
    <n v="0.875"/>
    <n v="44445"/>
    <s v="00:19:26"/>
    <n v="15"/>
    <n v="17"/>
    <b v="0"/>
    <x v="4"/>
    <n v="82500"/>
    <n v="22500"/>
    <n v="60000"/>
  </r>
  <r>
    <n v="27"/>
    <d v="2021-09-06T00:00:00"/>
    <n v="0.21719907407407407"/>
    <n v="44445"/>
    <s v="07:08:36"/>
    <n v="9"/>
    <n v="6"/>
    <b v="1"/>
    <x v="5"/>
    <n v="54000"/>
    <n v="48000"/>
    <n v="6000"/>
  </r>
  <r>
    <n v="28"/>
    <d v="2021-09-06T00:00:00"/>
    <n v="0.38305555555555554"/>
    <n v="44445"/>
    <s v="12:36:19"/>
    <n v="14"/>
    <n v="22"/>
    <b v="1"/>
    <x v="5"/>
    <n v="77000"/>
    <n v="54000"/>
    <n v="23000"/>
  </r>
  <r>
    <n v="29"/>
    <d v="2021-09-06T00:00:00"/>
    <n v="0.55920138888888893"/>
    <n v="44445"/>
    <s v="15:01:15"/>
    <n v="14"/>
    <n v="3"/>
    <b v="1"/>
    <x v="5"/>
    <n v="77000"/>
    <n v="25500"/>
    <n v="51500"/>
  </r>
  <r>
    <n v="30"/>
    <d v="2021-09-06T00:00:00"/>
    <n v="0.7160185185185185"/>
    <n v="44445"/>
    <s v="18:19:00"/>
    <n v="18"/>
    <n v="14"/>
    <b v="1"/>
    <x v="5"/>
    <n v="99000"/>
    <n v="48000"/>
    <n v="51000"/>
  </r>
  <r>
    <n v="31"/>
    <d v="2021-09-06T00:00:00"/>
    <n v="0.82097222222222221"/>
    <n v="44445"/>
    <s v="21:22:13"/>
    <n v="16"/>
    <n v="21"/>
    <b v="1"/>
    <x v="5"/>
    <n v="88000"/>
    <n v="55500"/>
    <n v="32500"/>
  </r>
  <r>
    <n v="32"/>
    <d v="2021-09-07T00:00:00"/>
    <n v="0.32383101851851853"/>
    <n v="44446"/>
    <s v="09:36:14"/>
    <n v="15"/>
    <n v="14"/>
    <b v="1"/>
    <x v="6"/>
    <n v="82500"/>
    <n v="43500"/>
    <n v="39000"/>
  </r>
  <r>
    <n v="33"/>
    <d v="2021-09-07T00:00:00"/>
    <n v="0.46467592592592594"/>
    <n v="44446"/>
    <s v="12:31:16"/>
    <n v="12"/>
    <n v="23"/>
    <b v="1"/>
    <x v="6"/>
    <n v="66000"/>
    <n v="52500"/>
    <n v="13500"/>
  </r>
  <r>
    <n v="34"/>
    <d v="2021-09-07T00:00:00"/>
    <n v="0.57347222222222227"/>
    <n v="44446"/>
    <s v="15:34:16"/>
    <n v="17"/>
    <n v="6"/>
    <b v="1"/>
    <x v="6"/>
    <n v="93500"/>
    <n v="34500"/>
    <n v="59000"/>
  </r>
  <r>
    <n v="35"/>
    <d v="2021-09-07T00:00:00"/>
    <n v="0.70577546296296301"/>
    <n v="44446"/>
    <s v="19:00:11"/>
    <n v="19"/>
    <n v="16"/>
    <b v="1"/>
    <x v="6"/>
    <n v="104500"/>
    <n v="52500"/>
    <n v="52000"/>
  </r>
  <r>
    <n v="36"/>
    <d v="2021-09-07T00:00:00"/>
    <n v="0.84167824074074071"/>
    <n v="44446"/>
    <s v="22:34:36"/>
    <n v="11"/>
    <n v="14"/>
    <b v="1"/>
    <x v="6"/>
    <n v="60500"/>
    <n v="37500"/>
    <n v="23000"/>
  </r>
  <r>
    <n v="37"/>
    <d v="2021-09-08T00:00:00"/>
    <n v="0.13560185185185186"/>
    <n v="44447"/>
    <s v="06:15:65"/>
    <n v="13"/>
    <n v="22"/>
    <b v="1"/>
    <x v="7"/>
    <n v="71500"/>
    <n v="52500"/>
    <n v="19000"/>
  </r>
  <r>
    <n v="38"/>
    <d v="2021-09-08T00:00:00"/>
    <n v="0.32587962962962963"/>
    <n v="44447"/>
    <s v="09:33:04"/>
    <n v="11"/>
    <n v="4"/>
    <b v="1"/>
    <x v="7"/>
    <n v="60500"/>
    <n v="22500"/>
    <n v="38000"/>
  </r>
  <r>
    <n v="39"/>
    <d v="2021-09-08T00:00:00"/>
    <n v="0.41761574074074076"/>
    <n v="44447"/>
    <s v="12:35:15"/>
    <n v="14"/>
    <n v="21"/>
    <b v="1"/>
    <x v="7"/>
    <n v="77000"/>
    <n v="52500"/>
    <n v="24500"/>
  </r>
  <r>
    <n v="40"/>
    <d v="2021-09-08T00:00:00"/>
    <n v="0.59138888888888885"/>
    <n v="44447"/>
    <s v="16:26:19"/>
    <n v="16"/>
    <n v="9"/>
    <b v="1"/>
    <x v="7"/>
    <n v="88000"/>
    <n v="37500"/>
    <n v="50500"/>
  </r>
  <r>
    <n v="41"/>
    <d v="2021-09-08T00:00:00"/>
    <n v="0.7338541666666667"/>
    <n v="44447"/>
    <s v="18:32:23"/>
    <n v="12"/>
    <n v="24"/>
    <b v="1"/>
    <x v="7"/>
    <n v="66000"/>
    <n v="54000"/>
    <n v="12000"/>
  </r>
  <r>
    <n v="42"/>
    <d v="2021-09-08T00:00:00"/>
    <n v="0.83333333333333337"/>
    <n v="44447"/>
    <s v="21:31:36"/>
    <n v="9"/>
    <n v="2"/>
    <b v="1"/>
    <x v="7"/>
    <n v="54000"/>
    <n v="16500"/>
    <n v="37500"/>
  </r>
  <r>
    <n v="43"/>
    <d v="2021-09-09T00:00:00"/>
    <n v="0.25793981481481482"/>
    <n v="44448"/>
    <s v="07:45:56"/>
    <n v="9"/>
    <n v="4"/>
    <b v="1"/>
    <x v="8"/>
    <n v="54000"/>
    <n v="19500"/>
    <n v="34500"/>
  </r>
  <r>
    <n v="44"/>
    <d v="2021-09-09T00:00:00"/>
    <n v="0.41349537037037037"/>
    <n v="44448"/>
    <s v="10:55:13"/>
    <n v="9"/>
    <n v="14"/>
    <b v="1"/>
    <x v="8"/>
    <n v="54000"/>
    <n v="34500"/>
    <n v="19500"/>
  </r>
  <r>
    <n v="45"/>
    <d v="2021-09-09T00:00:00"/>
    <n v="0.50607638888888884"/>
    <n v="44448"/>
    <s v="14:11:09"/>
    <n v="12"/>
    <n v="10"/>
    <b v="1"/>
    <x v="8"/>
    <n v="66000"/>
    <n v="33000"/>
    <n v="33000"/>
  </r>
  <r>
    <n v="46"/>
    <d v="2021-09-09T00:00:00"/>
    <n v="0.68482638888888892"/>
    <n v="44448"/>
    <s v="18:30:24"/>
    <n v="16"/>
    <n v="11"/>
    <b v="1"/>
    <x v="8"/>
    <n v="88000"/>
    <n v="40500"/>
    <n v="47500"/>
  </r>
  <r>
    <n v="47"/>
    <d v="2021-09-09T00:00:00"/>
    <n v="0.85435185185185181"/>
    <n v="44448"/>
    <s v="21:21:36"/>
    <n v="13"/>
    <n v="21"/>
    <b v="1"/>
    <x v="8"/>
    <n v="71500"/>
    <n v="51000"/>
    <n v="20500"/>
  </r>
  <r>
    <n v="48"/>
    <d v="2021-09-10T00:00:00"/>
    <n v="0.21634259259259259"/>
    <n v="44449"/>
    <s v="07:26:14"/>
    <n v="7"/>
    <n v="15"/>
    <b v="1"/>
    <x v="9"/>
    <n v="42000"/>
    <n v="33000"/>
    <n v="9000"/>
  </r>
  <r>
    <n v="49"/>
    <d v="2021-09-10T00:00:00"/>
    <n v="0.38201388888888888"/>
    <n v="44449"/>
    <s v="10:39:64"/>
    <n v="7"/>
    <n v="0"/>
    <b v="1"/>
    <x v="9"/>
    <n v="42000"/>
    <n v="10500"/>
    <n v="31500"/>
  </r>
  <r>
    <n v="50"/>
    <d v="2021-09-10T00:00:00"/>
    <n v="0.49995370370370368"/>
    <n v="44449"/>
    <s v="14:14:48"/>
    <n v="7"/>
    <n v="1"/>
    <b v="1"/>
    <x v="9"/>
    <n v="42000"/>
    <n v="12000"/>
    <n v="30000"/>
  </r>
  <r>
    <n v="51"/>
    <d v="2021-09-10T00:00:00"/>
    <n v="0.64993055555555557"/>
    <n v="44449"/>
    <s v="16:54:12"/>
    <n v="13"/>
    <n v="20"/>
    <b v="1"/>
    <x v="9"/>
    <n v="71500"/>
    <n v="49500"/>
    <n v="22000"/>
  </r>
  <r>
    <n v="52"/>
    <d v="2021-09-10T00:00:00"/>
    <n v="0.79276620370370365"/>
    <n v="44449"/>
    <s v="19:48:46"/>
    <n v="12"/>
    <n v="4"/>
    <b v="1"/>
    <x v="9"/>
    <n v="66000"/>
    <n v="24000"/>
    <n v="42000"/>
  </r>
  <r>
    <n v="53"/>
    <d v="2021-09-10T00:00:00"/>
    <n v="0.87574074074074071"/>
    <n v="44450"/>
    <s v="00:54:18"/>
    <n v="11"/>
    <n v="9"/>
    <b v="0"/>
    <x v="9"/>
    <n v="60500"/>
    <n v="16500"/>
    <n v="44000"/>
  </r>
  <r>
    <n v="54"/>
    <d v="2021-09-11T00:00:00"/>
    <n v="0.26106481481481481"/>
    <n v="44450"/>
    <s v="09:11:45"/>
    <n v="12"/>
    <n v="21"/>
    <b v="1"/>
    <x v="10"/>
    <n v="66000"/>
    <n v="63000"/>
    <n v="3000"/>
  </r>
  <r>
    <n v="55"/>
    <d v="2021-09-11T00:00:00"/>
    <n v="0.46128472222222222"/>
    <n v="44450"/>
    <s v="12:09:07"/>
    <n v="14"/>
    <n v="2"/>
    <b v="1"/>
    <x v="10"/>
    <n v="77000"/>
    <n v="24000"/>
    <n v="53000"/>
  </r>
  <r>
    <n v="56"/>
    <d v="2021-09-11T00:00:00"/>
    <n v="0.56730324074074079"/>
    <n v="44450"/>
    <s v="14:26:47"/>
    <n v="17"/>
    <n v="9"/>
    <b v="1"/>
    <x v="10"/>
    <n v="93500"/>
    <n v="39000"/>
    <n v="54500"/>
  </r>
  <r>
    <n v="57"/>
    <d v="2021-09-11T00:00:00"/>
    <n v="0.66475694444444444"/>
    <n v="44450"/>
    <s v="17:15:48"/>
    <n v="3"/>
    <n v="9"/>
    <b v="1"/>
    <x v="10"/>
    <n v="18000"/>
    <n v="18000"/>
    <n v="0"/>
  </r>
  <r>
    <n v="58"/>
    <d v="2021-09-11T00:00:00"/>
    <n v="0.79238425925925926"/>
    <n v="44450"/>
    <s v="21:11:01"/>
    <n v="11"/>
    <n v="3"/>
    <b v="1"/>
    <x v="10"/>
    <n v="60500"/>
    <n v="21000"/>
    <n v="39500"/>
  </r>
  <r>
    <n v="59"/>
    <d v="2021-09-12T00:00:00"/>
    <n v="0.16666666666666666"/>
    <n v="44451"/>
    <s v="05:35:06"/>
    <n v="8"/>
    <n v="4"/>
    <b v="1"/>
    <x v="11"/>
    <n v="48000"/>
    <n v="18000"/>
    <n v="30000"/>
  </r>
  <r>
    <n v="60"/>
    <d v="2021-09-12T00:00:00"/>
    <n v="0.34324074074074074"/>
    <n v="44451"/>
    <s v="10:16:19"/>
    <n v="1"/>
    <n v="6"/>
    <b v="1"/>
    <x v="11"/>
    <n v="6000"/>
    <n v="10500"/>
    <n v="-4500"/>
  </r>
  <r>
    <n v="61"/>
    <d v="2021-09-12T00:00:00"/>
    <n v="0.52084490740740741"/>
    <n v="44451"/>
    <s v="14:15:25"/>
    <n v="4"/>
    <n v="21"/>
    <b v="1"/>
    <x v="11"/>
    <n v="24000"/>
    <n v="37500"/>
    <n v="-13500"/>
  </r>
  <r>
    <n v="62"/>
    <d v="2021-09-12T00:00:00"/>
    <n v="0.73968750000000005"/>
    <n v="44451"/>
    <s v="19:10:01"/>
    <n v="9"/>
    <n v="11"/>
    <b v="1"/>
    <x v="11"/>
    <n v="54000"/>
    <n v="30000"/>
    <n v="24000"/>
  </r>
  <r>
    <n v="63"/>
    <d v="2021-09-13T00:00:00"/>
    <n v="0.21440972222222221"/>
    <n v="44452"/>
    <s v="09:08:14"/>
    <n v="12"/>
    <n v="7"/>
    <b v="1"/>
    <x v="12"/>
    <n v="66000"/>
    <n v="28500"/>
    <n v="37500"/>
  </r>
  <r>
    <n v="64"/>
    <d v="2021-09-13T00:00:00"/>
    <n v="0.46302083333333333"/>
    <n v="44452"/>
    <s v="12:48:06"/>
    <n v="11"/>
    <n v="13"/>
    <b v="1"/>
    <x v="12"/>
    <n v="60500"/>
    <n v="36000"/>
    <n v="24500"/>
  </r>
  <r>
    <n v="65"/>
    <d v="2021-09-13T00:00:00"/>
    <n v="0.55218750000000005"/>
    <n v="44452"/>
    <s v="14:55:39"/>
    <n v="16"/>
    <n v="21"/>
    <b v="1"/>
    <x v="12"/>
    <n v="88000"/>
    <n v="55500"/>
    <n v="32500"/>
  </r>
  <r>
    <n v="66"/>
    <d v="2021-09-13T00:00:00"/>
    <n v="0.66996527777777781"/>
    <n v="44452"/>
    <s v="18:00:00"/>
    <n v="19"/>
    <n v="10"/>
    <b v="1"/>
    <x v="12"/>
    <n v="104500"/>
    <n v="43500"/>
    <n v="61000"/>
  </r>
  <r>
    <n v="67"/>
    <d v="2021-09-13T00:00:00"/>
    <n v="0.83971064814814811"/>
    <n v="44452"/>
    <s v="22:04:19"/>
    <n v="3"/>
    <n v="0"/>
    <b v="1"/>
    <x v="12"/>
    <n v="18000"/>
    <n v="4500"/>
    <n v="13500"/>
  </r>
  <r>
    <n v="68"/>
    <d v="2021-09-14T00:00:00"/>
    <n v="0.17733796296296298"/>
    <n v="44453"/>
    <s v="06:14:24"/>
    <n v="12"/>
    <n v="21"/>
    <b v="1"/>
    <x v="13"/>
    <n v="66000"/>
    <n v="49500"/>
    <n v="16500"/>
  </r>
  <r>
    <n v="69"/>
    <d v="2021-09-14T00:00:00"/>
    <n v="0.34437499999999999"/>
    <n v="44453"/>
    <s v="10:04:55"/>
    <n v="17"/>
    <n v="20"/>
    <b v="1"/>
    <x v="13"/>
    <n v="93500"/>
    <n v="55500"/>
    <n v="38000"/>
  </r>
  <r>
    <n v="70"/>
    <d v="2021-09-14T00:00:00"/>
    <n v="0.5"/>
    <n v="44453"/>
    <s v="13:56:55"/>
    <n v="11"/>
    <n v="22"/>
    <b v="1"/>
    <x v="13"/>
    <n v="60500"/>
    <n v="49500"/>
    <n v="11000"/>
  </r>
  <r>
    <n v="71"/>
    <d v="2021-09-14T00:00:00"/>
    <n v="0.64340277777777777"/>
    <n v="44453"/>
    <s v="17:00:15"/>
    <n v="7"/>
    <n v="2"/>
    <b v="1"/>
    <x v="13"/>
    <n v="42000"/>
    <n v="13500"/>
    <n v="28500"/>
  </r>
  <r>
    <n v="72"/>
    <d v="2021-09-14T00:00:00"/>
    <n v="0.77552083333333333"/>
    <n v="44453"/>
    <s v="19:15:54"/>
    <n v="8"/>
    <n v="7"/>
    <b v="1"/>
    <x v="13"/>
    <n v="48000"/>
    <n v="22500"/>
    <n v="25500"/>
  </r>
  <r>
    <n v="73"/>
    <d v="2021-09-14T00:00:00"/>
    <n v="0.87285879629629626"/>
    <n v="44453"/>
    <s v="22:04:06"/>
    <n v="6"/>
    <n v="1"/>
    <b v="1"/>
    <x v="13"/>
    <n v="36000"/>
    <n v="10500"/>
    <n v="25500"/>
  </r>
  <r>
    <n v="74"/>
    <d v="2021-09-15T00:00:00"/>
    <n v="4.2361111111111113E-2"/>
    <n v="44454"/>
    <s v="04:09:06"/>
    <n v="0"/>
    <n v="6"/>
    <b v="1"/>
    <x v="14"/>
    <n v="0"/>
    <n v="9000"/>
    <n v="-9000"/>
  </r>
  <r>
    <n v="75"/>
    <d v="2021-09-15T00:00:00"/>
    <n v="0.28885416666666669"/>
    <n v="44454"/>
    <s v="08:15:54"/>
    <n v="0"/>
    <n v="5"/>
    <b v="1"/>
    <x v="14"/>
    <n v="0"/>
    <n v="7500"/>
    <n v="-7500"/>
  </r>
  <r>
    <n v="76"/>
    <d v="2021-09-15T00:00:00"/>
    <n v="0.42424768518518519"/>
    <n v="44454"/>
    <s v="12:45:47"/>
    <n v="10"/>
    <n v="1"/>
    <b v="1"/>
    <x v="14"/>
    <n v="55000"/>
    <n v="16500"/>
    <n v="38500"/>
  </r>
  <r>
    <n v="77"/>
    <d v="2021-09-15T00:00:00"/>
    <n v="0.5991319444444444"/>
    <n v="44454"/>
    <s v="15:12:24"/>
    <n v="14"/>
    <n v="21"/>
    <b v="1"/>
    <x v="14"/>
    <n v="77000"/>
    <n v="52500"/>
    <n v="24500"/>
  </r>
  <r>
    <n v="78"/>
    <d v="2021-09-15T00:00:00"/>
    <n v="0.7228472222222222"/>
    <n v="44454"/>
    <s v="18:36:45"/>
    <n v="4"/>
    <n v="1"/>
    <b v="1"/>
    <x v="14"/>
    <n v="24000"/>
    <n v="7500"/>
    <n v="16500"/>
  </r>
  <r>
    <n v="79"/>
    <d v="2021-09-15T00:00:00"/>
    <n v="0.86644675925925929"/>
    <n v="44454"/>
    <s v="21:45:48"/>
    <n v="7"/>
    <n v="2"/>
    <b v="1"/>
    <x v="14"/>
    <n v="42000"/>
    <n v="13500"/>
    <n v="28500"/>
  </r>
  <r>
    <n v="80"/>
    <d v="2021-09-16T00:00:00"/>
    <n v="0.13571759259259258"/>
    <n v="44455"/>
    <s v="06:04:09"/>
    <n v="13"/>
    <n v="5"/>
    <b v="1"/>
    <x v="15"/>
    <n v="71500"/>
    <n v="27000"/>
    <n v="44500"/>
  </r>
  <r>
    <n v="81"/>
    <d v="2021-09-16T00:00:00"/>
    <n v="0.2996064814814815"/>
    <n v="44455"/>
    <s v="09:03:04"/>
    <n v="13"/>
    <n v="11"/>
    <b v="1"/>
    <x v="15"/>
    <n v="71500"/>
    <n v="36000"/>
    <n v="35500"/>
  </r>
  <r>
    <n v="82"/>
    <d v="2021-09-16T00:00:00"/>
    <n v="0.46118055555555554"/>
    <n v="44455"/>
    <s v="12:00:45"/>
    <n v="14"/>
    <n v="9"/>
    <b v="1"/>
    <x v="15"/>
    <n v="77000"/>
    <n v="34500"/>
    <n v="42500"/>
  </r>
  <r>
    <n v="83"/>
    <d v="2021-09-16T00:00:00"/>
    <n v="0.57986111111111116"/>
    <n v="44455"/>
    <s v="14:45:10"/>
    <n v="14"/>
    <n v="9"/>
    <b v="1"/>
    <x v="15"/>
    <n v="77000"/>
    <n v="34500"/>
    <n v="42500"/>
  </r>
  <r>
    <n v="84"/>
    <d v="2021-09-16T00:00:00"/>
    <n v="0.6744444444444444"/>
    <n v="44455"/>
    <s v="17:22:01"/>
    <n v="12"/>
    <n v="7"/>
    <b v="1"/>
    <x v="15"/>
    <n v="66000"/>
    <n v="28500"/>
    <n v="37500"/>
  </r>
  <r>
    <n v="85"/>
    <d v="2021-09-16T00:00:00"/>
    <n v="0.7926157407407407"/>
    <n v="44455"/>
    <s v="20:45:56"/>
    <n v="2"/>
    <n v="19"/>
    <b v="1"/>
    <x v="15"/>
    <n v="12000"/>
    <n v="31500"/>
    <n v="-19500"/>
  </r>
  <r>
    <n v="86"/>
    <d v="2021-09-17T00:00:00"/>
    <n v="0.28914351851851849"/>
    <n v="44456"/>
    <s v="08:01:04"/>
    <n v="4"/>
    <n v="11"/>
    <b v="1"/>
    <x v="16"/>
    <n v="24000"/>
    <n v="22500"/>
    <n v="1500"/>
  </r>
  <r>
    <n v="87"/>
    <d v="2021-09-17T00:00:00"/>
    <n v="0.45840277777777777"/>
    <n v="44456"/>
    <s v="11:30:09"/>
    <n v="21"/>
    <n v="15"/>
    <b v="1"/>
    <x v="16"/>
    <n v="105000"/>
    <n v="54000"/>
    <n v="51000"/>
  </r>
  <r>
    <n v="88"/>
    <d v="2021-09-17T00:00:00"/>
    <n v="0.55218750000000005"/>
    <n v="44456"/>
    <s v="14:55:03"/>
    <n v="7"/>
    <n v="13"/>
    <b v="1"/>
    <x v="16"/>
    <n v="42000"/>
    <n v="30000"/>
    <n v="12000"/>
  </r>
  <r>
    <n v="89"/>
    <d v="2021-09-17T00:00:00"/>
    <n v="0.64994212962962961"/>
    <n v="44456"/>
    <s v="17:13:53"/>
    <n v="14"/>
    <n v="16"/>
    <b v="1"/>
    <x v="16"/>
    <n v="77000"/>
    <n v="45000"/>
    <n v="32000"/>
  </r>
  <r>
    <n v="90"/>
    <d v="2021-09-17T00:00:00"/>
    <n v="0.80049768518518516"/>
    <n v="44456"/>
    <s v="20:45:44"/>
    <n v="7"/>
    <n v="0"/>
    <b v="1"/>
    <x v="16"/>
    <n v="42000"/>
    <n v="10500"/>
    <n v="31500"/>
  </r>
  <r>
    <n v="91"/>
    <d v="2021-09-18T00:00:00"/>
    <n v="0.21187500000000001"/>
    <n v="44457"/>
    <s v="06:24:06"/>
    <n v="17"/>
    <n v="15"/>
    <b v="1"/>
    <x v="17"/>
    <n v="93500"/>
    <n v="48000"/>
    <n v="45500"/>
  </r>
  <r>
    <n v="92"/>
    <d v="2021-09-18T00:00:00"/>
    <n v="0.38490740740740742"/>
    <n v="44457"/>
    <s v="10:00:11"/>
    <n v="5"/>
    <n v="8"/>
    <b v="1"/>
    <x v="17"/>
    <n v="30000"/>
    <n v="19500"/>
    <n v="10500"/>
  </r>
  <r>
    <n v="93"/>
    <d v="2021-09-18T00:00:00"/>
    <n v="0.47458333333333336"/>
    <n v="44457"/>
    <s v="13:26:23"/>
    <n v="14"/>
    <n v="9"/>
    <b v="1"/>
    <x v="17"/>
    <n v="77000"/>
    <n v="34500"/>
    <n v="42500"/>
  </r>
  <r>
    <n v="94"/>
    <d v="2021-09-18T00:00:00"/>
    <n v="0.62175925925925923"/>
    <n v="44457"/>
    <s v="15:25:19"/>
    <n v="11"/>
    <n v="17"/>
    <b v="1"/>
    <x v="17"/>
    <n v="60500"/>
    <n v="42000"/>
    <n v="18500"/>
  </r>
  <r>
    <n v="95"/>
    <d v="2021-09-18T00:00:00"/>
    <n v="0.72517361111111112"/>
    <n v="44457"/>
    <s v="18:45:12"/>
    <n v="7"/>
    <n v="16"/>
    <b v="1"/>
    <x v="17"/>
    <n v="42000"/>
    <n v="34500"/>
    <n v="7500"/>
  </r>
  <r>
    <n v="96"/>
    <d v="2021-09-19T00:00:00"/>
    <n v="0.37921296296296297"/>
    <n v="44458"/>
    <s v="10:46:11"/>
    <n v="5"/>
    <n v="1"/>
    <b v="1"/>
    <x v="18"/>
    <n v="30000"/>
    <n v="9000"/>
    <n v="21000"/>
  </r>
  <r>
    <n v="97"/>
    <d v="2021-09-19T00:00:00"/>
    <n v="0.58005787037037038"/>
    <n v="44458"/>
    <s v="15:01:03"/>
    <n v="14"/>
    <n v="7"/>
    <b v="1"/>
    <x v="18"/>
    <n v="77000"/>
    <n v="31500"/>
    <n v="45500"/>
  </r>
  <r>
    <n v="98"/>
    <d v="2021-09-19T00:00:00"/>
    <n v="0.67716435185185186"/>
    <n v="44458"/>
    <s v="17:33:46"/>
    <n v="12"/>
    <n v="9"/>
    <b v="1"/>
    <x v="18"/>
    <n v="66000"/>
    <n v="31500"/>
    <n v="34500"/>
  </r>
  <r>
    <n v="99"/>
    <d v="2021-09-19T00:00:00"/>
    <n v="0.81361111111111106"/>
    <n v="44458"/>
    <s v="20:22:01"/>
    <n v="11"/>
    <n v="9"/>
    <b v="1"/>
    <x v="18"/>
    <n v="60500"/>
    <n v="30000"/>
    <n v="30500"/>
  </r>
  <r>
    <n v="100"/>
    <d v="2021-09-19T00:00:00"/>
    <n v="0.95554398148148145"/>
    <n v="44459"/>
    <s v="01:12:45"/>
    <n v="11"/>
    <n v="8"/>
    <b v="0"/>
    <x v="18"/>
    <n v="60500"/>
    <n v="16500"/>
    <n v="44000"/>
  </r>
  <r>
    <n v="101"/>
    <d v="2021-09-20T00:00:00"/>
    <n v="0.3830324074074074"/>
    <n v="44459"/>
    <s v="10:44:21"/>
    <n v="12"/>
    <n v="3"/>
    <b v="1"/>
    <x v="19"/>
    <n v="66000"/>
    <n v="34500"/>
    <n v="31500"/>
  </r>
  <r>
    <n v="102"/>
    <d v="2021-09-20T00:00:00"/>
    <n v="0.47513888888888889"/>
    <n v="44459"/>
    <s v="12:43:11"/>
    <n v="7"/>
    <n v="12"/>
    <b v="1"/>
    <x v="19"/>
    <n v="42000"/>
    <n v="28500"/>
    <n v="13500"/>
  </r>
  <r>
    <n v="103"/>
    <d v="2021-09-20T00:00:00"/>
    <n v="0.54886574074074079"/>
    <n v="44459"/>
    <s v="14:14:21"/>
    <n v="9"/>
    <n v="14"/>
    <b v="1"/>
    <x v="19"/>
    <n v="54000"/>
    <n v="34500"/>
    <n v="19500"/>
  </r>
  <r>
    <n v="104"/>
    <d v="2021-09-20T00:00:00"/>
    <n v="0.63266203703703705"/>
    <n v="44459"/>
    <s v="16:12:04"/>
    <n v="8"/>
    <n v="19"/>
    <b v="1"/>
    <x v="19"/>
    <n v="48000"/>
    <n v="40500"/>
    <n v="7500"/>
  </r>
  <r>
    <n v="105"/>
    <d v="2021-09-20T00:00:00"/>
    <n v="0.70928240740740744"/>
    <n v="44459"/>
    <s v="17:30:01"/>
    <n v="23"/>
    <n v="14"/>
    <b v="1"/>
    <x v="19"/>
    <n v="115000"/>
    <n v="55500"/>
    <n v="59500"/>
  </r>
  <r>
    <n v="106"/>
    <d v="2021-09-20T00:00:00"/>
    <n v="0.74663194444444447"/>
    <n v="44459"/>
    <s v="18:45:33"/>
    <n v="19"/>
    <n v="9"/>
    <b v="1"/>
    <x v="19"/>
    <n v="104500"/>
    <n v="42000"/>
    <n v="62500"/>
  </r>
  <r>
    <n v="107"/>
    <d v="2021-09-20T00:00:00"/>
    <n v="0.82415509259259256"/>
    <n v="44459"/>
    <s v="22:02:04"/>
    <n v="0"/>
    <n v="6"/>
    <b v="1"/>
    <x v="19"/>
    <n v="0"/>
    <n v="9000"/>
    <n v="-9000"/>
  </r>
  <r>
    <n v="108"/>
    <d v="2021-09-20T00:00:00"/>
    <n v="0.97640046296296301"/>
    <n v="44460"/>
    <s v="01:23:16"/>
    <n v="4"/>
    <n v="15"/>
    <b v="0"/>
    <x v="19"/>
    <n v="24000"/>
    <n v="6000"/>
    <n v="18000"/>
  </r>
  <r>
    <n v="109"/>
    <d v="2021-09-21T00:00:00"/>
    <n v="0.29172453703703705"/>
    <n v="44460"/>
    <s v="08:04:26"/>
    <n v="11"/>
    <n v="0"/>
    <b v="1"/>
    <x v="20"/>
    <n v="60500"/>
    <n v="39000"/>
    <n v="21500"/>
  </r>
  <r>
    <n v="110"/>
    <d v="2021-09-21T00:00:00"/>
    <n v="0.42815972222222221"/>
    <n v="44460"/>
    <s v="13:58:27"/>
    <n v="9"/>
    <n v="4"/>
    <b v="1"/>
    <x v="20"/>
    <n v="54000"/>
    <n v="19500"/>
    <n v="34500"/>
  </r>
  <r>
    <n v="111"/>
    <d v="2021-09-21T00:00:00"/>
    <n v="0.62174768518518519"/>
    <n v="44460"/>
    <s v="16:03:25"/>
    <n v="9"/>
    <n v="28"/>
    <b v="1"/>
    <x v="20"/>
    <n v="54000"/>
    <n v="55500"/>
    <n v="-1500"/>
  </r>
  <r>
    <n v="112"/>
    <d v="2021-09-21T00:00:00"/>
    <n v="0.71136574074074077"/>
    <n v="44460"/>
    <s v="18:16:54"/>
    <n v="0"/>
    <n v="10"/>
    <b v="1"/>
    <x v="20"/>
    <n v="0"/>
    <n v="15000"/>
    <n v="-15000"/>
  </r>
  <r>
    <n v="113"/>
    <d v="2021-09-21T00:00:00"/>
    <n v="0.83270833333333338"/>
    <n v="44460"/>
    <s v="22:30:00"/>
    <n v="12"/>
    <n v="6"/>
    <b v="1"/>
    <x v="20"/>
    <n v="66000"/>
    <n v="27000"/>
    <n v="39000"/>
  </r>
  <r>
    <n v="114"/>
    <d v="2021-09-22T00:00:00"/>
    <n v="0.29829861111111111"/>
    <n v="44461"/>
    <s v="08:16:45"/>
    <n v="11"/>
    <n v="5"/>
    <b v="1"/>
    <x v="21"/>
    <n v="60500"/>
    <n v="24000"/>
    <n v="36500"/>
  </r>
  <r>
    <n v="115"/>
    <d v="2021-09-22T00:00:00"/>
    <n v="0.38718750000000002"/>
    <n v="44461"/>
    <s v="11:04:33"/>
    <n v="13"/>
    <n v="9"/>
    <b v="1"/>
    <x v="21"/>
    <n v="71500"/>
    <n v="33000"/>
    <n v="38500"/>
  </r>
  <r>
    <n v="116"/>
    <d v="2021-09-22T00:00:00"/>
    <n v="0.60652777777777778"/>
    <n v="44461"/>
    <s v="15:11:19"/>
    <n v="14"/>
    <n v="11"/>
    <b v="1"/>
    <x v="21"/>
    <n v="77000"/>
    <n v="37500"/>
    <n v="39500"/>
  </r>
  <r>
    <n v="117"/>
    <d v="2021-09-22T00:00:00"/>
    <n v="0.64589120370370368"/>
    <n v="44461"/>
    <s v="16:48:06"/>
    <n v="2"/>
    <n v="0"/>
    <b v="1"/>
    <x v="21"/>
    <n v="12000"/>
    <n v="3000"/>
    <n v="9000"/>
  </r>
  <r>
    <n v="118"/>
    <d v="2021-09-22T00:00:00"/>
    <n v="0.76406249999999998"/>
    <n v="44461"/>
    <s v="20:21:07"/>
    <n v="6"/>
    <n v="0"/>
    <b v="1"/>
    <x v="21"/>
    <n v="36000"/>
    <n v="9000"/>
    <n v="27000"/>
  </r>
  <r>
    <n v="119"/>
    <d v="2021-09-22T00:00:00"/>
    <n v="0.98342592592592593"/>
    <n v="44462"/>
    <s v="01:01:24"/>
    <n v="4"/>
    <n v="11"/>
    <b v="0"/>
    <x v="21"/>
    <n v="24000"/>
    <n v="6000"/>
    <n v="18000"/>
  </r>
  <r>
    <n v="120"/>
    <d v="2021-09-23T00:00:00"/>
    <n v="0.29726851851851854"/>
    <n v="44462"/>
    <s v="09:22:35"/>
    <n v="19"/>
    <n v="3"/>
    <b v="1"/>
    <x v="22"/>
    <n v="104500"/>
    <n v="49500"/>
    <n v="55000"/>
  </r>
  <r>
    <n v="121"/>
    <d v="2021-09-23T00:00:00"/>
    <n v="0.43444444444444447"/>
    <n v="44462"/>
    <s v="12:15:21"/>
    <n v="3"/>
    <n v="21"/>
    <b v="1"/>
    <x v="22"/>
    <n v="18000"/>
    <n v="36000"/>
    <n v="-18000"/>
  </r>
  <r>
    <n v="122"/>
    <d v="2021-09-23T00:00:00"/>
    <n v="0.54518518518518522"/>
    <n v="44462"/>
    <s v="14:06:22"/>
    <n v="19"/>
    <n v="22"/>
    <b v="1"/>
    <x v="22"/>
    <n v="104500"/>
    <n v="61500"/>
    <n v="43000"/>
  </r>
  <r>
    <n v="123"/>
    <d v="2021-09-23T00:00:00"/>
    <n v="0.63270833333333332"/>
    <n v="44462"/>
    <s v="17:56:55"/>
    <n v="13"/>
    <n v="14"/>
    <b v="1"/>
    <x v="22"/>
    <n v="71500"/>
    <n v="40500"/>
    <n v="31000"/>
  </r>
  <r>
    <n v="124"/>
    <d v="2021-09-23T00:00:00"/>
    <n v="0.78940972222222228"/>
    <n v="44462"/>
    <s v="21:21:04"/>
    <n v="19"/>
    <n v="25"/>
    <b v="1"/>
    <x v="22"/>
    <n v="104500"/>
    <n v="66000"/>
    <n v="38500"/>
  </r>
  <r>
    <n v="125"/>
    <d v="2021-09-24T00:00:00"/>
    <n v="0.174375"/>
    <n v="44463"/>
    <s v="07:12:21"/>
    <n v="19"/>
    <n v="11"/>
    <b v="1"/>
    <x v="23"/>
    <n v="104500"/>
    <n v="45000"/>
    <n v="59500"/>
  </r>
  <r>
    <n v="126"/>
    <d v="2021-09-24T00:00:00"/>
    <n v="0.45619212962962963"/>
    <n v="44463"/>
    <s v="14:11:06"/>
    <n v="13"/>
    <n v="4"/>
    <b v="1"/>
    <x v="23"/>
    <n v="71500"/>
    <n v="25500"/>
    <n v="46000"/>
  </r>
  <r>
    <n v="127"/>
    <d v="2021-09-24T00:00:00"/>
    <n v="0.72642361111111109"/>
    <n v="44463"/>
    <s v="18:48:43"/>
    <n v="13"/>
    <n v="9"/>
    <b v="1"/>
    <x v="23"/>
    <n v="71500"/>
    <n v="33000"/>
    <n v="38500"/>
  </r>
  <r>
    <n v="128"/>
    <d v="2021-09-24T00:00:00"/>
    <n v="0.8197106481481482"/>
    <n v="44463"/>
    <s v="21:13:04"/>
    <n v="10"/>
    <n v="12"/>
    <b v="1"/>
    <x v="23"/>
    <n v="55000"/>
    <n v="33000"/>
    <n v="22000"/>
  </r>
  <r>
    <n v="129"/>
    <d v="2021-09-25T00:00:00"/>
    <n v="0.29473379629629631"/>
    <n v="44464"/>
    <s v="08:26:41"/>
    <n v="9"/>
    <n v="11"/>
    <b v="1"/>
    <x v="24"/>
    <n v="54000"/>
    <n v="30000"/>
    <n v="24000"/>
  </r>
  <r>
    <n v="130"/>
    <d v="2021-09-25T00:00:00"/>
    <n v="0.42454861111111108"/>
    <n v="44464"/>
    <s v="12:01:04"/>
    <n v="14"/>
    <n v="20"/>
    <b v="1"/>
    <x v="24"/>
    <n v="77000"/>
    <n v="51000"/>
    <n v="26000"/>
  </r>
  <r>
    <n v="131"/>
    <d v="2021-09-25T00:00:00"/>
    <n v="0.54474537037037041"/>
    <n v="44464"/>
    <s v="13:49:04"/>
    <n v="1"/>
    <n v="3"/>
    <b v="1"/>
    <x v="24"/>
    <n v="6000"/>
    <n v="6000"/>
    <n v="0"/>
  </r>
  <r>
    <n v="132"/>
    <d v="2021-09-25T00:00:00"/>
    <n v="0.63065972222222222"/>
    <n v="44464"/>
    <s v="16:04:09"/>
    <n v="5"/>
    <n v="6"/>
    <b v="1"/>
    <x v="24"/>
    <n v="30000"/>
    <n v="16500"/>
    <n v="13500"/>
  </r>
  <r>
    <n v="133"/>
    <d v="2021-09-25T00:00:00"/>
    <n v="0.71141203703703704"/>
    <n v="44464"/>
    <s v="18:09:04"/>
    <n v="12"/>
    <n v="6"/>
    <b v="1"/>
    <x v="24"/>
    <n v="66000"/>
    <n v="27000"/>
    <n v="39000"/>
  </r>
  <r>
    <n v="134"/>
    <d v="2021-09-26T00:00:00"/>
    <n v="0.26834490740740741"/>
    <n v="44465"/>
    <s v="07:55:36"/>
    <n v="13"/>
    <n v="24"/>
    <b v="1"/>
    <x v="25"/>
    <n v="71500"/>
    <n v="55500"/>
    <n v="16000"/>
  </r>
  <r>
    <n v="135"/>
    <d v="2021-09-26T00:00:00"/>
    <n v="0.38269675925925928"/>
    <n v="44465"/>
    <s v="10:09:21"/>
    <n v="9"/>
    <n v="2"/>
    <b v="1"/>
    <x v="25"/>
    <n v="54000"/>
    <n v="16500"/>
    <n v="37500"/>
  </r>
  <r>
    <n v="136"/>
    <d v="2021-09-26T00:00:00"/>
    <n v="0.45490740740740743"/>
    <n v="44465"/>
    <s v="11:54:10"/>
    <n v="11"/>
    <n v="6"/>
    <b v="1"/>
    <x v="25"/>
    <n v="60500"/>
    <n v="25500"/>
    <n v="35000"/>
  </r>
  <r>
    <n v="137"/>
    <d v="2021-09-26T00:00:00"/>
    <n v="0.54450231481481481"/>
    <n v="44465"/>
    <s v="14:06:01"/>
    <n v="11"/>
    <n v="9"/>
    <b v="1"/>
    <x v="25"/>
    <n v="60500"/>
    <n v="30000"/>
    <n v="30500"/>
  </r>
  <r>
    <n v="138"/>
    <d v="2021-09-26T00:00:00"/>
    <n v="0.67274305555555558"/>
    <n v="44465"/>
    <s v="17:55:04"/>
    <n v="13"/>
    <n v="24"/>
    <b v="1"/>
    <x v="25"/>
    <n v="71500"/>
    <n v="55500"/>
    <n v="16000"/>
  </r>
  <r>
    <n v="139"/>
    <d v="2021-09-26T00:00:00"/>
    <n v="0.79449074074074078"/>
    <n v="44465"/>
    <s v="20:30:04"/>
    <n v="15"/>
    <n v="6"/>
    <b v="1"/>
    <x v="25"/>
    <n v="82500"/>
    <n v="31500"/>
    <n v="51000"/>
  </r>
  <r>
    <n v="140"/>
    <d v="2021-09-27T00:00:00"/>
    <n v="0.25283564814814813"/>
    <n v="44466"/>
    <s v="07:56:55"/>
    <n v="15"/>
    <n v="9"/>
    <b v="1"/>
    <x v="26"/>
    <n v="82500"/>
    <n v="36000"/>
    <n v="46500"/>
  </r>
  <r>
    <n v="141"/>
    <d v="2021-09-27T00:00:00"/>
    <n v="0.38195601851851851"/>
    <n v="44466"/>
    <s v="10:11:08"/>
    <n v="10"/>
    <n v="19"/>
    <b v="1"/>
    <x v="26"/>
    <n v="55000"/>
    <n v="43500"/>
    <n v="11500"/>
  </r>
  <r>
    <n v="142"/>
    <d v="2021-09-27T00:00:00"/>
    <n v="0.54520833333333329"/>
    <n v="44466"/>
    <s v="15:05:06"/>
    <n v="1"/>
    <n v="0"/>
    <b v="1"/>
    <x v="26"/>
    <n v="6000"/>
    <n v="1500"/>
    <n v="4500"/>
  </r>
  <r>
    <n v="143"/>
    <d v="2021-09-27T00:00:00"/>
    <n v="0.71118055555555559"/>
    <n v="44466"/>
    <s v="19:02:04"/>
    <n v="3"/>
    <n v="0"/>
    <b v="1"/>
    <x v="26"/>
    <n v="18000"/>
    <n v="4500"/>
    <n v="13500"/>
  </r>
  <r>
    <n v="144"/>
    <d v="2021-09-28T00:00:00"/>
    <n v="0.41951388888888891"/>
    <n v="44467"/>
    <s v="11:54:06"/>
    <n v="9"/>
    <n v="14"/>
    <b v="1"/>
    <x v="27"/>
    <n v="54000"/>
    <n v="34500"/>
    <n v="19500"/>
  </r>
  <r>
    <n v="145"/>
    <d v="2021-09-28T00:00:00"/>
    <n v="0.54101851851851857"/>
    <n v="44467"/>
    <s v="15:04:56"/>
    <n v="11"/>
    <n v="13"/>
    <b v="1"/>
    <x v="27"/>
    <n v="60500"/>
    <n v="36000"/>
    <n v="24500"/>
  </r>
  <r>
    <n v="146"/>
    <d v="2021-09-28T00:00:00"/>
    <n v="0.71254629629629629"/>
    <n v="44467"/>
    <s v="18:06:49"/>
    <n v="12"/>
    <n v="9"/>
    <b v="1"/>
    <x v="27"/>
    <n v="66000"/>
    <n v="31500"/>
    <n v="34500"/>
  </r>
  <r>
    <n v="147"/>
    <d v="2021-09-28T00:00:00"/>
    <n v="0.79166666666666663"/>
    <n v="44467"/>
    <s v="21:01:01"/>
    <n v="14"/>
    <n v="9"/>
    <b v="1"/>
    <x v="27"/>
    <n v="77000"/>
    <n v="34500"/>
    <n v="42500"/>
  </r>
  <r>
    <n v="148"/>
    <d v="2021-09-29T00:00:00"/>
    <n v="0.29934027777777777"/>
    <n v="44468"/>
    <s v="08:58:32"/>
    <n v="12"/>
    <n v="16"/>
    <b v="1"/>
    <x v="28"/>
    <n v="66000"/>
    <n v="42000"/>
    <n v="24000"/>
  </r>
  <r>
    <n v="149"/>
    <d v="2021-09-29T00:00:00"/>
    <n v="0.41740740740740739"/>
    <n v="44468"/>
    <s v="12:01:02"/>
    <n v="9"/>
    <n v="21"/>
    <b v="1"/>
    <x v="28"/>
    <n v="54000"/>
    <n v="45000"/>
    <n v="9000"/>
  </r>
  <r>
    <n v="150"/>
    <d v="2021-09-29T00:00:00"/>
    <n v="0.55636574074074074"/>
    <n v="44468"/>
    <s v="14:43:11"/>
    <n v="15"/>
    <n v="9"/>
    <b v="1"/>
    <x v="28"/>
    <n v="82500"/>
    <n v="36000"/>
    <n v="46500"/>
  </r>
  <r>
    <n v="151"/>
    <d v="2021-09-29T00:00:00"/>
    <n v="0.67305555555555552"/>
    <n v="44468"/>
    <s v="17:34:12"/>
    <n v="14"/>
    <n v="8"/>
    <b v="1"/>
    <x v="28"/>
    <n v="77000"/>
    <n v="33000"/>
    <n v="44000"/>
  </r>
  <r>
    <n v="152"/>
    <d v="2021-09-29T00:00:00"/>
    <n v="0.79931712962962964"/>
    <n v="44468"/>
    <s v="20:21:22"/>
    <n v="16"/>
    <n v="21"/>
    <b v="1"/>
    <x v="28"/>
    <n v="88000"/>
    <n v="55500"/>
    <n v="32500"/>
  </r>
  <r>
    <n v="153"/>
    <d v="2021-09-29T00:00:00"/>
    <n v="0.9611574074074074"/>
    <n v="44469"/>
    <s v="00:57:04"/>
    <n v="14"/>
    <n v="9"/>
    <b v="0"/>
    <x v="28"/>
    <n v="77000"/>
    <n v="21000"/>
    <n v="56000"/>
  </r>
  <r>
    <n v="154"/>
    <d v="2021-09-30T00:00:00"/>
    <n v="0.3125"/>
    <n v="44469"/>
    <s v="08:00:45"/>
    <n v="17"/>
    <n v="3"/>
    <b v="1"/>
    <x v="29"/>
    <n v="93500"/>
    <n v="43500"/>
    <n v="50000"/>
  </r>
  <r>
    <n v="155"/>
    <d v="2021-09-30T00:00:00"/>
    <n v="0.44229166666666669"/>
    <n v="44469"/>
    <s v="12:01:04"/>
    <n v="0"/>
    <n v="9"/>
    <b v="1"/>
    <x v="29"/>
    <n v="0"/>
    <n v="13500"/>
    <n v="-13500"/>
  </r>
  <r>
    <n v="156"/>
    <d v="2021-09-30T00:00:00"/>
    <n v="0.59045138888888893"/>
    <n v="44469"/>
    <s v="15:08:09"/>
    <n v="14"/>
    <n v="8"/>
    <b v="1"/>
    <x v="29"/>
    <n v="77000"/>
    <n v="33000"/>
    <n v="44000"/>
  </r>
  <r>
    <n v="157"/>
    <d v="2021-09-30T00:00:00"/>
    <n v="0.7142708333333333"/>
    <n v="44469"/>
    <s v="18:56:55"/>
    <n v="6"/>
    <n v="39"/>
    <b v="1"/>
    <x v="29"/>
    <n v="36000"/>
    <n v="67500"/>
    <n v="-31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0CC31B-BC7E-4F0D-93E6-D5843A99D308}" name="Tabela przestawna1" cacheId="6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A3:B34" firstHeaderRow="1" firstDataRow="1" firstDataCol="1"/>
  <pivotFields count="14">
    <pivotField showAll="0"/>
    <pivotField axis="axisRow" numFmtId="14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umFmtId="164" showAll="0"/>
    <pivotField numFmtId="14" showAll="0"/>
    <pivotField showAll="0"/>
    <pivotField showAll="0"/>
    <pivotField showAll="0"/>
    <pivotField showAll="0"/>
    <pivotField showAll="0"/>
    <pivotField showAll="0"/>
    <pivotField dataField="1" numFmtId="2" showAll="0"/>
    <pivotField showAll="0"/>
    <pivotField showAll="0"/>
    <pivotField showAll="0"/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Suma z Czas lotu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D47D29-6C9D-4C59-98D7-8F33E5B68990}" name="Tabela przestawna4" cacheId="13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A3:B34" firstHeaderRow="1" firstDataRow="1" firstDataCol="1"/>
  <pivotFields count="12"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Row" numFmtId="14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showAll="0"/>
    <pivotField dataField="1" showAll="0"/>
  </pivotFields>
  <rowFields count="1">
    <field x="8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Suma z Zysk" fld="11" baseField="0" baseItem="0"/>
  </dataFields>
  <formats count="1"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D8142DE7-0A36-4E2F-8B74-07C8BD2D0C31}" autoFormatId="16" applyNumberFormats="0" applyBorderFormats="0" applyFontFormats="0" applyPatternFormats="0" applyAlignmentFormats="0" applyWidthHeightFormats="0">
  <queryTableRefresh nextId="16" unboundColumnsRight="4">
    <queryTableFields count="14">
      <queryTableField id="1" name="lp" tableColumnId="1"/>
      <queryTableField id="2" name="data wylotu" tableColumnId="2"/>
      <queryTableField id="3" name="godzina wylotu" tableColumnId="3"/>
      <queryTableField id="4" name="data przylotu" tableColumnId="4"/>
      <queryTableField id="5" name="godzina przylotu" tableColumnId="5"/>
      <queryTableField id="6" name="Cargo załadunek" tableColumnId="6"/>
      <queryTableField id="7" name="Cargo wyładunek" tableColumnId="7"/>
      <queryTableField id="8" name="Column1" tableColumnId="8"/>
      <queryTableField id="9" name="_1" tableColumnId="9"/>
      <queryTableField id="10" name="_2" tableColumnId="10"/>
      <queryTableField id="11" dataBound="0" tableColumnId="11"/>
      <queryTableField id="12" dataBound="0" tableColumnId="12"/>
      <queryTableField id="14" dataBound="0" tableColumnId="14"/>
      <queryTableField id="15" dataBound="0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1211F9-09ED-4438-AB64-B4516CF2581E}" name="loty" displayName="loty" ref="A1:N158" tableType="queryTable" totalsRowShown="0">
  <autoFilter ref="A1:N158" xr:uid="{D11211F9-09ED-4438-AB64-B4516CF2581E}"/>
  <sortState xmlns:xlrd2="http://schemas.microsoft.com/office/spreadsheetml/2017/richdata2" ref="A2:N158">
    <sortCondition ref="A1:A158"/>
  </sortState>
  <tableColumns count="14">
    <tableColumn id="1" xr3:uid="{7936A966-7B51-4696-9678-23CF1775CC85}" uniqueName="1" name="lp" queryTableFieldId="1"/>
    <tableColumn id="2" xr3:uid="{0E6F031A-1C56-461F-8374-11406F1730C2}" uniqueName="2" name="data wylotu" queryTableFieldId="2" dataDxfId="11"/>
    <tableColumn id="3" xr3:uid="{F11A6931-51BC-4B89-9353-B04B59EFE4D1}" uniqueName="3" name="godzina wylotu" queryTableFieldId="3" dataDxfId="10"/>
    <tableColumn id="4" xr3:uid="{1E33E393-B2EB-4818-B897-767035AE8119}" uniqueName="4" name="data przylotu" queryTableFieldId="4" dataDxfId="9"/>
    <tableColumn id="5" xr3:uid="{F0379777-CA53-46F3-971F-11D8F86892BD}" uniqueName="5" name="godzina przylotu" queryTableFieldId="5" dataDxfId="8"/>
    <tableColumn id="6" xr3:uid="{AD6457DB-CD75-47A2-A52C-538061AC00F4}" uniqueName="6" name="Cargo załadunek" queryTableFieldId="6"/>
    <tableColumn id="7" xr3:uid="{86C69842-88D8-44E3-9AAF-238C70588D57}" uniqueName="7" name="Cargo wyładunek" queryTableFieldId="7"/>
    <tableColumn id="8" xr3:uid="{19646EB4-1CA1-407A-83AB-1E5EAE9A03ED}" uniqueName="8" name="Column1" queryTableFieldId="8" dataDxfId="7"/>
    <tableColumn id="9" xr3:uid="{0F40159D-97EF-426C-8BEC-E88371BAB96D}" uniqueName="9" name="_1" queryTableFieldId="9" dataDxfId="6"/>
    <tableColumn id="10" xr3:uid="{9551C91D-4F71-43CC-8F28-6BA2B47E0A02}" uniqueName="10" name="_2" queryTableFieldId="10" dataDxfId="5"/>
    <tableColumn id="11" xr3:uid="{CA2449F3-5F02-454F-B7C9-7421B120915F}" uniqueName="11" name="Czas lotu" queryTableFieldId="11" dataDxfId="4">
      <calculatedColumnFormula>ROUND(IF(D2&gt;B2,(1+E2-C2)*24*60,(E2-C2)*24*60),2)</calculatedColumnFormula>
    </tableColumn>
    <tableColumn id="12" xr3:uid="{F60CA7E9-9A1E-4057-93F0-262FA9C42EC0}" uniqueName="12" name="Maks czas" queryTableFieldId="12" dataDxfId="3">
      <calculatedColumnFormula>MAX(K:K)</calculatedColumnFormula>
    </tableColumn>
    <tableColumn id="14" xr3:uid="{020167A8-2EF0-40E8-8E73-32DBEF0B475D}" uniqueName="14" name="ZaładunekWyładunek" queryTableFieldId="14" dataDxfId="2">
      <calculatedColumnFormula>loty[[#This Row],[Cargo załadunek]]-loty[[#This Row],[Cargo wyładunek]]</calculatedColumnFormula>
    </tableColumn>
    <tableColumn id="15" xr3:uid="{227FE3F7-C0E3-4CA4-AAE6-15547601E1B2}" uniqueName="15" name="Wyładunek" queryTableFieldId="15" dataDxfId="1">
      <calculatedColumnFormula>loty[[#This Row],[ZaładunekWyładunek]]-loty[[#This Row],[Cargo wyładunek]]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BC941-1413-4150-BF10-D2FF95583AE8}">
  <dimension ref="A2:J34"/>
  <sheetViews>
    <sheetView topLeftCell="B18" workbookViewId="0">
      <selection activeCell="M19" sqref="M19"/>
    </sheetView>
  </sheetViews>
  <sheetFormatPr defaultRowHeight="14.75" x14ac:dyDescent="0.75"/>
  <cols>
    <col min="1" max="1" width="16.40625" bestFit="1" customWidth="1"/>
    <col min="2" max="2" width="14.54296875" bestFit="1" customWidth="1"/>
    <col min="7" max="7" width="17.08984375" customWidth="1"/>
    <col min="9" max="9" width="13.953125" customWidth="1"/>
    <col min="10" max="10" width="14.1796875" customWidth="1"/>
  </cols>
  <sheetData>
    <row r="2" spans="1:10" x14ac:dyDescent="0.75">
      <c r="D2" s="8" t="s">
        <v>170</v>
      </c>
    </row>
    <row r="3" spans="1:10" x14ac:dyDescent="0.75">
      <c r="A3" s="9" t="s">
        <v>176</v>
      </c>
      <c r="B3" t="s">
        <v>175</v>
      </c>
      <c r="D3" s="8" t="s">
        <v>178</v>
      </c>
      <c r="E3" s="8">
        <f>MIN(B4:B33)</f>
        <v>281.19</v>
      </c>
      <c r="F3" s="8" t="s">
        <v>180</v>
      </c>
      <c r="G3" s="11">
        <v>44469</v>
      </c>
      <c r="I3" t="s">
        <v>176</v>
      </c>
      <c r="J3" t="s">
        <v>175</v>
      </c>
    </row>
    <row r="4" spans="1:10" x14ac:dyDescent="0.75">
      <c r="A4" s="10">
        <v>44440</v>
      </c>
      <c r="B4" s="3">
        <v>586.77</v>
      </c>
      <c r="D4" s="8" t="s">
        <v>179</v>
      </c>
      <c r="E4" s="8">
        <f>MAX(B4:B33)</f>
        <v>836.69</v>
      </c>
      <c r="F4" s="8" t="s">
        <v>180</v>
      </c>
      <c r="G4" s="11">
        <v>44442</v>
      </c>
      <c r="I4" s="1">
        <v>44440</v>
      </c>
      <c r="J4">
        <v>586.77</v>
      </c>
    </row>
    <row r="5" spans="1:10" x14ac:dyDescent="0.75">
      <c r="A5" s="10">
        <v>44441</v>
      </c>
      <c r="B5" s="3">
        <v>650.96999999999991</v>
      </c>
      <c r="I5" s="1">
        <v>44441</v>
      </c>
      <c r="J5">
        <v>650.96999999999991</v>
      </c>
    </row>
    <row r="6" spans="1:10" x14ac:dyDescent="0.75">
      <c r="A6" s="10">
        <v>44442</v>
      </c>
      <c r="B6" s="3">
        <v>836.69</v>
      </c>
      <c r="I6" s="1">
        <v>44442</v>
      </c>
      <c r="J6">
        <v>836.69</v>
      </c>
    </row>
    <row r="7" spans="1:10" x14ac:dyDescent="0.75">
      <c r="A7" s="10">
        <v>44443</v>
      </c>
      <c r="B7" s="3">
        <v>685.83999999999992</v>
      </c>
      <c r="I7" s="1">
        <v>44443</v>
      </c>
      <c r="J7">
        <v>685.83999999999992</v>
      </c>
    </row>
    <row r="8" spans="1:10" x14ac:dyDescent="0.75">
      <c r="A8" s="10">
        <v>44444</v>
      </c>
      <c r="B8" s="3">
        <v>683.59999999999991</v>
      </c>
      <c r="I8" s="1">
        <v>44444</v>
      </c>
      <c r="J8">
        <v>683.59999999999991</v>
      </c>
    </row>
    <row r="9" spans="1:10" x14ac:dyDescent="0.75">
      <c r="A9" s="10">
        <v>44445</v>
      </c>
      <c r="B9" s="3">
        <v>584.5</v>
      </c>
      <c r="I9" s="1">
        <v>44445</v>
      </c>
      <c r="J9">
        <v>584.5</v>
      </c>
    </row>
    <row r="10" spans="1:10" x14ac:dyDescent="0.75">
      <c r="A10" s="10">
        <v>44446</v>
      </c>
      <c r="B10" s="3">
        <v>566.97</v>
      </c>
      <c r="I10" s="1">
        <v>44446</v>
      </c>
      <c r="J10">
        <v>566.97</v>
      </c>
    </row>
    <row r="11" spans="1:10" x14ac:dyDescent="0.75">
      <c r="A11" s="10">
        <v>44447</v>
      </c>
      <c r="B11" s="3">
        <v>720.45</v>
      </c>
      <c r="I11" s="1">
        <v>44447</v>
      </c>
      <c r="J11">
        <v>720.45</v>
      </c>
    </row>
    <row r="12" spans="1:10" x14ac:dyDescent="0.75">
      <c r="A12" s="10">
        <v>44448</v>
      </c>
      <c r="B12" s="3">
        <v>452.26</v>
      </c>
      <c r="I12" s="1">
        <v>44448</v>
      </c>
      <c r="J12">
        <v>452.26</v>
      </c>
    </row>
    <row r="13" spans="1:10" x14ac:dyDescent="0.75">
      <c r="A13" s="10">
        <v>44449</v>
      </c>
      <c r="B13" s="3">
        <v>718.25</v>
      </c>
      <c r="I13" s="1">
        <v>44449</v>
      </c>
      <c r="J13">
        <v>718.25</v>
      </c>
    </row>
    <row r="14" spans="1:10" x14ac:dyDescent="0.75">
      <c r="A14" s="10">
        <v>44450</v>
      </c>
      <c r="B14" s="3">
        <v>499.09000000000003</v>
      </c>
      <c r="I14" s="1">
        <v>44450</v>
      </c>
      <c r="J14">
        <v>499.09000000000003</v>
      </c>
    </row>
    <row r="15" spans="1:10" x14ac:dyDescent="0.75">
      <c r="A15" s="10">
        <v>44451</v>
      </c>
      <c r="B15" s="3">
        <v>407.41999999999996</v>
      </c>
      <c r="I15" s="1">
        <v>44451</v>
      </c>
      <c r="J15">
        <v>407.41999999999996</v>
      </c>
    </row>
    <row r="16" spans="1:10" x14ac:dyDescent="0.75">
      <c r="A16" s="10">
        <v>44452</v>
      </c>
      <c r="B16" s="3">
        <v>671.70999999999992</v>
      </c>
      <c r="I16" s="1">
        <v>44452</v>
      </c>
      <c r="J16">
        <v>671.70999999999992</v>
      </c>
    </row>
    <row r="17" spans="1:10" x14ac:dyDescent="0.75">
      <c r="A17" s="10">
        <v>44453</v>
      </c>
      <c r="B17" s="3">
        <v>545.04999999999995</v>
      </c>
      <c r="I17" s="1">
        <v>44453</v>
      </c>
      <c r="J17">
        <v>545.04999999999995</v>
      </c>
    </row>
    <row r="18" spans="1:10" x14ac:dyDescent="0.75">
      <c r="A18" s="10">
        <v>44454</v>
      </c>
      <c r="B18" s="3">
        <v>606.54</v>
      </c>
      <c r="I18" s="1">
        <v>44454</v>
      </c>
      <c r="J18">
        <v>606.54</v>
      </c>
    </row>
    <row r="19" spans="1:10" x14ac:dyDescent="0.75">
      <c r="A19" s="10">
        <v>44455</v>
      </c>
      <c r="B19" s="3">
        <v>562.55999999999995</v>
      </c>
      <c r="I19" s="1">
        <v>44455</v>
      </c>
      <c r="J19">
        <v>562.55999999999995</v>
      </c>
    </row>
    <row r="20" spans="1:10" x14ac:dyDescent="0.75">
      <c r="A20" s="10">
        <v>44456</v>
      </c>
      <c r="B20" s="3">
        <v>385.64</v>
      </c>
      <c r="I20" s="1">
        <v>44456</v>
      </c>
      <c r="J20">
        <v>385.64</v>
      </c>
    </row>
    <row r="21" spans="1:10" x14ac:dyDescent="0.75">
      <c r="A21" s="10">
        <v>44457</v>
      </c>
      <c r="B21" s="3">
        <v>358.83</v>
      </c>
      <c r="I21" s="1">
        <v>44457</v>
      </c>
      <c r="J21">
        <v>358.83</v>
      </c>
    </row>
    <row r="22" spans="1:10" x14ac:dyDescent="0.75">
      <c r="A22" s="10">
        <v>44458</v>
      </c>
      <c r="B22" s="3">
        <v>431.73</v>
      </c>
      <c r="I22" s="1">
        <v>44458</v>
      </c>
      <c r="J22">
        <v>431.73</v>
      </c>
    </row>
    <row r="23" spans="1:10" x14ac:dyDescent="0.75">
      <c r="A23" s="10">
        <v>44459</v>
      </c>
      <c r="B23" s="3">
        <v>628.34999999999991</v>
      </c>
      <c r="I23" s="1">
        <v>44459</v>
      </c>
      <c r="J23">
        <v>628.34999999999991</v>
      </c>
    </row>
    <row r="24" spans="1:10" x14ac:dyDescent="0.75">
      <c r="A24" s="10">
        <v>44460</v>
      </c>
      <c r="B24" s="3">
        <v>577.78</v>
      </c>
      <c r="I24" s="1">
        <v>44460</v>
      </c>
      <c r="J24">
        <v>577.78</v>
      </c>
    </row>
    <row r="25" spans="1:10" x14ac:dyDescent="0.75">
      <c r="A25" s="10">
        <v>44461</v>
      </c>
      <c r="B25" s="3">
        <v>496.28</v>
      </c>
      <c r="I25" s="1">
        <v>44461</v>
      </c>
      <c r="J25">
        <v>496.28</v>
      </c>
    </row>
    <row r="26" spans="1:10" x14ac:dyDescent="0.75">
      <c r="A26" s="10">
        <v>44462</v>
      </c>
      <c r="B26" s="3">
        <v>615.71</v>
      </c>
      <c r="I26" s="1">
        <v>44462</v>
      </c>
      <c r="J26">
        <v>615.71</v>
      </c>
    </row>
    <row r="27" spans="1:10" x14ac:dyDescent="0.75">
      <c r="A27" s="10">
        <v>44463</v>
      </c>
      <c r="B27" s="3">
        <v>550.78</v>
      </c>
      <c r="I27" s="1">
        <v>44463</v>
      </c>
      <c r="J27">
        <v>550.78</v>
      </c>
    </row>
    <row r="28" spans="1:10" x14ac:dyDescent="0.75">
      <c r="A28" s="10">
        <v>44464</v>
      </c>
      <c r="B28" s="3">
        <v>357.25</v>
      </c>
      <c r="I28" s="1">
        <v>44464</v>
      </c>
      <c r="J28">
        <v>357.25</v>
      </c>
    </row>
    <row r="29" spans="1:10" x14ac:dyDescent="0.75">
      <c r="A29" s="10">
        <v>44465</v>
      </c>
      <c r="B29" s="3">
        <v>460.8</v>
      </c>
      <c r="I29" s="1">
        <v>44465</v>
      </c>
      <c r="J29">
        <v>460.8</v>
      </c>
    </row>
    <row r="30" spans="1:10" x14ac:dyDescent="0.75">
      <c r="A30" s="10">
        <v>44466</v>
      </c>
      <c r="B30" s="3">
        <v>411.91999999999996</v>
      </c>
      <c r="I30" s="1">
        <v>44466</v>
      </c>
      <c r="J30">
        <v>411.91999999999996</v>
      </c>
    </row>
    <row r="31" spans="1:10" x14ac:dyDescent="0.75">
      <c r="A31" s="10">
        <v>44467</v>
      </c>
      <c r="B31" s="3">
        <v>417.64</v>
      </c>
      <c r="I31" s="1">
        <v>44467</v>
      </c>
      <c r="J31">
        <v>417.64</v>
      </c>
    </row>
    <row r="32" spans="1:10" x14ac:dyDescent="0.75">
      <c r="A32" s="10">
        <v>44468</v>
      </c>
      <c r="B32" s="3">
        <v>577.81999999999994</v>
      </c>
      <c r="I32" s="1">
        <v>44468</v>
      </c>
      <c r="J32">
        <v>577.81999999999994</v>
      </c>
    </row>
    <row r="33" spans="1:10" x14ac:dyDescent="0.75">
      <c r="A33" s="10">
        <v>44469</v>
      </c>
      <c r="B33" s="3">
        <v>281.19</v>
      </c>
      <c r="I33" s="1">
        <v>44469</v>
      </c>
      <c r="J33">
        <v>281.19</v>
      </c>
    </row>
    <row r="34" spans="1:10" x14ac:dyDescent="0.75">
      <c r="A34" s="10" t="s">
        <v>177</v>
      </c>
      <c r="B34" s="3">
        <v>16330.390000000001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F947D-B7D3-4195-ADB6-0E84909EDB96}">
  <dimension ref="A1:N161"/>
  <sheetViews>
    <sheetView workbookViewId="0">
      <selection sqref="A1:G1"/>
    </sheetView>
  </sheetViews>
  <sheetFormatPr defaultRowHeight="14.75" x14ac:dyDescent="0.75"/>
  <cols>
    <col min="1" max="1" width="4.54296875" bestFit="1" customWidth="1"/>
    <col min="2" max="2" width="13" bestFit="1" customWidth="1"/>
    <col min="3" max="3" width="15.76953125" bestFit="1" customWidth="1"/>
    <col min="4" max="4" width="14.08984375" bestFit="1" customWidth="1"/>
    <col min="5" max="5" width="16.86328125" bestFit="1" customWidth="1"/>
    <col min="6" max="6" width="16.81640625" bestFit="1" customWidth="1"/>
    <col min="7" max="7" width="17.5" bestFit="1" customWidth="1"/>
    <col min="8" max="8" width="10.40625" bestFit="1" customWidth="1"/>
    <col min="9" max="10" width="4.953125" bestFit="1" customWidth="1"/>
    <col min="11" max="11" width="10.90625" style="6" customWidth="1"/>
    <col min="13" max="13" width="10.54296875" customWidth="1"/>
    <col min="14" max="14" width="14.6328125" customWidth="1"/>
    <col min="15" max="15" width="8.7265625" customWidth="1"/>
  </cols>
  <sheetData>
    <row r="1" spans="1:14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173</v>
      </c>
      <c r="L1" t="s">
        <v>167</v>
      </c>
      <c r="M1" t="s">
        <v>171</v>
      </c>
      <c r="N1" t="s">
        <v>172</v>
      </c>
    </row>
    <row r="2" spans="1:14" x14ac:dyDescent="0.75">
      <c r="A2">
        <v>1</v>
      </c>
      <c r="B2" s="1">
        <v>44440</v>
      </c>
      <c r="C2" s="2">
        <v>0.33333333333333331</v>
      </c>
      <c r="D2" s="1">
        <v>44440</v>
      </c>
      <c r="E2" s="3" t="s">
        <v>10</v>
      </c>
      <c r="F2">
        <v>12</v>
      </c>
      <c r="G2">
        <v>0</v>
      </c>
      <c r="H2" s="3" t="s">
        <v>11</v>
      </c>
      <c r="I2" s="3" t="s">
        <v>11</v>
      </c>
      <c r="J2" s="3" t="s">
        <v>11</v>
      </c>
      <c r="K2" s="6">
        <f>ROUND(IF(D2&gt;B2,(1+E2-C2)*24*60,(E2-C2)*24*60),2)</f>
        <v>74.599999999999994</v>
      </c>
      <c r="L2" s="6"/>
      <c r="M2" s="3">
        <f>loty[[#This Row],[Cargo załadunek]]-loty[[#This Row],[Cargo wyładunek]]</f>
        <v>12</v>
      </c>
      <c r="N2" s="3">
        <f>loty[[#This Row],[ZaładunekWyładunek]]-loty[[#This Row],[Cargo wyładunek]]</f>
        <v>12</v>
      </c>
    </row>
    <row r="3" spans="1:14" x14ac:dyDescent="0.75">
      <c r="A3">
        <v>2</v>
      </c>
      <c r="B3" s="1">
        <v>44440</v>
      </c>
      <c r="C3" s="2">
        <v>0.42430555555555555</v>
      </c>
      <c r="D3" s="1">
        <v>44440</v>
      </c>
      <c r="E3" s="3" t="s">
        <v>12</v>
      </c>
      <c r="F3">
        <v>11</v>
      </c>
      <c r="G3">
        <v>16</v>
      </c>
      <c r="H3" s="3" t="s">
        <v>11</v>
      </c>
      <c r="I3" s="3" t="s">
        <v>11</v>
      </c>
      <c r="J3" s="3" t="s">
        <v>11</v>
      </c>
      <c r="K3" s="6">
        <f>ROUND(IF(D3&gt;B3,(1+E3-C3)*24*60,(E3-C3)*24*60),2)</f>
        <v>194.45</v>
      </c>
      <c r="L3" s="6"/>
      <c r="M3" s="3">
        <f>N2+loty[[#This Row],[Cargo załadunek]]</f>
        <v>23</v>
      </c>
      <c r="N3" s="3">
        <f>loty[[#This Row],[ZaładunekWyładunek]]-loty[[#This Row],[Cargo wyładunek]]</f>
        <v>7</v>
      </c>
    </row>
    <row r="4" spans="1:14" x14ac:dyDescent="0.75">
      <c r="A4">
        <v>3</v>
      </c>
      <c r="B4" s="1">
        <v>44440</v>
      </c>
      <c r="C4" s="2">
        <v>0.64613425925925927</v>
      </c>
      <c r="D4" s="1">
        <v>44440</v>
      </c>
      <c r="E4" s="3" t="s">
        <v>13</v>
      </c>
      <c r="F4">
        <v>9</v>
      </c>
      <c r="G4">
        <v>0</v>
      </c>
      <c r="H4" s="3" t="s">
        <v>11</v>
      </c>
      <c r="I4" s="3" t="s">
        <v>11</v>
      </c>
      <c r="J4" s="3" t="s">
        <v>11</v>
      </c>
      <c r="K4" s="6">
        <f>ROUND(IF(D4&gt;B4,(1+E4-C4)*24*60,(E4-C4)*24*60),2)</f>
        <v>100.92</v>
      </c>
      <c r="L4" s="6"/>
      <c r="M4" s="3">
        <f>N3+loty[[#This Row],[Cargo załadunek]]</f>
        <v>16</v>
      </c>
      <c r="N4" s="3">
        <f>loty[[#This Row],[ZaładunekWyładunek]]-loty[[#This Row],[Cargo wyładunek]]</f>
        <v>16</v>
      </c>
    </row>
    <row r="5" spans="1:14" x14ac:dyDescent="0.75">
      <c r="A5">
        <v>4</v>
      </c>
      <c r="B5" s="1">
        <v>44440</v>
      </c>
      <c r="C5" s="2">
        <v>0.76347222222222222</v>
      </c>
      <c r="D5" s="1">
        <v>44440</v>
      </c>
      <c r="E5" s="3" t="s">
        <v>14</v>
      </c>
      <c r="F5">
        <v>14</v>
      </c>
      <c r="G5">
        <v>11</v>
      </c>
      <c r="H5" s="3" t="s">
        <v>11</v>
      </c>
      <c r="I5" s="3" t="s">
        <v>11</v>
      </c>
      <c r="J5" s="3" t="s">
        <v>11</v>
      </c>
      <c r="K5" s="6">
        <f>ROUND(IF(D5&gt;B5,(1+E5-C5)*24*60,(E5-C5)*24*60),2)</f>
        <v>216.8</v>
      </c>
      <c r="L5" s="6"/>
      <c r="M5" s="3">
        <f>N4+loty[[#This Row],[Cargo załadunek]]</f>
        <v>30</v>
      </c>
      <c r="N5" s="3">
        <f>loty[[#This Row],[ZaładunekWyładunek]]-loty[[#This Row],[Cargo wyładunek]]</f>
        <v>19</v>
      </c>
    </row>
    <row r="6" spans="1:14" x14ac:dyDescent="0.75">
      <c r="A6">
        <v>5</v>
      </c>
      <c r="B6" s="1">
        <v>44441</v>
      </c>
      <c r="C6" s="2">
        <v>0.17721064814814816</v>
      </c>
      <c r="D6" s="1">
        <v>44441</v>
      </c>
      <c r="E6" s="3" t="s">
        <v>15</v>
      </c>
      <c r="F6">
        <v>21</v>
      </c>
      <c r="G6">
        <v>15</v>
      </c>
      <c r="H6" s="3" t="s">
        <v>11</v>
      </c>
      <c r="I6" s="3" t="s">
        <v>11</v>
      </c>
      <c r="J6" s="3" t="s">
        <v>11</v>
      </c>
      <c r="K6" s="6">
        <f>ROUND(IF(D6&gt;B6,(1+E6-C6)*24*60,(E6-C6)*24*60),2)</f>
        <v>138.16999999999999</v>
      </c>
      <c r="L6" s="6"/>
      <c r="M6" s="3">
        <f>N5+loty[[#This Row],[Cargo załadunek]]</f>
        <v>40</v>
      </c>
      <c r="N6" s="3">
        <f>loty[[#This Row],[ZaładunekWyładunek]]-loty[[#This Row],[Cargo wyładunek]]</f>
        <v>25</v>
      </c>
    </row>
    <row r="7" spans="1:14" x14ac:dyDescent="0.75">
      <c r="A7">
        <v>6</v>
      </c>
      <c r="B7" s="1">
        <v>44441</v>
      </c>
      <c r="C7" s="2">
        <v>0.34736111111111112</v>
      </c>
      <c r="D7" s="1">
        <v>44441</v>
      </c>
      <c r="E7" s="3" t="s">
        <v>16</v>
      </c>
      <c r="F7">
        <v>11</v>
      </c>
      <c r="G7">
        <v>24</v>
      </c>
      <c r="H7" s="3" t="s">
        <v>11</v>
      </c>
      <c r="I7" s="3" t="s">
        <v>11</v>
      </c>
      <c r="J7" s="3" t="s">
        <v>11</v>
      </c>
      <c r="K7" s="6">
        <f>ROUND(IF(D7&gt;B7,(1+E7-C7)*24*60,(E7-C7)*24*60),2)</f>
        <v>111.23</v>
      </c>
      <c r="L7" s="6"/>
      <c r="M7" s="3">
        <f>N6+loty[[#This Row],[Cargo załadunek]]</f>
        <v>36</v>
      </c>
      <c r="N7" s="3">
        <f>loty[[#This Row],[ZaładunekWyładunek]]-loty[[#This Row],[Cargo wyładunek]]</f>
        <v>12</v>
      </c>
    </row>
    <row r="8" spans="1:14" x14ac:dyDescent="0.75">
      <c r="A8">
        <v>7</v>
      </c>
      <c r="B8" s="1">
        <v>44441</v>
      </c>
      <c r="C8" s="2">
        <v>0.48079861111111111</v>
      </c>
      <c r="D8" s="1">
        <v>44441</v>
      </c>
      <c r="E8" s="3" t="s">
        <v>17</v>
      </c>
      <c r="F8">
        <v>19</v>
      </c>
      <c r="G8">
        <v>10</v>
      </c>
      <c r="H8" s="3" t="s">
        <v>11</v>
      </c>
      <c r="I8" s="3" t="s">
        <v>11</v>
      </c>
      <c r="J8" s="3" t="s">
        <v>11</v>
      </c>
      <c r="K8" s="6">
        <f>ROUND(IF(D8&gt;B8,(1+E8-C8)*24*60,(E8-C8)*24*60),2)</f>
        <v>131.53</v>
      </c>
      <c r="L8" s="6"/>
      <c r="M8" s="3">
        <f>N7+loty[[#This Row],[Cargo załadunek]]</f>
        <v>31</v>
      </c>
      <c r="N8" s="3">
        <f>loty[[#This Row],[ZaładunekWyładunek]]-loty[[#This Row],[Cargo wyładunek]]</f>
        <v>21</v>
      </c>
    </row>
    <row r="9" spans="1:14" x14ac:dyDescent="0.75">
      <c r="A9">
        <v>8</v>
      </c>
      <c r="B9" s="1">
        <v>44441</v>
      </c>
      <c r="C9" s="2">
        <v>0.63290509259259264</v>
      </c>
      <c r="D9" s="1">
        <v>44441</v>
      </c>
      <c r="E9" s="3" t="s">
        <v>18</v>
      </c>
      <c r="F9">
        <v>9</v>
      </c>
      <c r="G9">
        <v>11</v>
      </c>
      <c r="H9" s="3" t="s">
        <v>11</v>
      </c>
      <c r="I9" s="3" t="s">
        <v>11</v>
      </c>
      <c r="J9" s="3" t="s">
        <v>11</v>
      </c>
      <c r="K9" s="6">
        <f>ROUND(IF(D9&gt;B9,(1+E9-C9)*24*60,(E9-C9)*24*60),2)</f>
        <v>139.02000000000001</v>
      </c>
      <c r="L9" s="6"/>
      <c r="M9" s="3">
        <f>N8+loty[[#This Row],[Cargo załadunek]]</f>
        <v>30</v>
      </c>
      <c r="N9" s="3">
        <f>loty[[#This Row],[ZaładunekWyładunek]]-loty[[#This Row],[Cargo wyładunek]]</f>
        <v>19</v>
      </c>
    </row>
    <row r="10" spans="1:14" x14ac:dyDescent="0.75">
      <c r="A10">
        <v>9</v>
      </c>
      <c r="B10" s="1">
        <v>44441</v>
      </c>
      <c r="C10" s="2">
        <v>0.80592592592592593</v>
      </c>
      <c r="D10" s="1">
        <v>44441</v>
      </c>
      <c r="E10" s="3" t="s">
        <v>19</v>
      </c>
      <c r="F10">
        <v>12</v>
      </c>
      <c r="G10">
        <v>15</v>
      </c>
      <c r="H10" s="3" t="s">
        <v>11</v>
      </c>
      <c r="I10" s="3" t="s">
        <v>11</v>
      </c>
      <c r="J10" s="3" t="s">
        <v>11</v>
      </c>
      <c r="K10" s="6">
        <f>ROUND(IF(D10&gt;B10,(1+E10-C10)*24*60,(E10-C10)*24*60),2)</f>
        <v>131.02000000000001</v>
      </c>
      <c r="L10" s="6"/>
      <c r="M10" s="3">
        <f>N9+loty[[#This Row],[Cargo załadunek]]</f>
        <v>31</v>
      </c>
      <c r="N10" s="3">
        <f>loty[[#This Row],[ZaładunekWyładunek]]-loty[[#This Row],[Cargo wyładunek]]</f>
        <v>16</v>
      </c>
    </row>
    <row r="11" spans="1:14" x14ac:dyDescent="0.75">
      <c r="A11" s="8">
        <v>10</v>
      </c>
      <c r="B11" s="1">
        <v>44442</v>
      </c>
      <c r="C11" s="2">
        <v>0.13548611111111111</v>
      </c>
      <c r="D11" s="1">
        <v>44442</v>
      </c>
      <c r="E11" s="3" t="s">
        <v>20</v>
      </c>
      <c r="F11">
        <v>17</v>
      </c>
      <c r="G11">
        <v>22</v>
      </c>
      <c r="H11" s="3" t="s">
        <v>11</v>
      </c>
      <c r="I11" s="3" t="s">
        <v>11</v>
      </c>
      <c r="J11" s="3" t="s">
        <v>11</v>
      </c>
      <c r="K11" s="7">
        <f>ROUND(IF(D11&gt;B11,(1+E11-C11)*24*60,(E11-C11)*24*60),2)</f>
        <v>259.64999999999998</v>
      </c>
      <c r="L11" s="7"/>
      <c r="M11" s="3">
        <f>N10+loty[[#This Row],[Cargo załadunek]]</f>
        <v>33</v>
      </c>
      <c r="N11" s="3">
        <f>loty[[#This Row],[ZaładunekWyładunek]]-loty[[#This Row],[Cargo wyładunek]]</f>
        <v>11</v>
      </c>
    </row>
    <row r="12" spans="1:14" x14ac:dyDescent="0.75">
      <c r="A12">
        <v>11</v>
      </c>
      <c r="B12" s="1">
        <v>44442</v>
      </c>
      <c r="C12" s="2">
        <v>0.37784722222222222</v>
      </c>
      <c r="D12" s="1">
        <v>44442</v>
      </c>
      <c r="E12" s="3" t="s">
        <v>21</v>
      </c>
      <c r="F12">
        <v>14</v>
      </c>
      <c r="G12">
        <v>10</v>
      </c>
      <c r="H12" s="3" t="s">
        <v>11</v>
      </c>
      <c r="I12" s="3" t="s">
        <v>11</v>
      </c>
      <c r="J12" s="3" t="s">
        <v>11</v>
      </c>
      <c r="K12" s="6">
        <f>ROUND(IF(D12&gt;B12,(1+E12-C12)*24*60,(E12-C12)*24*60),2)</f>
        <v>120.32</v>
      </c>
      <c r="L12" s="6"/>
      <c r="M12" s="3">
        <f>N11+loty[[#This Row],[Cargo załadunek]]</f>
        <v>25</v>
      </c>
      <c r="N12" s="3">
        <f>loty[[#This Row],[ZaładunekWyładunek]]-loty[[#This Row],[Cargo wyładunek]]</f>
        <v>15</v>
      </c>
    </row>
    <row r="13" spans="1:14" x14ac:dyDescent="0.75">
      <c r="A13">
        <v>12</v>
      </c>
      <c r="B13" s="1">
        <v>44442</v>
      </c>
      <c r="C13" s="2">
        <v>0.50086805555555558</v>
      </c>
      <c r="D13" s="1">
        <v>44442</v>
      </c>
      <c r="E13" s="3" t="s">
        <v>22</v>
      </c>
      <c r="F13">
        <v>24</v>
      </c>
      <c r="G13">
        <v>19</v>
      </c>
      <c r="H13" s="3" t="s">
        <v>11</v>
      </c>
      <c r="I13" s="3" t="s">
        <v>11</v>
      </c>
      <c r="J13" s="3" t="s">
        <v>11</v>
      </c>
      <c r="K13" s="6">
        <f>ROUND(IF(D13&gt;B13,(1+E13-C13)*24*60,(E13-C13)*24*60),2)</f>
        <v>195.07</v>
      </c>
      <c r="L13" s="6"/>
      <c r="M13" s="3">
        <f>N12+loty[[#This Row],[Cargo załadunek]]</f>
        <v>39</v>
      </c>
      <c r="N13" s="3">
        <f>loty[[#This Row],[ZaładunekWyładunek]]-loty[[#This Row],[Cargo wyładunek]]</f>
        <v>20</v>
      </c>
    </row>
    <row r="14" spans="1:14" x14ac:dyDescent="0.75">
      <c r="A14">
        <v>13</v>
      </c>
      <c r="B14" s="1">
        <v>44442</v>
      </c>
      <c r="C14" s="2">
        <v>0.7049305555555555</v>
      </c>
      <c r="D14" s="1">
        <v>44442</v>
      </c>
      <c r="E14" s="3" t="s">
        <v>23</v>
      </c>
      <c r="F14">
        <v>16</v>
      </c>
      <c r="G14">
        <v>11</v>
      </c>
      <c r="H14" s="3" t="s">
        <v>11</v>
      </c>
      <c r="I14" s="3" t="s">
        <v>11</v>
      </c>
      <c r="J14" s="3" t="s">
        <v>11</v>
      </c>
      <c r="K14" s="6">
        <f>ROUND(IF(D14&gt;B14,(1+E14-C14)*24*60,(E14-C14)*24*60),2)</f>
        <v>91.22</v>
      </c>
      <c r="L14" s="6"/>
      <c r="M14" s="3">
        <f>N13+loty[[#This Row],[Cargo załadunek]]</f>
        <v>36</v>
      </c>
      <c r="N14" s="3">
        <f>loty[[#This Row],[ZaładunekWyładunek]]-loty[[#This Row],[Cargo wyładunek]]</f>
        <v>25</v>
      </c>
    </row>
    <row r="15" spans="1:14" x14ac:dyDescent="0.75">
      <c r="A15">
        <v>14</v>
      </c>
      <c r="B15" s="1">
        <v>44442</v>
      </c>
      <c r="C15" s="2">
        <v>0.80994212962962964</v>
      </c>
      <c r="D15" s="1">
        <v>44442</v>
      </c>
      <c r="E15" s="3" t="s">
        <v>24</v>
      </c>
      <c r="F15">
        <v>15</v>
      </c>
      <c r="G15">
        <v>9</v>
      </c>
      <c r="H15" s="3" t="s">
        <v>11</v>
      </c>
      <c r="I15" s="3" t="s">
        <v>11</v>
      </c>
      <c r="J15" s="3" t="s">
        <v>11</v>
      </c>
      <c r="K15" s="6">
        <f>ROUND(IF(D15&gt;B15,(1+E15-C15)*24*60,(E15-C15)*24*60),2)</f>
        <v>170.43</v>
      </c>
      <c r="L15" s="6"/>
      <c r="M15" s="3">
        <f>N14+loty[[#This Row],[Cargo załadunek]]</f>
        <v>40</v>
      </c>
      <c r="N15" s="3">
        <f>loty[[#This Row],[ZaładunekWyładunek]]-loty[[#This Row],[Cargo wyładunek]]</f>
        <v>31</v>
      </c>
    </row>
    <row r="16" spans="1:14" x14ac:dyDescent="0.75">
      <c r="A16">
        <v>15</v>
      </c>
      <c r="B16" s="1">
        <v>44443</v>
      </c>
      <c r="C16" s="2">
        <v>0.17093749999999999</v>
      </c>
      <c r="D16" s="1">
        <v>44443</v>
      </c>
      <c r="E16" s="3" t="s">
        <v>25</v>
      </c>
      <c r="F16">
        <v>7</v>
      </c>
      <c r="G16">
        <v>16</v>
      </c>
      <c r="H16" s="3" t="s">
        <v>11</v>
      </c>
      <c r="I16" s="3" t="s">
        <v>11</v>
      </c>
      <c r="J16" s="3" t="s">
        <v>11</v>
      </c>
      <c r="K16" s="6">
        <f>ROUND(IF(D16&gt;B16,(1+E16-C16)*24*60,(E16-C16)*24*60),2)</f>
        <v>118.43</v>
      </c>
      <c r="L16" s="6"/>
      <c r="M16" s="3">
        <f>N15+loty[[#This Row],[Cargo załadunek]]</f>
        <v>38</v>
      </c>
      <c r="N16" s="3">
        <f>loty[[#This Row],[ZaładunekWyładunek]]-loty[[#This Row],[Cargo wyładunek]]</f>
        <v>22</v>
      </c>
    </row>
    <row r="17" spans="1:14" x14ac:dyDescent="0.75">
      <c r="A17">
        <v>16</v>
      </c>
      <c r="B17" s="1">
        <v>44443</v>
      </c>
      <c r="C17" s="2">
        <v>0.29620370370370369</v>
      </c>
      <c r="D17" s="1">
        <v>44443</v>
      </c>
      <c r="E17" s="3" t="s">
        <v>26</v>
      </c>
      <c r="F17">
        <v>9</v>
      </c>
      <c r="G17">
        <v>11</v>
      </c>
      <c r="H17" s="3" t="s">
        <v>11</v>
      </c>
      <c r="I17" s="3" t="s">
        <v>11</v>
      </c>
      <c r="J17" s="3" t="s">
        <v>11</v>
      </c>
      <c r="K17" s="6">
        <f>ROUND(IF(D17&gt;B17,(1+E17-C17)*24*60,(E17-C17)*24*60),2)</f>
        <v>73.22</v>
      </c>
      <c r="L17" s="6"/>
      <c r="M17" s="3">
        <f>N16+loty[[#This Row],[Cargo załadunek]]</f>
        <v>31</v>
      </c>
      <c r="N17" s="3">
        <f>loty[[#This Row],[ZaładunekWyładunek]]-loty[[#This Row],[Cargo wyładunek]]</f>
        <v>20</v>
      </c>
    </row>
    <row r="18" spans="1:14" x14ac:dyDescent="0.75">
      <c r="A18">
        <v>17</v>
      </c>
      <c r="B18" s="1">
        <v>44443</v>
      </c>
      <c r="C18" s="2">
        <v>0.3578587962962963</v>
      </c>
      <c r="D18" s="1">
        <v>44443</v>
      </c>
      <c r="E18" s="3" t="s">
        <v>27</v>
      </c>
      <c r="F18">
        <v>13</v>
      </c>
      <c r="G18">
        <v>18</v>
      </c>
      <c r="H18" s="3" t="s">
        <v>11</v>
      </c>
      <c r="I18" s="3" t="s">
        <v>11</v>
      </c>
      <c r="J18" s="3" t="s">
        <v>11</v>
      </c>
      <c r="K18" s="6">
        <f>ROUND(IF(D18&gt;B18,(1+E18-C18)*24*60,(E18-C18)*24*60),2)</f>
        <v>90.28</v>
      </c>
      <c r="L18" s="6"/>
      <c r="M18" s="3">
        <f>N17+loty[[#This Row],[Cargo załadunek]]</f>
        <v>33</v>
      </c>
      <c r="N18" s="3">
        <f>loty[[#This Row],[ZaładunekWyładunek]]-loty[[#This Row],[Cargo wyładunek]]</f>
        <v>15</v>
      </c>
    </row>
    <row r="19" spans="1:14" x14ac:dyDescent="0.75">
      <c r="A19">
        <v>18</v>
      </c>
      <c r="B19" s="1">
        <v>44443</v>
      </c>
      <c r="C19" s="2">
        <v>0.48564814814814816</v>
      </c>
      <c r="D19" s="1">
        <v>44443</v>
      </c>
      <c r="E19" s="3" t="s">
        <v>28</v>
      </c>
      <c r="F19">
        <v>22</v>
      </c>
      <c r="G19">
        <v>5</v>
      </c>
      <c r="H19" s="3" t="s">
        <v>11</v>
      </c>
      <c r="I19" s="3" t="s">
        <v>11</v>
      </c>
      <c r="J19" s="3" t="s">
        <v>11</v>
      </c>
      <c r="K19" s="6">
        <f>ROUND(IF(D19&gt;B19,(1+E19-C19)*24*60,(E19-C19)*24*60),2)</f>
        <v>75.83</v>
      </c>
      <c r="L19" s="6"/>
      <c r="M19" s="3">
        <f>N18+loty[[#This Row],[Cargo załadunek]]</f>
        <v>37</v>
      </c>
      <c r="N19" s="3">
        <f>loty[[#This Row],[ZaładunekWyładunek]]-loty[[#This Row],[Cargo wyładunek]]</f>
        <v>32</v>
      </c>
    </row>
    <row r="20" spans="1:14" x14ac:dyDescent="0.75">
      <c r="A20">
        <v>19</v>
      </c>
      <c r="B20" s="1">
        <v>44443</v>
      </c>
      <c r="C20" s="2">
        <v>0.70219907407407411</v>
      </c>
      <c r="D20" s="1">
        <v>44443</v>
      </c>
      <c r="E20" s="3" t="s">
        <v>29</v>
      </c>
      <c r="F20">
        <v>8</v>
      </c>
      <c r="G20">
        <v>23</v>
      </c>
      <c r="H20" s="3" t="s">
        <v>11</v>
      </c>
      <c r="I20" s="3" t="s">
        <v>11</v>
      </c>
      <c r="J20" s="3" t="s">
        <v>11</v>
      </c>
      <c r="K20" s="6">
        <f>ROUND(IF(D20&gt;B20,(1+E20-C20)*24*60,(E20-C20)*24*60),2)</f>
        <v>102.9</v>
      </c>
      <c r="L20" s="6"/>
      <c r="M20" s="3">
        <f>N19+loty[[#This Row],[Cargo załadunek]]</f>
        <v>40</v>
      </c>
      <c r="N20" s="3">
        <f>loty[[#This Row],[ZaładunekWyładunek]]-loty[[#This Row],[Cargo wyładunek]]</f>
        <v>17</v>
      </c>
    </row>
    <row r="21" spans="1:14" x14ac:dyDescent="0.75">
      <c r="A21">
        <v>20</v>
      </c>
      <c r="B21" s="1">
        <v>44443</v>
      </c>
      <c r="C21" s="2">
        <v>0.80978009259259254</v>
      </c>
      <c r="D21" s="1">
        <v>44443</v>
      </c>
      <c r="E21" s="3" t="s">
        <v>30</v>
      </c>
      <c r="F21">
        <v>11</v>
      </c>
      <c r="G21">
        <v>14</v>
      </c>
      <c r="H21" s="3" t="s">
        <v>11</v>
      </c>
      <c r="I21" s="3" t="s">
        <v>11</v>
      </c>
      <c r="J21" s="3" t="s">
        <v>11</v>
      </c>
      <c r="K21" s="6">
        <f>ROUND(IF(D21&gt;B21,(1+E21-C21)*24*60,(E21-C21)*24*60),2)</f>
        <v>225.18</v>
      </c>
      <c r="L21" s="6"/>
      <c r="M21" s="3">
        <f>N20+loty[[#This Row],[Cargo załadunek]]</f>
        <v>28</v>
      </c>
      <c r="N21" s="3">
        <f>loty[[#This Row],[ZaładunekWyładunek]]-loty[[#This Row],[Cargo wyładunek]]</f>
        <v>14</v>
      </c>
    </row>
    <row r="22" spans="1:14" x14ac:dyDescent="0.75">
      <c r="A22">
        <v>21</v>
      </c>
      <c r="B22" s="1">
        <v>44444</v>
      </c>
      <c r="C22" s="2">
        <v>0.30270833333333336</v>
      </c>
      <c r="D22" s="1">
        <v>44444</v>
      </c>
      <c r="E22" s="3" t="s">
        <v>31</v>
      </c>
      <c r="F22">
        <v>17</v>
      </c>
      <c r="G22">
        <v>23</v>
      </c>
      <c r="H22" s="3" t="s">
        <v>11</v>
      </c>
      <c r="I22" s="3" t="s">
        <v>11</v>
      </c>
      <c r="J22" s="3" t="s">
        <v>11</v>
      </c>
      <c r="K22" s="6">
        <f>ROUND(IF(D22&gt;B22,(1+E22-C22)*24*60,(E22-C22)*24*60),2)</f>
        <v>105.85</v>
      </c>
      <c r="L22" s="6"/>
      <c r="M22" s="3">
        <f>N21+loty[[#This Row],[Cargo załadunek]]</f>
        <v>31</v>
      </c>
      <c r="N22" s="3">
        <f>loty[[#This Row],[ZaładunekWyładunek]]-loty[[#This Row],[Cargo wyładunek]]</f>
        <v>8</v>
      </c>
    </row>
    <row r="23" spans="1:14" x14ac:dyDescent="0.75">
      <c r="A23">
        <v>22</v>
      </c>
      <c r="B23" s="1">
        <v>44444</v>
      </c>
      <c r="C23" s="2">
        <v>0.43002314814814813</v>
      </c>
      <c r="D23" s="1">
        <v>44444</v>
      </c>
      <c r="E23" s="3" t="s">
        <v>32</v>
      </c>
      <c r="F23">
        <v>15</v>
      </c>
      <c r="G23">
        <v>11</v>
      </c>
      <c r="H23" s="3" t="s">
        <v>11</v>
      </c>
      <c r="I23" s="3" t="s">
        <v>11</v>
      </c>
      <c r="J23" s="3" t="s">
        <v>11</v>
      </c>
      <c r="K23" s="6">
        <f>ROUND(IF(D23&gt;B23,(1+E23-C23)*24*60,(E23-C23)*24*60),2)</f>
        <v>117.18</v>
      </c>
      <c r="L23" s="6"/>
      <c r="M23" s="3">
        <f>N22+loty[[#This Row],[Cargo załadunek]]</f>
        <v>23</v>
      </c>
      <c r="N23" s="3">
        <f>loty[[#This Row],[ZaładunekWyładunek]]-loty[[#This Row],[Cargo wyładunek]]</f>
        <v>12</v>
      </c>
    </row>
    <row r="24" spans="1:14" x14ac:dyDescent="0.75">
      <c r="A24">
        <v>23</v>
      </c>
      <c r="B24" s="1">
        <v>44444</v>
      </c>
      <c r="C24" s="2">
        <v>0.55909722222222225</v>
      </c>
      <c r="D24" s="1">
        <v>44444</v>
      </c>
      <c r="E24" s="3" t="s">
        <v>33</v>
      </c>
      <c r="F24">
        <v>19</v>
      </c>
      <c r="G24">
        <v>21</v>
      </c>
      <c r="H24" s="3" t="s">
        <v>11</v>
      </c>
      <c r="I24" s="3" t="s">
        <v>11</v>
      </c>
      <c r="J24" s="3" t="s">
        <v>11</v>
      </c>
      <c r="K24" s="6">
        <f>ROUND(IF(D24&gt;B24,(1+E24-C24)*24*60,(E24-C24)*24*60),2)</f>
        <v>121.22</v>
      </c>
      <c r="L24" s="6"/>
      <c r="M24" s="3">
        <f>N23+loty[[#This Row],[Cargo załadunek]]</f>
        <v>31</v>
      </c>
      <c r="N24" s="3">
        <f>loty[[#This Row],[ZaładunekWyładunek]]-loty[[#This Row],[Cargo wyładunek]]</f>
        <v>10</v>
      </c>
    </row>
    <row r="25" spans="1:14" x14ac:dyDescent="0.75">
      <c r="A25">
        <v>24</v>
      </c>
      <c r="B25" s="1">
        <v>44444</v>
      </c>
      <c r="C25" s="2">
        <v>0.69188657407407406</v>
      </c>
      <c r="D25" s="1">
        <v>44444</v>
      </c>
      <c r="E25" s="3" t="s">
        <v>34</v>
      </c>
      <c r="F25">
        <v>11</v>
      </c>
      <c r="G25">
        <v>9</v>
      </c>
      <c r="H25" s="3" t="s">
        <v>11</v>
      </c>
      <c r="I25" s="3" t="s">
        <v>11</v>
      </c>
      <c r="J25" s="3" t="s">
        <v>11</v>
      </c>
      <c r="K25" s="6">
        <f>ROUND(IF(D25&gt;B25,(1+E25-C25)*24*60,(E25-C25)*24*60),2)</f>
        <v>60.15</v>
      </c>
      <c r="L25" s="6"/>
      <c r="M25" s="3">
        <f>N24+loty[[#This Row],[Cargo załadunek]]</f>
        <v>21</v>
      </c>
      <c r="N25" s="3">
        <f>loty[[#This Row],[ZaładunekWyładunek]]-loty[[#This Row],[Cargo wyładunek]]</f>
        <v>12</v>
      </c>
    </row>
    <row r="26" spans="1:14" x14ac:dyDescent="0.75">
      <c r="A26">
        <v>25</v>
      </c>
      <c r="B26" s="1">
        <v>44444</v>
      </c>
      <c r="C26" s="2">
        <v>0.77118055555555554</v>
      </c>
      <c r="D26" s="1">
        <v>44444</v>
      </c>
      <c r="E26" s="3" t="s">
        <v>35</v>
      </c>
      <c r="F26">
        <v>15</v>
      </c>
      <c r="G26">
        <v>11</v>
      </c>
      <c r="H26" s="3" t="s">
        <v>11</v>
      </c>
      <c r="I26" s="3" t="s">
        <v>11</v>
      </c>
      <c r="J26" s="3" t="s">
        <v>11</v>
      </c>
      <c r="K26" s="6">
        <f>ROUND(IF(D26&gt;B26,(1+E26-C26)*24*60,(E26-C26)*24*60),2)</f>
        <v>79.77</v>
      </c>
      <c r="L26" s="6"/>
      <c r="M26" s="3">
        <f>N25+loty[[#This Row],[Cargo załadunek]]</f>
        <v>27</v>
      </c>
      <c r="N26" s="3">
        <f>loty[[#This Row],[ZaładunekWyładunek]]-loty[[#This Row],[Cargo wyładunek]]</f>
        <v>16</v>
      </c>
    </row>
    <row r="27" spans="1:14" x14ac:dyDescent="0.75">
      <c r="A27">
        <v>26</v>
      </c>
      <c r="B27" s="1">
        <v>44444</v>
      </c>
      <c r="C27" s="2">
        <v>0.875</v>
      </c>
      <c r="D27" s="1">
        <v>44445</v>
      </c>
      <c r="E27" s="3" t="s">
        <v>36</v>
      </c>
      <c r="F27">
        <v>15</v>
      </c>
      <c r="G27">
        <v>17</v>
      </c>
      <c r="H27" s="3" t="s">
        <v>11</v>
      </c>
      <c r="I27" s="3" t="s">
        <v>11</v>
      </c>
      <c r="J27" s="3" t="s">
        <v>11</v>
      </c>
      <c r="K27" s="6">
        <f>ROUND(IF(D27&gt;B27,(1+E27-C27)*24*60,(E27-C27)*24*60),2)</f>
        <v>199.43</v>
      </c>
      <c r="L27" s="6"/>
      <c r="M27" s="3">
        <f>N26+loty[[#This Row],[Cargo załadunek]]</f>
        <v>31</v>
      </c>
      <c r="N27" s="3">
        <f>loty[[#This Row],[ZaładunekWyładunek]]-loty[[#This Row],[Cargo wyładunek]]</f>
        <v>14</v>
      </c>
    </row>
    <row r="28" spans="1:14" x14ac:dyDescent="0.75">
      <c r="A28">
        <v>27</v>
      </c>
      <c r="B28" s="1">
        <v>44445</v>
      </c>
      <c r="C28" s="2">
        <v>0.21719907407407407</v>
      </c>
      <c r="D28" s="1">
        <v>44445</v>
      </c>
      <c r="E28" s="3" t="s">
        <v>37</v>
      </c>
      <c r="F28">
        <v>9</v>
      </c>
      <c r="G28">
        <v>6</v>
      </c>
      <c r="H28" s="3" t="s">
        <v>11</v>
      </c>
      <c r="I28" s="3" t="s">
        <v>11</v>
      </c>
      <c r="J28" s="3" t="s">
        <v>11</v>
      </c>
      <c r="K28" s="6">
        <f>ROUND(IF(D28&gt;B28,(1+E28-C28)*24*60,(E28-C28)*24*60),2)</f>
        <v>115.83</v>
      </c>
      <c r="L28" s="6"/>
      <c r="M28" s="3">
        <f>N27+loty[[#This Row],[Cargo załadunek]]</f>
        <v>23</v>
      </c>
      <c r="N28" s="3">
        <f>loty[[#This Row],[ZaładunekWyładunek]]-loty[[#This Row],[Cargo wyładunek]]</f>
        <v>17</v>
      </c>
    </row>
    <row r="29" spans="1:14" x14ac:dyDescent="0.75">
      <c r="A29">
        <v>28</v>
      </c>
      <c r="B29" s="1">
        <v>44445</v>
      </c>
      <c r="C29" s="2">
        <v>0.38305555555555554</v>
      </c>
      <c r="D29" s="1">
        <v>44445</v>
      </c>
      <c r="E29" s="3" t="s">
        <v>38</v>
      </c>
      <c r="F29">
        <v>14</v>
      </c>
      <c r="G29">
        <v>22</v>
      </c>
      <c r="H29" s="3" t="s">
        <v>11</v>
      </c>
      <c r="I29" s="3" t="s">
        <v>11</v>
      </c>
      <c r="J29" s="3" t="s">
        <v>11</v>
      </c>
      <c r="K29" s="6">
        <f>ROUND(IF(D29&gt;B29,(1+E29-C29)*24*60,(E29-C29)*24*60),2)</f>
        <v>204.72</v>
      </c>
      <c r="L29" s="6"/>
      <c r="M29" s="3">
        <f>N28+loty[[#This Row],[Cargo załadunek]]</f>
        <v>31</v>
      </c>
      <c r="N29" s="3">
        <f>loty[[#This Row],[ZaładunekWyładunek]]-loty[[#This Row],[Cargo wyładunek]]</f>
        <v>9</v>
      </c>
    </row>
    <row r="30" spans="1:14" x14ac:dyDescent="0.75">
      <c r="A30">
        <v>29</v>
      </c>
      <c r="B30" s="1">
        <v>44445</v>
      </c>
      <c r="C30" s="2">
        <v>0.55920138888888893</v>
      </c>
      <c r="D30" s="1">
        <v>44445</v>
      </c>
      <c r="E30" s="3" t="s">
        <v>39</v>
      </c>
      <c r="F30">
        <v>14</v>
      </c>
      <c r="G30">
        <v>3</v>
      </c>
      <c r="H30" s="3" t="s">
        <v>11</v>
      </c>
      <c r="I30" s="3" t="s">
        <v>11</v>
      </c>
      <c r="J30" s="3" t="s">
        <v>11</v>
      </c>
      <c r="K30" s="6">
        <f>ROUND(IF(D30&gt;B30,(1+E30-C30)*24*60,(E30-C30)*24*60),2)</f>
        <v>96</v>
      </c>
      <c r="L30" s="6"/>
      <c r="M30" s="3">
        <f>N29+loty[[#This Row],[Cargo załadunek]]</f>
        <v>23</v>
      </c>
      <c r="N30" s="3">
        <f>loty[[#This Row],[ZaładunekWyładunek]]-loty[[#This Row],[Cargo wyładunek]]</f>
        <v>20</v>
      </c>
    </row>
    <row r="31" spans="1:14" x14ac:dyDescent="0.75">
      <c r="A31">
        <v>30</v>
      </c>
      <c r="B31" s="1">
        <v>44445</v>
      </c>
      <c r="C31" s="2">
        <v>0.7160185185185185</v>
      </c>
      <c r="D31" s="1">
        <v>44445</v>
      </c>
      <c r="E31" s="3" t="s">
        <v>40</v>
      </c>
      <c r="F31">
        <v>18</v>
      </c>
      <c r="G31">
        <v>14</v>
      </c>
      <c r="H31" s="3" t="s">
        <v>11</v>
      </c>
      <c r="I31" s="3" t="s">
        <v>11</v>
      </c>
      <c r="J31" s="3" t="s">
        <v>11</v>
      </c>
      <c r="K31" s="6">
        <f>ROUND(IF(D31&gt;B31,(1+E31-C31)*24*60,(E31-C31)*24*60),2)</f>
        <v>67.930000000000007</v>
      </c>
      <c r="L31" s="6"/>
      <c r="M31" s="3">
        <f>N30+loty[[#This Row],[Cargo załadunek]]</f>
        <v>38</v>
      </c>
      <c r="N31" s="3">
        <f>loty[[#This Row],[ZaładunekWyładunek]]-loty[[#This Row],[Cargo wyładunek]]</f>
        <v>24</v>
      </c>
    </row>
    <row r="32" spans="1:14" x14ac:dyDescent="0.75">
      <c r="A32">
        <v>31</v>
      </c>
      <c r="B32" s="1">
        <v>44445</v>
      </c>
      <c r="C32" s="2">
        <v>0.82097222222222221</v>
      </c>
      <c r="D32" s="1">
        <v>44445</v>
      </c>
      <c r="E32" s="3" t="s">
        <v>41</v>
      </c>
      <c r="F32">
        <v>16</v>
      </c>
      <c r="G32">
        <v>21</v>
      </c>
      <c r="H32" s="3" t="s">
        <v>11</v>
      </c>
      <c r="I32" s="3" t="s">
        <v>11</v>
      </c>
      <c r="J32" s="3" t="s">
        <v>11</v>
      </c>
      <c r="K32" s="6">
        <f>ROUND(IF(D32&gt;B32,(1+E32-C32)*24*60,(E32-C32)*24*60),2)</f>
        <v>100.02</v>
      </c>
      <c r="L32" s="6"/>
      <c r="M32" s="3">
        <f>N31+loty[[#This Row],[Cargo załadunek]]</f>
        <v>40</v>
      </c>
      <c r="N32" s="3">
        <f>loty[[#This Row],[ZaładunekWyładunek]]-loty[[#This Row],[Cargo wyładunek]]</f>
        <v>19</v>
      </c>
    </row>
    <row r="33" spans="1:14" x14ac:dyDescent="0.75">
      <c r="A33">
        <v>32</v>
      </c>
      <c r="B33" s="1">
        <v>44446</v>
      </c>
      <c r="C33" s="2">
        <v>0.32383101851851853</v>
      </c>
      <c r="D33" s="1">
        <v>44446</v>
      </c>
      <c r="E33" s="3" t="s">
        <v>42</v>
      </c>
      <c r="F33">
        <v>15</v>
      </c>
      <c r="G33">
        <v>14</v>
      </c>
      <c r="H33" s="3" t="s">
        <v>11</v>
      </c>
      <c r="I33" s="3" t="s">
        <v>11</v>
      </c>
      <c r="J33" s="3" t="s">
        <v>11</v>
      </c>
      <c r="K33" s="6">
        <f>ROUND(IF(D33&gt;B33,(1+E33-C33)*24*60,(E33-C33)*24*60),2)</f>
        <v>109.92</v>
      </c>
      <c r="L33" s="6"/>
      <c r="M33" s="3">
        <f>N32+loty[[#This Row],[Cargo załadunek]]</f>
        <v>34</v>
      </c>
      <c r="N33" s="3">
        <f>loty[[#This Row],[ZaładunekWyładunek]]-loty[[#This Row],[Cargo wyładunek]]</f>
        <v>20</v>
      </c>
    </row>
    <row r="34" spans="1:14" x14ac:dyDescent="0.75">
      <c r="A34">
        <v>33</v>
      </c>
      <c r="B34" s="1">
        <v>44446</v>
      </c>
      <c r="C34" s="2">
        <v>0.46467592592592594</v>
      </c>
      <c r="D34" s="1">
        <v>44446</v>
      </c>
      <c r="E34" s="3" t="s">
        <v>43</v>
      </c>
      <c r="F34">
        <v>12</v>
      </c>
      <c r="G34">
        <v>23</v>
      </c>
      <c r="H34" s="3" t="s">
        <v>11</v>
      </c>
      <c r="I34" s="3" t="s">
        <v>11</v>
      </c>
      <c r="J34" s="3" t="s">
        <v>11</v>
      </c>
      <c r="K34" s="6">
        <f>ROUND(IF(D34&gt;B34,(1+E34-C34)*24*60,(E34-C34)*24*60),2)</f>
        <v>82.13</v>
      </c>
      <c r="L34" s="6"/>
      <c r="M34" s="3">
        <f>N33+loty[[#This Row],[Cargo załadunek]]</f>
        <v>32</v>
      </c>
      <c r="N34" s="3">
        <f>loty[[#This Row],[ZaładunekWyładunek]]-loty[[#This Row],[Cargo wyładunek]]</f>
        <v>9</v>
      </c>
    </row>
    <row r="35" spans="1:14" x14ac:dyDescent="0.75">
      <c r="A35">
        <v>34</v>
      </c>
      <c r="B35" s="1">
        <v>44446</v>
      </c>
      <c r="C35" s="2">
        <v>0.57347222222222227</v>
      </c>
      <c r="D35" s="1">
        <v>44446</v>
      </c>
      <c r="E35" s="3" t="s">
        <v>44</v>
      </c>
      <c r="F35">
        <v>17</v>
      </c>
      <c r="G35">
        <v>6</v>
      </c>
      <c r="H35" s="3" t="s">
        <v>11</v>
      </c>
      <c r="I35" s="3" t="s">
        <v>11</v>
      </c>
      <c r="J35" s="3" t="s">
        <v>11</v>
      </c>
      <c r="K35" s="6">
        <f>ROUND(IF(D35&gt;B35,(1+E35-C35)*24*60,(E35-C35)*24*60),2)</f>
        <v>108.47</v>
      </c>
      <c r="L35" s="6"/>
      <c r="M35" s="3">
        <f>N34+loty[[#This Row],[Cargo załadunek]]</f>
        <v>26</v>
      </c>
      <c r="N35" s="3">
        <f>loty[[#This Row],[ZaładunekWyładunek]]-loty[[#This Row],[Cargo wyładunek]]</f>
        <v>20</v>
      </c>
    </row>
    <row r="36" spans="1:14" x14ac:dyDescent="0.75">
      <c r="A36">
        <v>35</v>
      </c>
      <c r="B36" s="1">
        <v>44446</v>
      </c>
      <c r="C36" s="2">
        <v>0.70577546296296301</v>
      </c>
      <c r="D36" s="1">
        <v>44446</v>
      </c>
      <c r="E36" s="3" t="s">
        <v>45</v>
      </c>
      <c r="F36">
        <v>19</v>
      </c>
      <c r="G36">
        <v>16</v>
      </c>
      <c r="H36" s="3" t="s">
        <v>11</v>
      </c>
      <c r="I36" s="3" t="s">
        <v>11</v>
      </c>
      <c r="J36" s="3" t="s">
        <v>11</v>
      </c>
      <c r="K36" s="6">
        <f>ROUND(IF(D36&gt;B36,(1+E36-C36)*24*60,(E36-C36)*24*60),2)</f>
        <v>123.87</v>
      </c>
      <c r="L36" s="6"/>
      <c r="M36" s="3">
        <f>N35+loty[[#This Row],[Cargo załadunek]]</f>
        <v>39</v>
      </c>
      <c r="N36" s="3">
        <f>loty[[#This Row],[ZaładunekWyładunek]]-loty[[#This Row],[Cargo wyładunek]]</f>
        <v>23</v>
      </c>
    </row>
    <row r="37" spans="1:14" x14ac:dyDescent="0.75">
      <c r="A37">
        <v>36</v>
      </c>
      <c r="B37" s="1">
        <v>44446</v>
      </c>
      <c r="C37" s="2">
        <v>0.84167824074074071</v>
      </c>
      <c r="D37" s="1">
        <v>44446</v>
      </c>
      <c r="E37" s="3" t="s">
        <v>46</v>
      </c>
      <c r="F37">
        <v>11</v>
      </c>
      <c r="G37">
        <v>14</v>
      </c>
      <c r="H37" s="3" t="s">
        <v>11</v>
      </c>
      <c r="I37" s="3" t="s">
        <v>11</v>
      </c>
      <c r="J37" s="3" t="s">
        <v>11</v>
      </c>
      <c r="K37" s="6">
        <f>ROUND(IF(D37&gt;B37,(1+E37-C37)*24*60,(E37-C37)*24*60),2)</f>
        <v>142.58000000000001</v>
      </c>
      <c r="L37" s="6"/>
      <c r="M37" s="3">
        <f>N36+loty[[#This Row],[Cargo załadunek]]</f>
        <v>34</v>
      </c>
      <c r="N37" s="3">
        <f>loty[[#This Row],[ZaładunekWyładunek]]-loty[[#This Row],[Cargo wyładunek]]</f>
        <v>20</v>
      </c>
    </row>
    <row r="38" spans="1:14" x14ac:dyDescent="0.75">
      <c r="A38">
        <v>37</v>
      </c>
      <c r="B38" s="1">
        <v>44447</v>
      </c>
      <c r="C38" s="2">
        <v>0.13560185185185186</v>
      </c>
      <c r="D38" s="1">
        <v>44447</v>
      </c>
      <c r="E38" s="3" t="s">
        <v>47</v>
      </c>
      <c r="F38">
        <v>13</v>
      </c>
      <c r="G38">
        <v>22</v>
      </c>
      <c r="H38" s="3" t="s">
        <v>11</v>
      </c>
      <c r="I38" s="3" t="s">
        <v>11</v>
      </c>
      <c r="J38" s="3" t="s">
        <v>11</v>
      </c>
      <c r="K38" s="6">
        <f>ROUND(IF(D38&gt;B38,(1+E38-C38)*24*60,(E38-C38)*24*60),2)</f>
        <v>180.82</v>
      </c>
      <c r="L38" s="6"/>
      <c r="M38" s="3">
        <f>N37+loty[[#This Row],[Cargo załadunek]]</f>
        <v>33</v>
      </c>
      <c r="N38" s="3">
        <f>loty[[#This Row],[ZaładunekWyładunek]]-loty[[#This Row],[Cargo wyładunek]]</f>
        <v>11</v>
      </c>
    </row>
    <row r="39" spans="1:14" x14ac:dyDescent="0.75">
      <c r="A39">
        <v>38</v>
      </c>
      <c r="B39" s="1">
        <v>44447</v>
      </c>
      <c r="C39" s="2">
        <v>0.32587962962962963</v>
      </c>
      <c r="D39" s="1">
        <v>44447</v>
      </c>
      <c r="E39" s="3" t="s">
        <v>48</v>
      </c>
      <c r="F39">
        <v>11</v>
      </c>
      <c r="G39">
        <v>4</v>
      </c>
      <c r="H39" s="3" t="s">
        <v>11</v>
      </c>
      <c r="I39" s="3" t="s">
        <v>11</v>
      </c>
      <c r="J39" s="3" t="s">
        <v>11</v>
      </c>
      <c r="K39" s="6">
        <f>ROUND(IF(D39&gt;B39,(1+E39-C39)*24*60,(E39-C39)*24*60),2)</f>
        <v>103.8</v>
      </c>
      <c r="L39" s="6"/>
      <c r="M39" s="3">
        <f>N38+loty[[#This Row],[Cargo załadunek]]</f>
        <v>22</v>
      </c>
      <c r="N39" s="3">
        <f>loty[[#This Row],[ZaładunekWyładunek]]-loty[[#This Row],[Cargo wyładunek]]</f>
        <v>18</v>
      </c>
    </row>
    <row r="40" spans="1:14" x14ac:dyDescent="0.75">
      <c r="A40">
        <v>39</v>
      </c>
      <c r="B40" s="1">
        <v>44447</v>
      </c>
      <c r="C40" s="2">
        <v>0.41761574074074076</v>
      </c>
      <c r="D40" s="1">
        <v>44447</v>
      </c>
      <c r="E40" s="3" t="s">
        <v>49</v>
      </c>
      <c r="F40">
        <v>14</v>
      </c>
      <c r="G40">
        <v>21</v>
      </c>
      <c r="H40" s="3" t="s">
        <v>11</v>
      </c>
      <c r="I40" s="3" t="s">
        <v>11</v>
      </c>
      <c r="J40" s="3" t="s">
        <v>11</v>
      </c>
      <c r="K40" s="6">
        <f>ROUND(IF(D40&gt;B40,(1+E40-C40)*24*60,(E40-C40)*24*60),2)</f>
        <v>153.88</v>
      </c>
      <c r="L40" s="6"/>
      <c r="M40" s="3">
        <f>N39+loty[[#This Row],[Cargo załadunek]]</f>
        <v>32</v>
      </c>
      <c r="N40" s="3">
        <f>loty[[#This Row],[ZaładunekWyładunek]]-loty[[#This Row],[Cargo wyładunek]]</f>
        <v>11</v>
      </c>
    </row>
    <row r="41" spans="1:14" x14ac:dyDescent="0.75">
      <c r="A41">
        <v>40</v>
      </c>
      <c r="B41" s="1">
        <v>44447</v>
      </c>
      <c r="C41" s="2">
        <v>0.59138888888888885</v>
      </c>
      <c r="D41" s="1">
        <v>44447</v>
      </c>
      <c r="E41" s="3" t="s">
        <v>50</v>
      </c>
      <c r="F41">
        <v>16</v>
      </c>
      <c r="G41">
        <v>9</v>
      </c>
      <c r="H41" s="3" t="s">
        <v>11</v>
      </c>
      <c r="I41" s="3" t="s">
        <v>11</v>
      </c>
      <c r="J41" s="3" t="s">
        <v>11</v>
      </c>
      <c r="K41" s="6">
        <f>ROUND(IF(D41&gt;B41,(1+E41-C41)*24*60,(E41-C41)*24*60),2)</f>
        <v>134.72</v>
      </c>
      <c r="L41" s="6"/>
      <c r="M41" s="3">
        <f>N40+loty[[#This Row],[Cargo załadunek]]</f>
        <v>27</v>
      </c>
      <c r="N41" s="3">
        <f>loty[[#This Row],[ZaładunekWyładunek]]-loty[[#This Row],[Cargo wyładunek]]</f>
        <v>18</v>
      </c>
    </row>
    <row r="42" spans="1:14" x14ac:dyDescent="0.75">
      <c r="A42">
        <v>41</v>
      </c>
      <c r="B42" s="1">
        <v>44447</v>
      </c>
      <c r="C42" s="2">
        <v>0.7338541666666667</v>
      </c>
      <c r="D42" s="1">
        <v>44447</v>
      </c>
      <c r="E42" s="3" t="s">
        <v>51</v>
      </c>
      <c r="F42">
        <v>12</v>
      </c>
      <c r="G42">
        <v>24</v>
      </c>
      <c r="H42" s="3" t="s">
        <v>11</v>
      </c>
      <c r="I42" s="3" t="s">
        <v>11</v>
      </c>
      <c r="J42" s="3" t="s">
        <v>11</v>
      </c>
      <c r="K42" s="6">
        <f>ROUND(IF(D42&gt;B42,(1+E42-C42)*24*60,(E42-C42)*24*60),2)</f>
        <v>55.63</v>
      </c>
      <c r="L42" s="6"/>
      <c r="M42" s="3">
        <f>N41+loty[[#This Row],[Cargo załadunek]]</f>
        <v>30</v>
      </c>
      <c r="N42" s="3">
        <f>loty[[#This Row],[ZaładunekWyładunek]]-loty[[#This Row],[Cargo wyładunek]]</f>
        <v>6</v>
      </c>
    </row>
    <row r="43" spans="1:14" x14ac:dyDescent="0.75">
      <c r="A43">
        <v>42</v>
      </c>
      <c r="B43" s="1">
        <v>44447</v>
      </c>
      <c r="C43" s="2">
        <v>0.83333333333333337</v>
      </c>
      <c r="D43" s="1">
        <v>44447</v>
      </c>
      <c r="E43" s="3" t="s">
        <v>52</v>
      </c>
      <c r="F43">
        <v>9</v>
      </c>
      <c r="G43">
        <v>2</v>
      </c>
      <c r="H43" s="3" t="s">
        <v>11</v>
      </c>
      <c r="I43" s="3" t="s">
        <v>11</v>
      </c>
      <c r="J43" s="3" t="s">
        <v>11</v>
      </c>
      <c r="K43" s="6">
        <f>ROUND(IF(D43&gt;B43,(1+E43-C43)*24*60,(E43-C43)*24*60),2)</f>
        <v>91.6</v>
      </c>
      <c r="L43" s="6"/>
      <c r="M43" s="3">
        <f>N42+loty[[#This Row],[Cargo załadunek]]</f>
        <v>15</v>
      </c>
      <c r="N43" s="3">
        <f>loty[[#This Row],[ZaładunekWyładunek]]-loty[[#This Row],[Cargo wyładunek]]</f>
        <v>13</v>
      </c>
    </row>
    <row r="44" spans="1:14" x14ac:dyDescent="0.75">
      <c r="A44">
        <v>43</v>
      </c>
      <c r="B44" s="1">
        <v>44448</v>
      </c>
      <c r="C44" s="2">
        <v>0.25793981481481482</v>
      </c>
      <c r="D44" s="1">
        <v>44448</v>
      </c>
      <c r="E44" s="3" t="s">
        <v>53</v>
      </c>
      <c r="F44">
        <v>9</v>
      </c>
      <c r="G44">
        <v>4</v>
      </c>
      <c r="H44" s="3" t="s">
        <v>11</v>
      </c>
      <c r="I44" s="3" t="s">
        <v>11</v>
      </c>
      <c r="J44" s="3" t="s">
        <v>11</v>
      </c>
      <c r="K44" s="6">
        <f>ROUND(IF(D44&gt;B44,(1+E44-C44)*24*60,(E44-C44)*24*60),2)</f>
        <v>94.5</v>
      </c>
      <c r="L44" s="6"/>
      <c r="M44" s="3">
        <f>N43+loty[[#This Row],[Cargo załadunek]]</f>
        <v>22</v>
      </c>
      <c r="N44" s="3">
        <f>loty[[#This Row],[ZaładunekWyładunek]]-loty[[#This Row],[Cargo wyładunek]]</f>
        <v>18</v>
      </c>
    </row>
    <row r="45" spans="1:14" x14ac:dyDescent="0.75">
      <c r="A45">
        <v>44</v>
      </c>
      <c r="B45" s="1">
        <v>44448</v>
      </c>
      <c r="C45" s="2">
        <v>0.41349537037037037</v>
      </c>
      <c r="D45" s="1">
        <v>44448</v>
      </c>
      <c r="E45" s="3" t="s">
        <v>54</v>
      </c>
      <c r="F45">
        <v>9</v>
      </c>
      <c r="G45">
        <v>14</v>
      </c>
      <c r="H45" s="3" t="s">
        <v>11</v>
      </c>
      <c r="I45" s="3" t="s">
        <v>11</v>
      </c>
      <c r="J45" s="3" t="s">
        <v>11</v>
      </c>
      <c r="K45" s="6">
        <f>ROUND(IF(D45&gt;B45,(1+E45-C45)*24*60,(E45-C45)*24*60),2)</f>
        <v>59.78</v>
      </c>
      <c r="L45" s="6"/>
      <c r="M45" s="3">
        <f>N44+loty[[#This Row],[Cargo załadunek]]</f>
        <v>27</v>
      </c>
      <c r="N45" s="3">
        <f>loty[[#This Row],[ZaładunekWyładunek]]-loty[[#This Row],[Cargo wyładunek]]</f>
        <v>13</v>
      </c>
    </row>
    <row r="46" spans="1:14" x14ac:dyDescent="0.75">
      <c r="A46">
        <v>45</v>
      </c>
      <c r="B46" s="1">
        <v>44448</v>
      </c>
      <c r="C46" s="2">
        <v>0.50607638888888884</v>
      </c>
      <c r="D46" s="1">
        <v>44448</v>
      </c>
      <c r="E46" s="3" t="s">
        <v>55</v>
      </c>
      <c r="F46">
        <v>12</v>
      </c>
      <c r="G46">
        <v>10</v>
      </c>
      <c r="H46" s="3" t="s">
        <v>11</v>
      </c>
      <c r="I46" s="3" t="s">
        <v>11</v>
      </c>
      <c r="J46" s="3" t="s">
        <v>11</v>
      </c>
      <c r="K46" s="6">
        <f>ROUND(IF(D46&gt;B46,(1+E46-C46)*24*60,(E46-C46)*24*60),2)</f>
        <v>122.4</v>
      </c>
      <c r="L46" s="6"/>
      <c r="M46" s="3">
        <f>N45+loty[[#This Row],[Cargo załadunek]]</f>
        <v>25</v>
      </c>
      <c r="N46" s="3">
        <f>loty[[#This Row],[ZaładunekWyładunek]]-loty[[#This Row],[Cargo wyładunek]]</f>
        <v>15</v>
      </c>
    </row>
    <row r="47" spans="1:14" x14ac:dyDescent="0.75">
      <c r="A47">
        <v>46</v>
      </c>
      <c r="B47" s="1">
        <v>44448</v>
      </c>
      <c r="C47" s="2">
        <v>0.68482638888888892</v>
      </c>
      <c r="D47" s="1">
        <v>44448</v>
      </c>
      <c r="E47" s="3" t="s">
        <v>56</v>
      </c>
      <c r="F47">
        <v>16</v>
      </c>
      <c r="G47">
        <v>11</v>
      </c>
      <c r="H47" s="3" t="s">
        <v>11</v>
      </c>
      <c r="I47" s="3" t="s">
        <v>11</v>
      </c>
      <c r="J47" s="3" t="s">
        <v>11</v>
      </c>
      <c r="K47" s="6">
        <f>ROUND(IF(D47&gt;B47,(1+E47-C47)*24*60,(E47-C47)*24*60),2)</f>
        <v>124.25</v>
      </c>
      <c r="L47" s="6"/>
      <c r="M47" s="3">
        <f>N46+loty[[#This Row],[Cargo załadunek]]</f>
        <v>31</v>
      </c>
      <c r="N47" s="3">
        <f>loty[[#This Row],[ZaładunekWyładunek]]-loty[[#This Row],[Cargo wyładunek]]</f>
        <v>20</v>
      </c>
    </row>
    <row r="48" spans="1:14" x14ac:dyDescent="0.75">
      <c r="A48">
        <v>47</v>
      </c>
      <c r="B48" s="1">
        <v>44448</v>
      </c>
      <c r="C48" s="2">
        <v>0.85435185185185181</v>
      </c>
      <c r="D48" s="1">
        <v>44448</v>
      </c>
      <c r="E48" s="3" t="s">
        <v>57</v>
      </c>
      <c r="F48">
        <v>13</v>
      </c>
      <c r="G48">
        <v>21</v>
      </c>
      <c r="H48" s="3" t="s">
        <v>11</v>
      </c>
      <c r="I48" s="3" t="s">
        <v>11</v>
      </c>
      <c r="J48" s="3" t="s">
        <v>11</v>
      </c>
      <c r="K48" s="6">
        <f>ROUND(IF(D48&gt;B48,(1+E48-C48)*24*60,(E48-C48)*24*60),2)</f>
        <v>51.33</v>
      </c>
      <c r="L48" s="6"/>
      <c r="M48" s="3">
        <f>N47+loty[[#This Row],[Cargo załadunek]]</f>
        <v>33</v>
      </c>
      <c r="N48" s="3">
        <f>loty[[#This Row],[ZaładunekWyładunek]]-loty[[#This Row],[Cargo wyładunek]]</f>
        <v>12</v>
      </c>
    </row>
    <row r="49" spans="1:14" x14ac:dyDescent="0.75">
      <c r="A49">
        <v>48</v>
      </c>
      <c r="B49" s="1">
        <v>44449</v>
      </c>
      <c r="C49" s="2">
        <v>0.21634259259259259</v>
      </c>
      <c r="D49" s="1">
        <v>44449</v>
      </c>
      <c r="E49" s="3" t="s">
        <v>58</v>
      </c>
      <c r="F49">
        <v>7</v>
      </c>
      <c r="G49">
        <v>15</v>
      </c>
      <c r="H49" s="3" t="s">
        <v>11</v>
      </c>
      <c r="I49" s="3" t="s">
        <v>11</v>
      </c>
      <c r="J49" s="3" t="s">
        <v>11</v>
      </c>
      <c r="K49" s="6">
        <f>ROUND(IF(D49&gt;B49,(1+E49-C49)*24*60,(E49-C49)*24*60),2)</f>
        <v>134.69999999999999</v>
      </c>
      <c r="L49" s="6"/>
      <c r="M49" s="3">
        <f>N48+loty[[#This Row],[Cargo załadunek]]</f>
        <v>19</v>
      </c>
      <c r="N49" s="3">
        <f>loty[[#This Row],[ZaładunekWyładunek]]-loty[[#This Row],[Cargo wyładunek]]</f>
        <v>4</v>
      </c>
    </row>
    <row r="50" spans="1:14" x14ac:dyDescent="0.75">
      <c r="A50">
        <v>49</v>
      </c>
      <c r="B50" s="1">
        <v>44449</v>
      </c>
      <c r="C50" s="2">
        <v>0.38201388888888888</v>
      </c>
      <c r="D50" s="1">
        <v>44449</v>
      </c>
      <c r="E50" s="3" t="s">
        <v>59</v>
      </c>
      <c r="F50">
        <v>7</v>
      </c>
      <c r="G50">
        <v>0</v>
      </c>
      <c r="H50" s="3" t="s">
        <v>11</v>
      </c>
      <c r="I50" s="3" t="s">
        <v>11</v>
      </c>
      <c r="J50" s="3" t="s">
        <v>11</v>
      </c>
      <c r="K50" s="6">
        <f>ROUND(IF(D50&gt;B50,(1+E50-C50)*24*60,(E50-C50)*24*60),2)</f>
        <v>89.97</v>
      </c>
      <c r="L50" s="6"/>
      <c r="M50" s="3">
        <f>N49+loty[[#This Row],[Cargo załadunek]]</f>
        <v>11</v>
      </c>
      <c r="N50" s="3">
        <f>loty[[#This Row],[ZaładunekWyładunek]]-loty[[#This Row],[Cargo wyładunek]]</f>
        <v>11</v>
      </c>
    </row>
    <row r="51" spans="1:14" x14ac:dyDescent="0.75">
      <c r="A51">
        <v>50</v>
      </c>
      <c r="B51" s="1">
        <v>44449</v>
      </c>
      <c r="C51" s="2">
        <v>0.49995370370370368</v>
      </c>
      <c r="D51" s="1">
        <v>44449</v>
      </c>
      <c r="E51" s="3" t="s">
        <v>60</v>
      </c>
      <c r="F51">
        <v>7</v>
      </c>
      <c r="G51">
        <v>1</v>
      </c>
      <c r="H51" s="3" t="s">
        <v>11</v>
      </c>
      <c r="I51" s="3" t="s">
        <v>11</v>
      </c>
      <c r="J51" s="3" t="s">
        <v>11</v>
      </c>
      <c r="K51" s="6">
        <f>ROUND(IF(D51&gt;B51,(1+E51-C51)*24*60,(E51-C51)*24*60),2)</f>
        <v>134.87</v>
      </c>
      <c r="L51" s="6"/>
      <c r="M51" s="3">
        <f>N50+loty[[#This Row],[Cargo załadunek]]</f>
        <v>18</v>
      </c>
      <c r="N51" s="3">
        <f>loty[[#This Row],[ZaładunekWyładunek]]-loty[[#This Row],[Cargo wyładunek]]</f>
        <v>17</v>
      </c>
    </row>
    <row r="52" spans="1:14" x14ac:dyDescent="0.75">
      <c r="A52">
        <v>51</v>
      </c>
      <c r="B52" s="1">
        <v>44449</v>
      </c>
      <c r="C52" s="2">
        <v>0.64993055555555557</v>
      </c>
      <c r="D52" s="1">
        <v>44449</v>
      </c>
      <c r="E52" s="3" t="s">
        <v>61</v>
      </c>
      <c r="F52">
        <v>13</v>
      </c>
      <c r="G52">
        <v>20</v>
      </c>
      <c r="H52" s="3" t="s">
        <v>11</v>
      </c>
      <c r="I52" s="3" t="s">
        <v>11</v>
      </c>
      <c r="J52" s="3" t="s">
        <v>11</v>
      </c>
      <c r="K52" s="6">
        <f>ROUND(IF(D52&gt;B52,(1+E52-C52)*24*60,(E52-C52)*24*60),2)</f>
        <v>78.3</v>
      </c>
      <c r="L52" s="6"/>
      <c r="M52" s="3">
        <f>N51+loty[[#This Row],[Cargo załadunek]]</f>
        <v>30</v>
      </c>
      <c r="N52" s="3">
        <f>loty[[#This Row],[ZaładunekWyładunek]]-loty[[#This Row],[Cargo wyładunek]]</f>
        <v>10</v>
      </c>
    </row>
    <row r="53" spans="1:14" x14ac:dyDescent="0.75">
      <c r="A53">
        <v>52</v>
      </c>
      <c r="B53" s="1">
        <v>44449</v>
      </c>
      <c r="C53" s="2">
        <v>0.79276620370370365</v>
      </c>
      <c r="D53" s="1">
        <v>44449</v>
      </c>
      <c r="E53" s="3" t="s">
        <v>62</v>
      </c>
      <c r="F53">
        <v>12</v>
      </c>
      <c r="G53">
        <v>4</v>
      </c>
      <c r="H53" s="3" t="s">
        <v>11</v>
      </c>
      <c r="I53" s="3" t="s">
        <v>11</v>
      </c>
      <c r="J53" s="3" t="s">
        <v>11</v>
      </c>
      <c r="K53" s="6">
        <f>ROUND(IF(D53&gt;B53,(1+E53-C53)*24*60,(E53-C53)*24*60),2)</f>
        <v>47.18</v>
      </c>
      <c r="L53" s="6"/>
      <c r="M53" s="3">
        <f>N52+loty[[#This Row],[Cargo załadunek]]</f>
        <v>22</v>
      </c>
      <c r="N53" s="3">
        <f>loty[[#This Row],[ZaładunekWyładunek]]-loty[[#This Row],[Cargo wyładunek]]</f>
        <v>18</v>
      </c>
    </row>
    <row r="54" spans="1:14" x14ac:dyDescent="0.75">
      <c r="A54">
        <v>53</v>
      </c>
      <c r="B54" s="1">
        <v>44449</v>
      </c>
      <c r="C54" s="2">
        <v>0.87574074074074071</v>
      </c>
      <c r="D54" s="1">
        <v>44450</v>
      </c>
      <c r="E54" s="3" t="s">
        <v>63</v>
      </c>
      <c r="F54">
        <v>11</v>
      </c>
      <c r="G54">
        <v>9</v>
      </c>
      <c r="H54" s="3" t="s">
        <v>11</v>
      </c>
      <c r="I54" s="3" t="s">
        <v>11</v>
      </c>
      <c r="J54" s="3" t="s">
        <v>11</v>
      </c>
      <c r="K54" s="6">
        <f>ROUND(IF(D54&gt;B54,(1+E54-C54)*24*60,(E54-C54)*24*60),2)</f>
        <v>233.23</v>
      </c>
      <c r="L54" s="6"/>
      <c r="M54" s="3">
        <f>N53+loty[[#This Row],[Cargo załadunek]]</f>
        <v>29</v>
      </c>
      <c r="N54" s="3">
        <f>loty[[#This Row],[ZaładunekWyładunek]]-loty[[#This Row],[Cargo wyładunek]]</f>
        <v>20</v>
      </c>
    </row>
    <row r="55" spans="1:14" x14ac:dyDescent="0.75">
      <c r="A55">
        <v>54</v>
      </c>
      <c r="B55" s="1">
        <v>44450</v>
      </c>
      <c r="C55" s="2">
        <v>0.26106481481481481</v>
      </c>
      <c r="D55" s="1">
        <v>44450</v>
      </c>
      <c r="E55" s="3" t="s">
        <v>64</v>
      </c>
      <c r="F55">
        <v>12</v>
      </c>
      <c r="G55">
        <v>21</v>
      </c>
      <c r="H55" s="3" t="s">
        <v>11</v>
      </c>
      <c r="I55" s="3" t="s">
        <v>11</v>
      </c>
      <c r="J55" s="3" t="s">
        <v>11</v>
      </c>
      <c r="K55" s="6">
        <f>ROUND(IF(D55&gt;B55,(1+E55-C55)*24*60,(E55-C55)*24*60),2)</f>
        <v>175.82</v>
      </c>
      <c r="L55" s="6"/>
      <c r="M55" s="3">
        <f>N54+loty[[#This Row],[Cargo załadunek]]</f>
        <v>32</v>
      </c>
      <c r="N55" s="3">
        <f>loty[[#This Row],[ZaładunekWyładunek]]-loty[[#This Row],[Cargo wyładunek]]</f>
        <v>11</v>
      </c>
    </row>
    <row r="56" spans="1:14" x14ac:dyDescent="0.75">
      <c r="A56">
        <v>55</v>
      </c>
      <c r="B56" s="1">
        <v>44450</v>
      </c>
      <c r="C56" s="2">
        <v>0.46128472222222222</v>
      </c>
      <c r="D56" s="1">
        <v>44450</v>
      </c>
      <c r="E56" s="3" t="s">
        <v>65</v>
      </c>
      <c r="F56">
        <v>14</v>
      </c>
      <c r="G56">
        <v>2</v>
      </c>
      <c r="H56" s="3" t="s">
        <v>11</v>
      </c>
      <c r="I56" s="3" t="s">
        <v>11</v>
      </c>
      <c r="J56" s="3" t="s">
        <v>11</v>
      </c>
      <c r="K56" s="6">
        <f>ROUND(IF(D56&gt;B56,(1+E56-C56)*24*60,(E56-C56)*24*60),2)</f>
        <v>64.87</v>
      </c>
      <c r="L56" s="6"/>
      <c r="M56" s="3">
        <f>N55+loty[[#This Row],[Cargo załadunek]]</f>
        <v>25</v>
      </c>
      <c r="N56" s="3">
        <f>loty[[#This Row],[ZaładunekWyładunek]]-loty[[#This Row],[Cargo wyładunek]]</f>
        <v>23</v>
      </c>
    </row>
    <row r="57" spans="1:14" x14ac:dyDescent="0.75">
      <c r="A57">
        <v>56</v>
      </c>
      <c r="B57" s="1">
        <v>44450</v>
      </c>
      <c r="C57" s="2">
        <v>0.56730324074074079</v>
      </c>
      <c r="D57" s="1">
        <v>44450</v>
      </c>
      <c r="E57" s="3" t="s">
        <v>66</v>
      </c>
      <c r="F57">
        <v>17</v>
      </c>
      <c r="G57">
        <v>9</v>
      </c>
      <c r="H57" s="3" t="s">
        <v>11</v>
      </c>
      <c r="I57" s="3" t="s">
        <v>11</v>
      </c>
      <c r="J57" s="3" t="s">
        <v>11</v>
      </c>
      <c r="K57" s="6">
        <f>ROUND(IF(D57&gt;B57,(1+E57-C57)*24*60,(E57-C57)*24*60),2)</f>
        <v>49.87</v>
      </c>
      <c r="L57" s="6"/>
      <c r="M57" s="3">
        <f>N56+loty[[#This Row],[Cargo załadunek]]</f>
        <v>40</v>
      </c>
      <c r="N57" s="3">
        <f>loty[[#This Row],[ZaładunekWyładunek]]-loty[[#This Row],[Cargo wyładunek]]</f>
        <v>31</v>
      </c>
    </row>
    <row r="58" spans="1:14" x14ac:dyDescent="0.75">
      <c r="A58">
        <v>57</v>
      </c>
      <c r="B58" s="1">
        <v>44450</v>
      </c>
      <c r="C58" s="2">
        <v>0.66475694444444444</v>
      </c>
      <c r="D58" s="1">
        <v>44450</v>
      </c>
      <c r="E58" s="3" t="s">
        <v>67</v>
      </c>
      <c r="F58">
        <v>3</v>
      </c>
      <c r="G58">
        <v>9</v>
      </c>
      <c r="H58" s="3" t="s">
        <v>11</v>
      </c>
      <c r="I58" s="3" t="s">
        <v>11</v>
      </c>
      <c r="J58" s="3" t="s">
        <v>11</v>
      </c>
      <c r="K58" s="6">
        <f>ROUND(IF(D58&gt;B58,(1+E58-C58)*24*60,(E58-C58)*24*60),2)</f>
        <v>78.55</v>
      </c>
      <c r="L58" s="6"/>
      <c r="M58" s="3">
        <f>N57+loty[[#This Row],[Cargo załadunek]]</f>
        <v>34</v>
      </c>
      <c r="N58" s="3">
        <f>loty[[#This Row],[ZaładunekWyładunek]]-loty[[#This Row],[Cargo wyładunek]]</f>
        <v>25</v>
      </c>
    </row>
    <row r="59" spans="1:14" x14ac:dyDescent="0.75">
      <c r="A59">
        <v>58</v>
      </c>
      <c r="B59" s="1">
        <v>44450</v>
      </c>
      <c r="C59" s="2">
        <v>0.79238425925925926</v>
      </c>
      <c r="D59" s="1">
        <v>44450</v>
      </c>
      <c r="E59" s="3" t="s">
        <v>68</v>
      </c>
      <c r="F59">
        <v>11</v>
      </c>
      <c r="G59">
        <v>3</v>
      </c>
      <c r="H59" s="3" t="s">
        <v>11</v>
      </c>
      <c r="I59" s="3" t="s">
        <v>11</v>
      </c>
      <c r="J59" s="3" t="s">
        <v>11</v>
      </c>
      <c r="K59" s="6">
        <f>ROUND(IF(D59&gt;B59,(1+E59-C59)*24*60,(E59-C59)*24*60),2)</f>
        <v>129.97999999999999</v>
      </c>
      <c r="L59" s="6"/>
      <c r="M59" s="3">
        <f>N58+loty[[#This Row],[Cargo załadunek]]</f>
        <v>36</v>
      </c>
      <c r="N59" s="3">
        <f>loty[[#This Row],[ZaładunekWyładunek]]-loty[[#This Row],[Cargo wyładunek]]</f>
        <v>33</v>
      </c>
    </row>
    <row r="60" spans="1:14" x14ac:dyDescent="0.75">
      <c r="A60">
        <v>59</v>
      </c>
      <c r="B60" s="1">
        <v>44451</v>
      </c>
      <c r="C60" s="2">
        <v>0.16666666666666666</v>
      </c>
      <c r="D60" s="1">
        <v>44451</v>
      </c>
      <c r="E60" s="3" t="s">
        <v>69</v>
      </c>
      <c r="F60">
        <v>8</v>
      </c>
      <c r="G60">
        <v>4</v>
      </c>
      <c r="H60" s="3" t="s">
        <v>11</v>
      </c>
      <c r="I60" s="3" t="s">
        <v>11</v>
      </c>
      <c r="J60" s="3" t="s">
        <v>11</v>
      </c>
      <c r="K60" s="6">
        <f>ROUND(IF(D60&gt;B60,(1+E60-C60)*24*60,(E60-C60)*24*60),2)</f>
        <v>95.1</v>
      </c>
      <c r="L60" s="6"/>
      <c r="M60" s="3">
        <f>N59+loty[[#This Row],[Cargo załadunek]]</f>
        <v>41</v>
      </c>
      <c r="N60" s="3">
        <f>loty[[#This Row],[ZaładunekWyładunek]]-loty[[#This Row],[Cargo wyładunek]]</f>
        <v>37</v>
      </c>
    </row>
    <row r="61" spans="1:14" x14ac:dyDescent="0.75">
      <c r="A61">
        <v>60</v>
      </c>
      <c r="B61" s="1">
        <v>44451</v>
      </c>
      <c r="C61" s="2">
        <v>0.34324074074074074</v>
      </c>
      <c r="D61" s="1">
        <v>44451</v>
      </c>
      <c r="E61" s="3" t="s">
        <v>70</v>
      </c>
      <c r="F61">
        <v>1</v>
      </c>
      <c r="G61">
        <v>6</v>
      </c>
      <c r="H61" s="3" t="s">
        <v>11</v>
      </c>
      <c r="I61" s="3" t="s">
        <v>11</v>
      </c>
      <c r="J61" s="3" t="s">
        <v>11</v>
      </c>
      <c r="K61" s="6">
        <f>ROUND(IF(D61&gt;B61,(1+E61-C61)*24*60,(E61-C61)*24*60),2)</f>
        <v>122.05</v>
      </c>
      <c r="L61" s="6"/>
      <c r="M61" s="3">
        <f>N60+loty[[#This Row],[Cargo załadunek]]</f>
        <v>38</v>
      </c>
      <c r="N61" s="3">
        <f>loty[[#This Row],[ZaładunekWyładunek]]-loty[[#This Row],[Cargo wyładunek]]</f>
        <v>32</v>
      </c>
    </row>
    <row r="62" spans="1:14" x14ac:dyDescent="0.75">
      <c r="A62">
        <v>61</v>
      </c>
      <c r="B62" s="1">
        <v>44451</v>
      </c>
      <c r="C62" s="2">
        <v>0.52084490740740741</v>
      </c>
      <c r="D62" s="1">
        <v>44451</v>
      </c>
      <c r="E62" s="3" t="s">
        <v>71</v>
      </c>
      <c r="F62">
        <v>4</v>
      </c>
      <c r="G62">
        <v>21</v>
      </c>
      <c r="H62" s="3" t="s">
        <v>11</v>
      </c>
      <c r="I62" s="3" t="s">
        <v>11</v>
      </c>
      <c r="J62" s="3" t="s">
        <v>11</v>
      </c>
      <c r="K62" s="6">
        <f>ROUND(IF(D62&gt;B62,(1+E62-C62)*24*60,(E62-C62)*24*60),2)</f>
        <v>105.4</v>
      </c>
      <c r="L62" s="6"/>
      <c r="M62" s="3">
        <f>N61+loty[[#This Row],[Cargo załadunek]]</f>
        <v>36</v>
      </c>
      <c r="N62" s="3">
        <f>loty[[#This Row],[ZaładunekWyładunek]]-loty[[#This Row],[Cargo wyładunek]]</f>
        <v>15</v>
      </c>
    </row>
    <row r="63" spans="1:14" x14ac:dyDescent="0.75">
      <c r="A63">
        <v>62</v>
      </c>
      <c r="B63" s="1">
        <v>44451</v>
      </c>
      <c r="C63" s="2">
        <v>0.73968750000000005</v>
      </c>
      <c r="D63" s="1">
        <v>44451</v>
      </c>
      <c r="E63" s="3" t="s">
        <v>72</v>
      </c>
      <c r="F63">
        <v>9</v>
      </c>
      <c r="G63">
        <v>11</v>
      </c>
      <c r="H63" s="3" t="s">
        <v>11</v>
      </c>
      <c r="I63" s="3" t="s">
        <v>11</v>
      </c>
      <c r="J63" s="3" t="s">
        <v>11</v>
      </c>
      <c r="K63" s="6">
        <f>ROUND(IF(D63&gt;B63,(1+E63-C63)*24*60,(E63-C63)*24*60),2)</f>
        <v>84.87</v>
      </c>
      <c r="L63" s="6"/>
      <c r="M63" s="3">
        <f>N62+loty[[#This Row],[Cargo załadunek]]</f>
        <v>24</v>
      </c>
      <c r="N63" s="3">
        <f>loty[[#This Row],[ZaładunekWyładunek]]-loty[[#This Row],[Cargo wyładunek]]</f>
        <v>13</v>
      </c>
    </row>
    <row r="64" spans="1:14" x14ac:dyDescent="0.75">
      <c r="A64">
        <v>63</v>
      </c>
      <c r="B64" s="1">
        <v>44452</v>
      </c>
      <c r="C64" s="2">
        <v>0.21440972222222221</v>
      </c>
      <c r="D64" s="1">
        <v>44452</v>
      </c>
      <c r="E64" s="3" t="s">
        <v>73</v>
      </c>
      <c r="F64">
        <v>12</v>
      </c>
      <c r="G64">
        <v>7</v>
      </c>
      <c r="H64" s="3" t="s">
        <v>11</v>
      </c>
      <c r="I64" s="3" t="s">
        <v>11</v>
      </c>
      <c r="J64" s="3" t="s">
        <v>11</v>
      </c>
      <c r="K64" s="6">
        <f>ROUND(IF(D64&gt;B64,(1+E64-C64)*24*60,(E64-C64)*24*60),2)</f>
        <v>239.48</v>
      </c>
      <c r="L64" s="6"/>
      <c r="M64" s="3">
        <f>N63+loty[[#This Row],[Cargo załadunek]]</f>
        <v>25</v>
      </c>
      <c r="N64" s="3">
        <f>loty[[#This Row],[ZaładunekWyładunek]]-loty[[#This Row],[Cargo wyładunek]]</f>
        <v>18</v>
      </c>
    </row>
    <row r="65" spans="1:14" x14ac:dyDescent="0.75">
      <c r="A65">
        <v>64</v>
      </c>
      <c r="B65" s="1">
        <v>44452</v>
      </c>
      <c r="C65" s="2">
        <v>0.46302083333333333</v>
      </c>
      <c r="D65" s="1">
        <v>44452</v>
      </c>
      <c r="E65" s="3" t="s">
        <v>74</v>
      </c>
      <c r="F65">
        <v>11</v>
      </c>
      <c r="G65">
        <v>13</v>
      </c>
      <c r="H65" s="3" t="s">
        <v>11</v>
      </c>
      <c r="I65" s="3" t="s">
        <v>11</v>
      </c>
      <c r="J65" s="3" t="s">
        <v>11</v>
      </c>
      <c r="K65" s="6">
        <f>ROUND(IF(D65&gt;B65,(1+E65-C65)*24*60,(E65-C65)*24*60),2)</f>
        <v>101.35</v>
      </c>
      <c r="L65" s="6"/>
      <c r="M65" s="3">
        <f>N64+loty[[#This Row],[Cargo załadunek]]</f>
        <v>29</v>
      </c>
      <c r="N65" s="3">
        <f>loty[[#This Row],[ZaładunekWyładunek]]-loty[[#This Row],[Cargo wyładunek]]</f>
        <v>16</v>
      </c>
    </row>
    <row r="66" spans="1:14" x14ac:dyDescent="0.75">
      <c r="A66">
        <v>65</v>
      </c>
      <c r="B66" s="1">
        <v>44452</v>
      </c>
      <c r="C66" s="2">
        <v>0.55218750000000005</v>
      </c>
      <c r="D66" s="1">
        <v>44452</v>
      </c>
      <c r="E66" s="3" t="s">
        <v>75</v>
      </c>
      <c r="F66">
        <v>16</v>
      </c>
      <c r="G66">
        <v>21</v>
      </c>
      <c r="H66" s="3" t="s">
        <v>11</v>
      </c>
      <c r="I66" s="3" t="s">
        <v>11</v>
      </c>
      <c r="J66" s="3" t="s">
        <v>11</v>
      </c>
      <c r="K66" s="6">
        <f>ROUND(IF(D66&gt;B66,(1+E66-C66)*24*60,(E66-C66)*24*60),2)</f>
        <v>100.5</v>
      </c>
      <c r="L66" s="6"/>
      <c r="M66" s="3">
        <f>N65+loty[[#This Row],[Cargo załadunek]]</f>
        <v>32</v>
      </c>
      <c r="N66" s="3">
        <f>loty[[#This Row],[ZaładunekWyładunek]]-loty[[#This Row],[Cargo wyładunek]]</f>
        <v>11</v>
      </c>
    </row>
    <row r="67" spans="1:14" x14ac:dyDescent="0.75">
      <c r="A67">
        <v>66</v>
      </c>
      <c r="B67" s="1">
        <v>44452</v>
      </c>
      <c r="C67" s="2">
        <v>0.66996527777777781</v>
      </c>
      <c r="D67" s="1">
        <v>44452</v>
      </c>
      <c r="E67" s="3" t="s">
        <v>76</v>
      </c>
      <c r="F67">
        <v>19</v>
      </c>
      <c r="G67">
        <v>10</v>
      </c>
      <c r="H67" s="3" t="s">
        <v>11</v>
      </c>
      <c r="I67" s="3" t="s">
        <v>11</v>
      </c>
      <c r="J67" s="3" t="s">
        <v>11</v>
      </c>
      <c r="K67" s="6">
        <f>ROUND(IF(D67&gt;B67,(1+E67-C67)*24*60,(E67-C67)*24*60),2)</f>
        <v>115.25</v>
      </c>
      <c r="L67" s="6"/>
      <c r="M67" s="3">
        <f>N66+loty[[#This Row],[Cargo załadunek]]</f>
        <v>30</v>
      </c>
      <c r="N67" s="3">
        <f>loty[[#This Row],[ZaładunekWyładunek]]-loty[[#This Row],[Cargo wyładunek]]</f>
        <v>20</v>
      </c>
    </row>
    <row r="68" spans="1:14" x14ac:dyDescent="0.75">
      <c r="A68">
        <v>67</v>
      </c>
      <c r="B68" s="1">
        <v>44452</v>
      </c>
      <c r="C68" s="2">
        <v>0.83971064814814811</v>
      </c>
      <c r="D68" s="1">
        <v>44452</v>
      </c>
      <c r="E68" s="3" t="s">
        <v>77</v>
      </c>
      <c r="F68">
        <v>3</v>
      </c>
      <c r="G68">
        <v>0</v>
      </c>
      <c r="H68" s="3" t="s">
        <v>11</v>
      </c>
      <c r="I68" s="3" t="s">
        <v>11</v>
      </c>
      <c r="J68" s="3" t="s">
        <v>11</v>
      </c>
      <c r="K68" s="6">
        <f>ROUND(IF(D68&gt;B68,(1+E68-C68)*24*60,(E68-C68)*24*60),2)</f>
        <v>115.13</v>
      </c>
      <c r="L68" s="6"/>
      <c r="M68" s="3">
        <f>N67+loty[[#This Row],[Cargo załadunek]]</f>
        <v>23</v>
      </c>
      <c r="N68" s="3">
        <f>loty[[#This Row],[ZaładunekWyładunek]]-loty[[#This Row],[Cargo wyładunek]]</f>
        <v>23</v>
      </c>
    </row>
    <row r="69" spans="1:14" x14ac:dyDescent="0.75">
      <c r="A69">
        <v>68</v>
      </c>
      <c r="B69" s="1">
        <v>44453</v>
      </c>
      <c r="C69" s="2">
        <v>0.17733796296296298</v>
      </c>
      <c r="D69" s="1">
        <v>44453</v>
      </c>
      <c r="E69" s="3" t="s">
        <v>78</v>
      </c>
      <c r="F69">
        <v>12</v>
      </c>
      <c r="G69">
        <v>21</v>
      </c>
      <c r="H69" s="3" t="s">
        <v>11</v>
      </c>
      <c r="I69" s="3" t="s">
        <v>11</v>
      </c>
      <c r="J69" s="3" t="s">
        <v>11</v>
      </c>
      <c r="K69" s="6">
        <f>ROUND(IF(D69&gt;B69,(1+E69-C69)*24*60,(E69-C69)*24*60),2)</f>
        <v>119.03</v>
      </c>
      <c r="L69" s="6"/>
      <c r="M69" s="3">
        <f>N68+loty[[#This Row],[Cargo załadunek]]</f>
        <v>35</v>
      </c>
      <c r="N69" s="3">
        <f>loty[[#This Row],[ZaładunekWyładunek]]-loty[[#This Row],[Cargo wyładunek]]</f>
        <v>14</v>
      </c>
    </row>
    <row r="70" spans="1:14" x14ac:dyDescent="0.75">
      <c r="A70">
        <v>69</v>
      </c>
      <c r="B70" s="1">
        <v>44453</v>
      </c>
      <c r="C70" s="2">
        <v>0.34437499999999999</v>
      </c>
      <c r="D70" s="1">
        <v>44453</v>
      </c>
      <c r="E70" s="3" t="s">
        <v>79</v>
      </c>
      <c r="F70">
        <v>17</v>
      </c>
      <c r="G70">
        <v>20</v>
      </c>
      <c r="H70" s="3" t="s">
        <v>11</v>
      </c>
      <c r="I70" s="3" t="s">
        <v>11</v>
      </c>
      <c r="J70" s="3" t="s">
        <v>11</v>
      </c>
      <c r="K70" s="6">
        <f>ROUND(IF(D70&gt;B70,(1+E70-C70)*24*60,(E70-C70)*24*60),2)</f>
        <v>109.02</v>
      </c>
      <c r="L70" s="6"/>
      <c r="M70" s="3">
        <f>N69+loty[[#This Row],[Cargo załadunek]]</f>
        <v>31</v>
      </c>
      <c r="N70" s="3">
        <f>loty[[#This Row],[ZaładunekWyładunek]]-loty[[#This Row],[Cargo wyładunek]]</f>
        <v>11</v>
      </c>
    </row>
    <row r="71" spans="1:14" x14ac:dyDescent="0.75">
      <c r="A71">
        <v>70</v>
      </c>
      <c r="B71" s="1">
        <v>44453</v>
      </c>
      <c r="C71" s="2">
        <v>0.5</v>
      </c>
      <c r="D71" s="1">
        <v>44453</v>
      </c>
      <c r="E71" s="3" t="s">
        <v>80</v>
      </c>
      <c r="F71">
        <v>11</v>
      </c>
      <c r="G71">
        <v>22</v>
      </c>
      <c r="H71" s="3" t="s">
        <v>11</v>
      </c>
      <c r="I71" s="3" t="s">
        <v>11</v>
      </c>
      <c r="J71" s="3" t="s">
        <v>11</v>
      </c>
      <c r="K71" s="6">
        <f>ROUND(IF(D71&gt;B71,(1+E71-C71)*24*60,(E71-C71)*24*60),2)</f>
        <v>116.92</v>
      </c>
      <c r="L71" s="6"/>
      <c r="M71" s="3">
        <f>N70+loty[[#This Row],[Cargo załadunek]]</f>
        <v>22</v>
      </c>
      <c r="N71" s="3">
        <f>loty[[#This Row],[ZaładunekWyładunek]]-loty[[#This Row],[Cargo wyładunek]]</f>
        <v>0</v>
      </c>
    </row>
    <row r="72" spans="1:14" x14ac:dyDescent="0.75">
      <c r="A72">
        <v>71</v>
      </c>
      <c r="B72" s="1">
        <v>44453</v>
      </c>
      <c r="C72" s="2">
        <v>0.64340277777777777</v>
      </c>
      <c r="D72" s="1">
        <v>44453</v>
      </c>
      <c r="E72" s="3" t="s">
        <v>81</v>
      </c>
      <c r="F72">
        <v>7</v>
      </c>
      <c r="G72">
        <v>2</v>
      </c>
      <c r="H72" s="3" t="s">
        <v>11</v>
      </c>
      <c r="I72" s="3" t="s">
        <v>11</v>
      </c>
      <c r="J72" s="3" t="s">
        <v>11</v>
      </c>
      <c r="K72" s="6">
        <f>ROUND(IF(D72&gt;B72,(1+E72-C72)*24*60,(E72-C72)*24*60),2)</f>
        <v>93.75</v>
      </c>
      <c r="L72" s="6"/>
      <c r="M72" s="3">
        <f>N71+loty[[#This Row],[Cargo załadunek]]</f>
        <v>7</v>
      </c>
      <c r="N72" s="3">
        <f>loty[[#This Row],[ZaładunekWyładunek]]-loty[[#This Row],[Cargo wyładunek]]</f>
        <v>5</v>
      </c>
    </row>
    <row r="73" spans="1:14" x14ac:dyDescent="0.75">
      <c r="A73">
        <v>72</v>
      </c>
      <c r="B73" s="1">
        <v>44453</v>
      </c>
      <c r="C73" s="2">
        <v>0.77552083333333333</v>
      </c>
      <c r="D73" s="1">
        <v>44453</v>
      </c>
      <c r="E73" s="3" t="s">
        <v>82</v>
      </c>
      <c r="F73">
        <v>8</v>
      </c>
      <c r="G73">
        <v>7</v>
      </c>
      <c r="H73" s="3" t="s">
        <v>11</v>
      </c>
      <c r="I73" s="3" t="s">
        <v>11</v>
      </c>
      <c r="J73" s="3" t="s">
        <v>11</v>
      </c>
      <c r="K73" s="6">
        <f>ROUND(IF(D73&gt;B73,(1+E73-C73)*24*60,(E73-C73)*24*60),2)</f>
        <v>39.15</v>
      </c>
      <c r="L73" s="6"/>
      <c r="M73" s="3">
        <f>N72+loty[[#This Row],[Cargo załadunek]]</f>
        <v>13</v>
      </c>
      <c r="N73" s="3">
        <f>loty[[#This Row],[ZaładunekWyładunek]]-loty[[#This Row],[Cargo wyładunek]]</f>
        <v>6</v>
      </c>
    </row>
    <row r="74" spans="1:14" x14ac:dyDescent="0.75">
      <c r="A74">
        <v>73</v>
      </c>
      <c r="B74" s="1">
        <v>44453</v>
      </c>
      <c r="C74" s="2">
        <v>0.87285879629629626</v>
      </c>
      <c r="D74" s="1">
        <v>44453</v>
      </c>
      <c r="E74" s="3" t="s">
        <v>83</v>
      </c>
      <c r="F74">
        <v>6</v>
      </c>
      <c r="G74">
        <v>1</v>
      </c>
      <c r="H74" s="3" t="s">
        <v>11</v>
      </c>
      <c r="I74" s="3" t="s">
        <v>11</v>
      </c>
      <c r="J74" s="3" t="s">
        <v>11</v>
      </c>
      <c r="K74" s="6">
        <f>ROUND(IF(D74&gt;B74,(1+E74-C74)*24*60,(E74-C74)*24*60),2)</f>
        <v>67.180000000000007</v>
      </c>
      <c r="L74" s="6"/>
      <c r="M74" s="3">
        <f>N73+loty[[#This Row],[Cargo załadunek]]</f>
        <v>12</v>
      </c>
      <c r="N74" s="3">
        <f>loty[[#This Row],[ZaładunekWyładunek]]-loty[[#This Row],[Cargo wyładunek]]</f>
        <v>11</v>
      </c>
    </row>
    <row r="75" spans="1:14" x14ac:dyDescent="0.75">
      <c r="A75">
        <v>74</v>
      </c>
      <c r="B75" s="1">
        <v>44454</v>
      </c>
      <c r="C75" s="2">
        <v>4.2361111111111113E-2</v>
      </c>
      <c r="D75" s="1">
        <v>44454</v>
      </c>
      <c r="E75" s="3" t="s">
        <v>84</v>
      </c>
      <c r="F75">
        <v>0</v>
      </c>
      <c r="G75">
        <v>6</v>
      </c>
      <c r="H75" s="3" t="s">
        <v>11</v>
      </c>
      <c r="I75" s="3" t="s">
        <v>11</v>
      </c>
      <c r="J75" s="3" t="s">
        <v>11</v>
      </c>
      <c r="K75" s="6">
        <f>ROUND(IF(D75&gt;B75,(1+E75-C75)*24*60,(E75-C75)*24*60),2)</f>
        <v>188.1</v>
      </c>
      <c r="L75" s="6"/>
      <c r="M75" s="3">
        <f>N74+loty[[#This Row],[Cargo załadunek]]</f>
        <v>11</v>
      </c>
      <c r="N75" s="3">
        <f>loty[[#This Row],[ZaładunekWyładunek]]-loty[[#This Row],[Cargo wyładunek]]</f>
        <v>5</v>
      </c>
    </row>
    <row r="76" spans="1:14" x14ac:dyDescent="0.75">
      <c r="A76">
        <v>75</v>
      </c>
      <c r="B76" s="1">
        <v>44454</v>
      </c>
      <c r="C76" s="2">
        <v>0.28885416666666669</v>
      </c>
      <c r="D76" s="1">
        <v>44454</v>
      </c>
      <c r="E76" s="3" t="s">
        <v>85</v>
      </c>
      <c r="F76">
        <v>0</v>
      </c>
      <c r="G76">
        <v>5</v>
      </c>
      <c r="H76" s="3" t="s">
        <v>11</v>
      </c>
      <c r="I76" s="3" t="s">
        <v>11</v>
      </c>
      <c r="J76" s="3" t="s">
        <v>11</v>
      </c>
      <c r="K76" s="6">
        <f>ROUND(IF(D76&gt;B76,(1+E76-C76)*24*60,(E76-C76)*24*60),2)</f>
        <v>79.95</v>
      </c>
      <c r="L76" s="6"/>
      <c r="M76" s="3">
        <f>N75+loty[[#This Row],[Cargo załadunek]]</f>
        <v>5</v>
      </c>
      <c r="N76" s="3">
        <f>loty[[#This Row],[ZaładunekWyładunek]]-loty[[#This Row],[Cargo wyładunek]]</f>
        <v>0</v>
      </c>
    </row>
    <row r="77" spans="1:14" x14ac:dyDescent="0.75">
      <c r="A77">
        <v>76</v>
      </c>
      <c r="B77" s="1">
        <v>44454</v>
      </c>
      <c r="C77" s="2">
        <v>0.42424768518518519</v>
      </c>
      <c r="D77" s="1">
        <v>44454</v>
      </c>
      <c r="E77" s="3" t="s">
        <v>86</v>
      </c>
      <c r="F77">
        <v>10</v>
      </c>
      <c r="G77">
        <v>1</v>
      </c>
      <c r="H77" s="3" t="s">
        <v>11</v>
      </c>
      <c r="I77" s="3" t="s">
        <v>11</v>
      </c>
      <c r="J77" s="3" t="s">
        <v>11</v>
      </c>
      <c r="K77" s="6">
        <f>ROUND(IF(D77&gt;B77,(1+E77-C77)*24*60,(E77-C77)*24*60),2)</f>
        <v>154.87</v>
      </c>
      <c r="L77" s="6"/>
      <c r="M77" s="3">
        <f>N76+loty[[#This Row],[Cargo załadunek]]</f>
        <v>10</v>
      </c>
      <c r="N77" s="3">
        <f>loty[[#This Row],[ZaładunekWyładunek]]-loty[[#This Row],[Cargo wyładunek]]</f>
        <v>9</v>
      </c>
    </row>
    <row r="78" spans="1:14" x14ac:dyDescent="0.75">
      <c r="A78">
        <v>77</v>
      </c>
      <c r="B78" s="1">
        <v>44454</v>
      </c>
      <c r="C78" s="2">
        <v>0.5991319444444444</v>
      </c>
      <c r="D78" s="1">
        <v>44454</v>
      </c>
      <c r="E78" s="3" t="s">
        <v>87</v>
      </c>
      <c r="F78">
        <v>14</v>
      </c>
      <c r="G78">
        <v>21</v>
      </c>
      <c r="H78" s="3" t="s">
        <v>11</v>
      </c>
      <c r="I78" s="3" t="s">
        <v>11</v>
      </c>
      <c r="J78" s="3" t="s">
        <v>11</v>
      </c>
      <c r="K78" s="6">
        <f>ROUND(IF(D78&gt;B78,(1+E78-C78)*24*60,(E78-C78)*24*60),2)</f>
        <v>49.65</v>
      </c>
      <c r="L78" s="6"/>
      <c r="M78" s="3">
        <f>N77+loty[[#This Row],[Cargo załadunek]]</f>
        <v>23</v>
      </c>
      <c r="N78" s="3">
        <f>loty[[#This Row],[ZaładunekWyładunek]]-loty[[#This Row],[Cargo wyładunek]]</f>
        <v>2</v>
      </c>
    </row>
    <row r="79" spans="1:14" x14ac:dyDescent="0.75">
      <c r="A79">
        <v>78</v>
      </c>
      <c r="B79" s="1">
        <v>44454</v>
      </c>
      <c r="C79" s="2">
        <v>0.7228472222222222</v>
      </c>
      <c r="D79" s="1">
        <v>44454</v>
      </c>
      <c r="E79" s="3" t="s">
        <v>88</v>
      </c>
      <c r="F79">
        <v>4</v>
      </c>
      <c r="G79">
        <v>1</v>
      </c>
      <c r="H79" s="3" t="s">
        <v>11</v>
      </c>
      <c r="I79" s="3" t="s">
        <v>11</v>
      </c>
      <c r="J79" s="3" t="s">
        <v>11</v>
      </c>
      <c r="K79" s="6">
        <f>ROUND(IF(D79&gt;B79,(1+E79-C79)*24*60,(E79-C79)*24*60),2)</f>
        <v>75.849999999999994</v>
      </c>
      <c r="L79" s="6"/>
      <c r="M79" s="3">
        <f>N78+loty[[#This Row],[Cargo załadunek]]</f>
        <v>6</v>
      </c>
      <c r="N79" s="3">
        <f>loty[[#This Row],[ZaładunekWyładunek]]-loty[[#This Row],[Cargo wyładunek]]</f>
        <v>5</v>
      </c>
    </row>
    <row r="80" spans="1:14" x14ac:dyDescent="0.75">
      <c r="A80">
        <v>79</v>
      </c>
      <c r="B80" s="1">
        <v>44454</v>
      </c>
      <c r="C80" s="2">
        <v>0.86644675925925929</v>
      </c>
      <c r="D80" s="1">
        <v>44454</v>
      </c>
      <c r="E80" s="3" t="s">
        <v>89</v>
      </c>
      <c r="F80">
        <v>7</v>
      </c>
      <c r="G80">
        <v>2</v>
      </c>
      <c r="H80" s="3" t="s">
        <v>11</v>
      </c>
      <c r="I80" s="3" t="s">
        <v>11</v>
      </c>
      <c r="J80" s="3" t="s">
        <v>11</v>
      </c>
      <c r="K80" s="6">
        <f>ROUND(IF(D80&gt;B80,(1+E80-C80)*24*60,(E80-C80)*24*60),2)</f>
        <v>58.12</v>
      </c>
      <c r="L80" s="6"/>
      <c r="M80" s="3">
        <f>N79+loty[[#This Row],[Cargo załadunek]]</f>
        <v>12</v>
      </c>
      <c r="N80" s="3">
        <f>loty[[#This Row],[ZaładunekWyładunek]]-loty[[#This Row],[Cargo wyładunek]]</f>
        <v>10</v>
      </c>
    </row>
    <row r="81" spans="1:14" x14ac:dyDescent="0.75">
      <c r="A81">
        <v>80</v>
      </c>
      <c r="B81" s="1">
        <v>44455</v>
      </c>
      <c r="C81" s="2">
        <v>0.13571759259259258</v>
      </c>
      <c r="D81" s="1">
        <v>44455</v>
      </c>
      <c r="E81" s="3" t="s">
        <v>90</v>
      </c>
      <c r="F81">
        <v>13</v>
      </c>
      <c r="G81">
        <v>5</v>
      </c>
      <c r="H81" s="3" t="s">
        <v>11</v>
      </c>
      <c r="I81" s="3" t="s">
        <v>11</v>
      </c>
      <c r="J81" s="3" t="s">
        <v>11</v>
      </c>
      <c r="K81" s="6">
        <f>ROUND(IF(D81&gt;B81,(1+E81-C81)*24*60,(E81-C81)*24*60),2)</f>
        <v>168.72</v>
      </c>
      <c r="L81" s="6"/>
      <c r="M81" s="3">
        <f>N80+loty[[#This Row],[Cargo załadunek]]</f>
        <v>23</v>
      </c>
      <c r="N81" s="3">
        <f>loty[[#This Row],[ZaładunekWyładunek]]-loty[[#This Row],[Cargo wyładunek]]</f>
        <v>18</v>
      </c>
    </row>
    <row r="82" spans="1:14" x14ac:dyDescent="0.75">
      <c r="A82">
        <v>81</v>
      </c>
      <c r="B82" s="1">
        <v>44455</v>
      </c>
      <c r="C82" s="2">
        <v>0.2996064814814815</v>
      </c>
      <c r="D82" s="1">
        <v>44455</v>
      </c>
      <c r="E82" s="3" t="s">
        <v>91</v>
      </c>
      <c r="F82">
        <v>13</v>
      </c>
      <c r="G82">
        <v>11</v>
      </c>
      <c r="H82" s="3" t="s">
        <v>11</v>
      </c>
      <c r="I82" s="3" t="s">
        <v>11</v>
      </c>
      <c r="J82" s="3" t="s">
        <v>11</v>
      </c>
      <c r="K82" s="6">
        <f>ROUND(IF(D82&gt;B82,(1+E82-C82)*24*60,(E82-C82)*24*60),2)</f>
        <v>111.63</v>
      </c>
      <c r="L82" s="6"/>
      <c r="M82" s="3">
        <f>N81+loty[[#This Row],[Cargo załadunek]]</f>
        <v>31</v>
      </c>
      <c r="N82" s="3">
        <f>loty[[#This Row],[ZaładunekWyładunek]]-loty[[#This Row],[Cargo wyładunek]]</f>
        <v>20</v>
      </c>
    </row>
    <row r="83" spans="1:14" x14ac:dyDescent="0.75">
      <c r="A83">
        <v>82</v>
      </c>
      <c r="B83" s="1">
        <v>44455</v>
      </c>
      <c r="C83" s="2">
        <v>0.46118055555555554</v>
      </c>
      <c r="D83" s="1">
        <v>44455</v>
      </c>
      <c r="E83" s="3" t="s">
        <v>92</v>
      </c>
      <c r="F83">
        <v>14</v>
      </c>
      <c r="G83">
        <v>9</v>
      </c>
      <c r="H83" s="3" t="s">
        <v>11</v>
      </c>
      <c r="I83" s="3" t="s">
        <v>11</v>
      </c>
      <c r="J83" s="3" t="s">
        <v>11</v>
      </c>
      <c r="K83" s="6">
        <f>ROUND(IF(D83&gt;B83,(1+E83-C83)*24*60,(E83-C83)*24*60),2)</f>
        <v>56.65</v>
      </c>
      <c r="L83" s="6"/>
      <c r="M83" s="3">
        <f>N82+loty[[#This Row],[Cargo załadunek]]</f>
        <v>34</v>
      </c>
      <c r="N83" s="3">
        <f>loty[[#This Row],[ZaładunekWyładunek]]-loty[[#This Row],[Cargo wyładunek]]</f>
        <v>25</v>
      </c>
    </row>
    <row r="84" spans="1:14" x14ac:dyDescent="0.75">
      <c r="A84">
        <v>83</v>
      </c>
      <c r="B84" s="1">
        <v>44455</v>
      </c>
      <c r="C84" s="2">
        <v>0.57986111111111116</v>
      </c>
      <c r="D84" s="1">
        <v>44455</v>
      </c>
      <c r="E84" s="3" t="s">
        <v>93</v>
      </c>
      <c r="F84">
        <v>14</v>
      </c>
      <c r="G84">
        <v>9</v>
      </c>
      <c r="H84" s="3" t="s">
        <v>11</v>
      </c>
      <c r="I84" s="3" t="s">
        <v>11</v>
      </c>
      <c r="J84" s="3" t="s">
        <v>11</v>
      </c>
      <c r="K84" s="6">
        <f>ROUND(IF(D84&gt;B84,(1+E84-C84)*24*60,(E84-C84)*24*60),2)</f>
        <v>50.17</v>
      </c>
      <c r="L84" s="6"/>
      <c r="M84" s="3">
        <f>N83+loty[[#This Row],[Cargo załadunek]]</f>
        <v>39</v>
      </c>
      <c r="N84" s="3">
        <f>loty[[#This Row],[ZaładunekWyładunek]]-loty[[#This Row],[Cargo wyładunek]]</f>
        <v>30</v>
      </c>
    </row>
    <row r="85" spans="1:14" x14ac:dyDescent="0.75">
      <c r="A85">
        <v>84</v>
      </c>
      <c r="B85" s="1">
        <v>44455</v>
      </c>
      <c r="C85" s="2">
        <v>0.6744444444444444</v>
      </c>
      <c r="D85" s="1">
        <v>44455</v>
      </c>
      <c r="E85" s="3" t="s">
        <v>94</v>
      </c>
      <c r="F85">
        <v>12</v>
      </c>
      <c r="G85">
        <v>7</v>
      </c>
      <c r="H85" s="3" t="s">
        <v>11</v>
      </c>
      <c r="I85" s="3" t="s">
        <v>11</v>
      </c>
      <c r="J85" s="3" t="s">
        <v>11</v>
      </c>
      <c r="K85" s="6">
        <f>ROUND(IF(D85&gt;B85,(1+E85-C85)*24*60,(E85-C85)*24*60),2)</f>
        <v>70.819999999999993</v>
      </c>
      <c r="L85" s="6"/>
      <c r="M85" s="3">
        <f>N84+loty[[#This Row],[Cargo załadunek]]</f>
        <v>42</v>
      </c>
      <c r="N85" s="3">
        <f>loty[[#This Row],[ZaładunekWyładunek]]-loty[[#This Row],[Cargo wyładunek]]</f>
        <v>35</v>
      </c>
    </row>
    <row r="86" spans="1:14" x14ac:dyDescent="0.75">
      <c r="A86">
        <v>85</v>
      </c>
      <c r="B86" s="1">
        <v>44455</v>
      </c>
      <c r="C86" s="2">
        <v>0.7926157407407407</v>
      </c>
      <c r="D86" s="1">
        <v>44455</v>
      </c>
      <c r="E86" s="3" t="s">
        <v>95</v>
      </c>
      <c r="F86">
        <v>2</v>
      </c>
      <c r="G86">
        <v>19</v>
      </c>
      <c r="H86" s="3" t="s">
        <v>11</v>
      </c>
      <c r="I86" s="3" t="s">
        <v>11</v>
      </c>
      <c r="J86" s="3" t="s">
        <v>11</v>
      </c>
      <c r="K86" s="6">
        <f>ROUND(IF(D86&gt;B86,(1+E86-C86)*24*60,(E86-C86)*24*60),2)</f>
        <v>104.57</v>
      </c>
      <c r="L86" s="6"/>
      <c r="M86" s="3">
        <f>N85+loty[[#This Row],[Cargo załadunek]]</f>
        <v>37</v>
      </c>
      <c r="N86" s="3">
        <f>loty[[#This Row],[ZaładunekWyładunek]]-loty[[#This Row],[Cargo wyładunek]]</f>
        <v>18</v>
      </c>
    </row>
    <row r="87" spans="1:14" x14ac:dyDescent="0.75">
      <c r="A87">
        <v>86</v>
      </c>
      <c r="B87" s="1">
        <v>44456</v>
      </c>
      <c r="C87" s="2">
        <v>0.28914351851851849</v>
      </c>
      <c r="D87" s="1">
        <v>44456</v>
      </c>
      <c r="E87" s="3" t="s">
        <v>96</v>
      </c>
      <c r="F87">
        <v>4</v>
      </c>
      <c r="G87">
        <v>11</v>
      </c>
      <c r="H87" s="3" t="s">
        <v>11</v>
      </c>
      <c r="I87" s="3" t="s">
        <v>11</v>
      </c>
      <c r="J87" s="3" t="s">
        <v>11</v>
      </c>
      <c r="K87" s="6">
        <f>ROUND(IF(D87&gt;B87,(1+E87-C87)*24*60,(E87-C87)*24*60),2)</f>
        <v>64.7</v>
      </c>
      <c r="L87" s="6"/>
      <c r="M87" s="3">
        <f>N86+loty[[#This Row],[Cargo załadunek]]</f>
        <v>22</v>
      </c>
      <c r="N87" s="3">
        <f>loty[[#This Row],[ZaładunekWyładunek]]-loty[[#This Row],[Cargo wyładunek]]</f>
        <v>11</v>
      </c>
    </row>
    <row r="88" spans="1:14" x14ac:dyDescent="0.75">
      <c r="A88">
        <v>87</v>
      </c>
      <c r="B88" s="1">
        <v>44456</v>
      </c>
      <c r="C88" s="2">
        <v>0.45840277777777777</v>
      </c>
      <c r="D88" s="1">
        <v>44456</v>
      </c>
      <c r="E88" s="3" t="s">
        <v>97</v>
      </c>
      <c r="F88">
        <v>21</v>
      </c>
      <c r="G88">
        <v>15</v>
      </c>
      <c r="H88" s="3" t="s">
        <v>11</v>
      </c>
      <c r="I88" s="3" t="s">
        <v>11</v>
      </c>
      <c r="J88" s="3" t="s">
        <v>11</v>
      </c>
      <c r="K88" s="6">
        <f>ROUND(IF(D88&gt;B88,(1+E88-C88)*24*60,(E88-C88)*24*60),2)</f>
        <v>30.05</v>
      </c>
      <c r="L88" s="6"/>
      <c r="M88" s="3">
        <f>N87+loty[[#This Row],[Cargo załadunek]]</f>
        <v>32</v>
      </c>
      <c r="N88" s="3">
        <f>loty[[#This Row],[ZaładunekWyładunek]]-loty[[#This Row],[Cargo wyładunek]]</f>
        <v>17</v>
      </c>
    </row>
    <row r="89" spans="1:14" x14ac:dyDescent="0.75">
      <c r="A89">
        <v>88</v>
      </c>
      <c r="B89" s="1">
        <v>44456</v>
      </c>
      <c r="C89" s="2">
        <v>0.55218750000000005</v>
      </c>
      <c r="D89" s="1">
        <v>44456</v>
      </c>
      <c r="E89" s="3" t="s">
        <v>98</v>
      </c>
      <c r="F89">
        <v>7</v>
      </c>
      <c r="G89">
        <v>13</v>
      </c>
      <c r="H89" s="3" t="s">
        <v>11</v>
      </c>
      <c r="I89" s="3" t="s">
        <v>11</v>
      </c>
      <c r="J89" s="3" t="s">
        <v>11</v>
      </c>
      <c r="K89" s="6">
        <f>ROUND(IF(D89&gt;B89,(1+E89-C89)*24*60,(E89-C89)*24*60),2)</f>
        <v>99.9</v>
      </c>
      <c r="L89" s="6"/>
      <c r="M89" s="3">
        <f>N88+loty[[#This Row],[Cargo załadunek]]</f>
        <v>24</v>
      </c>
      <c r="N89" s="3">
        <f>loty[[#This Row],[ZaładunekWyładunek]]-loty[[#This Row],[Cargo wyładunek]]</f>
        <v>11</v>
      </c>
    </row>
    <row r="90" spans="1:14" x14ac:dyDescent="0.75">
      <c r="A90">
        <v>89</v>
      </c>
      <c r="B90" s="1">
        <v>44456</v>
      </c>
      <c r="C90" s="2">
        <v>0.64994212962962961</v>
      </c>
      <c r="D90" s="1">
        <v>44456</v>
      </c>
      <c r="E90" s="3" t="s">
        <v>99</v>
      </c>
      <c r="F90">
        <v>14</v>
      </c>
      <c r="G90">
        <v>16</v>
      </c>
      <c r="H90" s="3" t="s">
        <v>11</v>
      </c>
      <c r="I90" s="3" t="s">
        <v>11</v>
      </c>
      <c r="J90" s="3" t="s">
        <v>11</v>
      </c>
      <c r="K90" s="6">
        <f>ROUND(IF(D90&gt;B90,(1+E90-C90)*24*60,(E90-C90)*24*60),2)</f>
        <v>97.97</v>
      </c>
      <c r="L90" s="6"/>
      <c r="M90" s="3">
        <f>N89+loty[[#This Row],[Cargo załadunek]]</f>
        <v>25</v>
      </c>
      <c r="N90" s="3">
        <f>loty[[#This Row],[ZaładunekWyładunek]]-loty[[#This Row],[Cargo wyładunek]]</f>
        <v>9</v>
      </c>
    </row>
    <row r="91" spans="1:14" x14ac:dyDescent="0.75">
      <c r="A91">
        <v>90</v>
      </c>
      <c r="B91" s="1">
        <v>44456</v>
      </c>
      <c r="C91" s="2">
        <v>0.80049768518518516</v>
      </c>
      <c r="D91" s="1">
        <v>44456</v>
      </c>
      <c r="E91" s="3" t="s">
        <v>100</v>
      </c>
      <c r="F91">
        <v>7</v>
      </c>
      <c r="G91">
        <v>0</v>
      </c>
      <c r="H91" s="3" t="s">
        <v>11</v>
      </c>
      <c r="I91" s="3" t="s">
        <v>11</v>
      </c>
      <c r="J91" s="3" t="s">
        <v>11</v>
      </c>
      <c r="K91" s="6">
        <f>ROUND(IF(D91&gt;B91,(1+E91-C91)*24*60,(E91-C91)*24*60),2)</f>
        <v>93.02</v>
      </c>
      <c r="L91" s="6"/>
      <c r="M91" s="3">
        <f>N90+loty[[#This Row],[Cargo załadunek]]</f>
        <v>16</v>
      </c>
      <c r="N91" s="3">
        <f>loty[[#This Row],[ZaładunekWyładunek]]-loty[[#This Row],[Cargo wyładunek]]</f>
        <v>16</v>
      </c>
    </row>
    <row r="92" spans="1:14" x14ac:dyDescent="0.75">
      <c r="A92">
        <v>91</v>
      </c>
      <c r="B92" s="1">
        <v>44457</v>
      </c>
      <c r="C92" s="2">
        <v>0.21187500000000001</v>
      </c>
      <c r="D92" s="1">
        <v>44457</v>
      </c>
      <c r="E92" s="3" t="s">
        <v>101</v>
      </c>
      <c r="F92">
        <v>17</v>
      </c>
      <c r="G92">
        <v>15</v>
      </c>
      <c r="H92" s="3" t="s">
        <v>11</v>
      </c>
      <c r="I92" s="3" t="s">
        <v>11</v>
      </c>
      <c r="J92" s="3" t="s">
        <v>11</v>
      </c>
      <c r="K92" s="6">
        <f>ROUND(IF(D92&gt;B92,(1+E92-C92)*24*60,(E92-C92)*24*60),2)</f>
        <v>79</v>
      </c>
      <c r="L92" s="6"/>
      <c r="M92" s="3">
        <f>N91+loty[[#This Row],[Cargo załadunek]]</f>
        <v>33</v>
      </c>
      <c r="N92" s="3">
        <f>loty[[#This Row],[ZaładunekWyładunek]]-loty[[#This Row],[Cargo wyładunek]]</f>
        <v>18</v>
      </c>
    </row>
    <row r="93" spans="1:14" x14ac:dyDescent="0.75">
      <c r="A93">
        <v>92</v>
      </c>
      <c r="B93" s="1">
        <v>44457</v>
      </c>
      <c r="C93" s="2">
        <v>0.38490740740740742</v>
      </c>
      <c r="D93" s="1">
        <v>44457</v>
      </c>
      <c r="E93" s="3" t="s">
        <v>102</v>
      </c>
      <c r="F93">
        <v>5</v>
      </c>
      <c r="G93">
        <v>8</v>
      </c>
      <c r="H93" s="3" t="s">
        <v>11</v>
      </c>
      <c r="I93" s="3" t="s">
        <v>11</v>
      </c>
      <c r="J93" s="3" t="s">
        <v>11</v>
      </c>
      <c r="K93" s="6">
        <f>ROUND(IF(D93&gt;B93,(1+E93-C93)*24*60,(E93-C93)*24*60),2)</f>
        <v>45.92</v>
      </c>
      <c r="L93" s="6"/>
      <c r="M93" s="3">
        <f>N92+loty[[#This Row],[Cargo załadunek]]</f>
        <v>23</v>
      </c>
      <c r="N93" s="3">
        <f>loty[[#This Row],[ZaładunekWyładunek]]-loty[[#This Row],[Cargo wyładunek]]</f>
        <v>15</v>
      </c>
    </row>
    <row r="94" spans="1:14" x14ac:dyDescent="0.75">
      <c r="A94">
        <v>93</v>
      </c>
      <c r="B94" s="1">
        <v>44457</v>
      </c>
      <c r="C94" s="2">
        <v>0.47458333333333336</v>
      </c>
      <c r="D94" s="1">
        <v>44457</v>
      </c>
      <c r="E94" s="3" t="s">
        <v>103</v>
      </c>
      <c r="F94">
        <v>14</v>
      </c>
      <c r="G94">
        <v>9</v>
      </c>
      <c r="H94" s="3" t="s">
        <v>11</v>
      </c>
      <c r="I94" s="3" t="s">
        <v>11</v>
      </c>
      <c r="J94" s="3" t="s">
        <v>11</v>
      </c>
      <c r="K94" s="6">
        <f>ROUND(IF(D94&gt;B94,(1+E94-C94)*24*60,(E94-C94)*24*60),2)</f>
        <v>122.98</v>
      </c>
      <c r="L94" s="6"/>
      <c r="M94" s="3">
        <f>N93+loty[[#This Row],[Cargo załadunek]]</f>
        <v>29</v>
      </c>
      <c r="N94" s="3">
        <f>loty[[#This Row],[ZaładunekWyładunek]]-loty[[#This Row],[Cargo wyładunek]]</f>
        <v>20</v>
      </c>
    </row>
    <row r="95" spans="1:14" x14ac:dyDescent="0.75">
      <c r="A95">
        <v>94</v>
      </c>
      <c r="B95" s="1">
        <v>44457</v>
      </c>
      <c r="C95" s="2">
        <v>0.62175925925925923</v>
      </c>
      <c r="D95" s="1">
        <v>44457</v>
      </c>
      <c r="E95" s="3" t="s">
        <v>104</v>
      </c>
      <c r="F95">
        <v>11</v>
      </c>
      <c r="G95">
        <v>17</v>
      </c>
      <c r="H95" s="3" t="s">
        <v>11</v>
      </c>
      <c r="I95" s="3" t="s">
        <v>11</v>
      </c>
      <c r="J95" s="3" t="s">
        <v>11</v>
      </c>
      <c r="K95" s="6">
        <f>ROUND(IF(D95&gt;B95,(1+E95-C95)*24*60,(E95-C95)*24*60),2)</f>
        <v>29.98</v>
      </c>
      <c r="L95" s="6"/>
      <c r="M95" s="3">
        <f>N94+loty[[#This Row],[Cargo załadunek]]</f>
        <v>31</v>
      </c>
      <c r="N95" s="3">
        <f>loty[[#This Row],[ZaładunekWyładunek]]-loty[[#This Row],[Cargo wyładunek]]</f>
        <v>14</v>
      </c>
    </row>
    <row r="96" spans="1:14" x14ac:dyDescent="0.75">
      <c r="A96">
        <v>95</v>
      </c>
      <c r="B96" s="1">
        <v>44457</v>
      </c>
      <c r="C96" s="2">
        <v>0.72517361111111112</v>
      </c>
      <c r="D96" s="1">
        <v>44457</v>
      </c>
      <c r="E96" s="3" t="s">
        <v>105</v>
      </c>
      <c r="F96">
        <v>7</v>
      </c>
      <c r="G96">
        <v>16</v>
      </c>
      <c r="H96" s="3" t="s">
        <v>11</v>
      </c>
      <c r="I96" s="3" t="s">
        <v>11</v>
      </c>
      <c r="J96" s="3" t="s">
        <v>11</v>
      </c>
      <c r="K96" s="6">
        <f>ROUND(IF(D96&gt;B96,(1+E96-C96)*24*60,(E96-C96)*24*60),2)</f>
        <v>80.95</v>
      </c>
      <c r="L96" s="6"/>
      <c r="M96" s="3">
        <f>N95+loty[[#This Row],[Cargo załadunek]]</f>
        <v>21</v>
      </c>
      <c r="N96" s="3">
        <f>loty[[#This Row],[ZaładunekWyładunek]]-loty[[#This Row],[Cargo wyładunek]]</f>
        <v>5</v>
      </c>
    </row>
    <row r="97" spans="1:14" x14ac:dyDescent="0.75">
      <c r="A97">
        <v>96</v>
      </c>
      <c r="B97" s="1">
        <v>44458</v>
      </c>
      <c r="C97" s="2">
        <v>0.37921296296296297</v>
      </c>
      <c r="D97" s="1">
        <v>44458</v>
      </c>
      <c r="E97" s="3" t="s">
        <v>106</v>
      </c>
      <c r="F97">
        <v>5</v>
      </c>
      <c r="G97">
        <v>1</v>
      </c>
      <c r="H97" s="3" t="s">
        <v>11</v>
      </c>
      <c r="I97" s="3" t="s">
        <v>11</v>
      </c>
      <c r="J97" s="3" t="s">
        <v>11</v>
      </c>
      <c r="K97" s="6">
        <f>ROUND(IF(D97&gt;B97,(1+E97-C97)*24*60,(E97-C97)*24*60),2)</f>
        <v>100.12</v>
      </c>
      <c r="L97" s="6"/>
      <c r="M97" s="3">
        <f>N96+loty[[#This Row],[Cargo załadunek]]</f>
        <v>10</v>
      </c>
      <c r="N97" s="3">
        <f>loty[[#This Row],[ZaładunekWyładunek]]-loty[[#This Row],[Cargo wyładunek]]</f>
        <v>9</v>
      </c>
    </row>
    <row r="98" spans="1:14" x14ac:dyDescent="0.75">
      <c r="A98">
        <v>97</v>
      </c>
      <c r="B98" s="1">
        <v>44458</v>
      </c>
      <c r="C98" s="2">
        <v>0.58005787037037038</v>
      </c>
      <c r="D98" s="1">
        <v>44458</v>
      </c>
      <c r="E98" s="3" t="s">
        <v>107</v>
      </c>
      <c r="F98">
        <v>14</v>
      </c>
      <c r="G98">
        <v>7</v>
      </c>
      <c r="H98" s="3" t="s">
        <v>11</v>
      </c>
      <c r="I98" s="3" t="s">
        <v>11</v>
      </c>
      <c r="J98" s="3" t="s">
        <v>11</v>
      </c>
      <c r="K98" s="6">
        <f>ROUND(IF(D98&gt;B98,(1+E98-C98)*24*60,(E98-C98)*24*60),2)</f>
        <v>65.77</v>
      </c>
      <c r="L98" s="6"/>
      <c r="M98" s="3">
        <f>N97+loty[[#This Row],[Cargo załadunek]]</f>
        <v>23</v>
      </c>
      <c r="N98" s="3">
        <f>loty[[#This Row],[ZaładunekWyładunek]]-loty[[#This Row],[Cargo wyładunek]]</f>
        <v>16</v>
      </c>
    </row>
    <row r="99" spans="1:14" x14ac:dyDescent="0.75">
      <c r="A99">
        <v>98</v>
      </c>
      <c r="B99" s="1">
        <v>44458</v>
      </c>
      <c r="C99" s="2">
        <v>0.67716435185185186</v>
      </c>
      <c r="D99" s="1">
        <v>44458</v>
      </c>
      <c r="E99" s="3" t="s">
        <v>108</v>
      </c>
      <c r="F99">
        <v>12</v>
      </c>
      <c r="G99">
        <v>9</v>
      </c>
      <c r="H99" s="3" t="s">
        <v>11</v>
      </c>
      <c r="I99" s="3" t="s">
        <v>11</v>
      </c>
      <c r="J99" s="3" t="s">
        <v>11</v>
      </c>
      <c r="K99" s="6">
        <f>ROUND(IF(D99&gt;B99,(1+E99-C99)*24*60,(E99-C99)*24*60),2)</f>
        <v>78.650000000000006</v>
      </c>
      <c r="L99" s="6"/>
      <c r="M99" s="3">
        <f>N98+loty[[#This Row],[Cargo załadunek]]</f>
        <v>28</v>
      </c>
      <c r="N99" s="3">
        <f>loty[[#This Row],[ZaładunekWyładunek]]-loty[[#This Row],[Cargo wyładunek]]</f>
        <v>19</v>
      </c>
    </row>
    <row r="100" spans="1:14" x14ac:dyDescent="0.75">
      <c r="A100">
        <v>99</v>
      </c>
      <c r="B100" s="1">
        <v>44458</v>
      </c>
      <c r="C100" s="2">
        <v>0.81361111111111106</v>
      </c>
      <c r="D100" s="1">
        <v>44458</v>
      </c>
      <c r="E100" s="3" t="s">
        <v>109</v>
      </c>
      <c r="F100">
        <v>11</v>
      </c>
      <c r="G100">
        <v>9</v>
      </c>
      <c r="H100" s="3" t="s">
        <v>11</v>
      </c>
      <c r="I100" s="3" t="s">
        <v>11</v>
      </c>
      <c r="J100" s="3" t="s">
        <v>11</v>
      </c>
      <c r="K100" s="6">
        <f>ROUND(IF(D100&gt;B100,(1+E100-C100)*24*60,(E100-C100)*24*60),2)</f>
        <v>50.42</v>
      </c>
      <c r="L100" s="6"/>
      <c r="M100" s="3">
        <f>N99+loty[[#This Row],[Cargo załadunek]]</f>
        <v>30</v>
      </c>
      <c r="N100" s="3">
        <f>loty[[#This Row],[ZaładunekWyładunek]]-loty[[#This Row],[Cargo wyładunek]]</f>
        <v>21</v>
      </c>
    </row>
    <row r="101" spans="1:14" x14ac:dyDescent="0.75">
      <c r="A101">
        <v>100</v>
      </c>
      <c r="B101" s="1">
        <v>44458</v>
      </c>
      <c r="C101" s="2">
        <v>0.95554398148148145</v>
      </c>
      <c r="D101" s="1">
        <v>44459</v>
      </c>
      <c r="E101" s="3" t="s">
        <v>110</v>
      </c>
      <c r="F101">
        <v>11</v>
      </c>
      <c r="G101">
        <v>8</v>
      </c>
      <c r="H101" s="3" t="s">
        <v>11</v>
      </c>
      <c r="I101" s="3" t="s">
        <v>11</v>
      </c>
      <c r="J101" s="3" t="s">
        <v>11</v>
      </c>
      <c r="K101" s="6">
        <f>ROUND(IF(D101&gt;B101,(1+E101-C101)*24*60,(E101-C101)*24*60),2)</f>
        <v>136.77000000000001</v>
      </c>
      <c r="L101" s="6"/>
      <c r="M101" s="3">
        <f>N100+loty[[#This Row],[Cargo załadunek]]</f>
        <v>32</v>
      </c>
      <c r="N101" s="3">
        <f>loty[[#This Row],[ZaładunekWyładunek]]-loty[[#This Row],[Cargo wyładunek]]</f>
        <v>24</v>
      </c>
    </row>
    <row r="102" spans="1:14" x14ac:dyDescent="0.75">
      <c r="A102">
        <v>101</v>
      </c>
      <c r="B102" s="1">
        <v>44459</v>
      </c>
      <c r="C102" s="2">
        <v>0.3830324074074074</v>
      </c>
      <c r="D102" s="1">
        <v>44459</v>
      </c>
      <c r="E102" s="3" t="s">
        <v>111</v>
      </c>
      <c r="F102">
        <v>12</v>
      </c>
      <c r="G102">
        <v>3</v>
      </c>
      <c r="H102" s="3" t="s">
        <v>11</v>
      </c>
      <c r="I102" s="3" t="s">
        <v>11</v>
      </c>
      <c r="J102" s="3" t="s">
        <v>11</v>
      </c>
      <c r="K102" s="6">
        <f>ROUND(IF(D102&gt;B102,(1+E102-C102)*24*60,(E102-C102)*24*60),2)</f>
        <v>92.78</v>
      </c>
      <c r="L102" s="6"/>
      <c r="M102" s="3">
        <f>N101+loty[[#This Row],[Cargo załadunek]]</f>
        <v>36</v>
      </c>
      <c r="N102" s="3">
        <f>loty[[#This Row],[ZaładunekWyładunek]]-loty[[#This Row],[Cargo wyładunek]]</f>
        <v>33</v>
      </c>
    </row>
    <row r="103" spans="1:14" x14ac:dyDescent="0.75">
      <c r="A103">
        <v>102</v>
      </c>
      <c r="B103" s="1">
        <v>44459</v>
      </c>
      <c r="C103" s="2">
        <v>0.47513888888888889</v>
      </c>
      <c r="D103" s="1">
        <v>44459</v>
      </c>
      <c r="E103" s="3" t="s">
        <v>112</v>
      </c>
      <c r="F103">
        <v>7</v>
      </c>
      <c r="G103">
        <v>12</v>
      </c>
      <c r="H103" s="3" t="s">
        <v>11</v>
      </c>
      <c r="I103" s="3" t="s">
        <v>11</v>
      </c>
      <c r="J103" s="3" t="s">
        <v>11</v>
      </c>
      <c r="K103" s="6">
        <f>ROUND(IF(D103&gt;B103,(1+E103-C103)*24*60,(E103-C103)*24*60),2)</f>
        <v>78.98</v>
      </c>
      <c r="L103" s="6"/>
      <c r="M103" s="3">
        <f>N102+loty[[#This Row],[Cargo załadunek]]</f>
        <v>40</v>
      </c>
      <c r="N103" s="3">
        <f>loty[[#This Row],[ZaładunekWyładunek]]-loty[[#This Row],[Cargo wyładunek]]</f>
        <v>28</v>
      </c>
    </row>
    <row r="104" spans="1:14" x14ac:dyDescent="0.75">
      <c r="A104">
        <v>103</v>
      </c>
      <c r="B104" s="1">
        <v>44459</v>
      </c>
      <c r="C104" s="2">
        <v>0.54886574074074079</v>
      </c>
      <c r="D104" s="1">
        <v>44459</v>
      </c>
      <c r="E104" s="3" t="s">
        <v>113</v>
      </c>
      <c r="F104">
        <v>9</v>
      </c>
      <c r="G104">
        <v>14</v>
      </c>
      <c r="H104" s="3" t="s">
        <v>11</v>
      </c>
      <c r="I104" s="3" t="s">
        <v>11</v>
      </c>
      <c r="J104" s="3" t="s">
        <v>11</v>
      </c>
      <c r="K104" s="6">
        <f>ROUND(IF(D104&gt;B104,(1+E104-C104)*24*60,(E104-C104)*24*60),2)</f>
        <v>63.98</v>
      </c>
      <c r="L104" s="6"/>
      <c r="M104" s="3">
        <f>N103+loty[[#This Row],[Cargo załadunek]]</f>
        <v>37</v>
      </c>
      <c r="N104" s="3">
        <f>loty[[#This Row],[ZaładunekWyładunek]]-loty[[#This Row],[Cargo wyładunek]]</f>
        <v>23</v>
      </c>
    </row>
    <row r="105" spans="1:14" x14ac:dyDescent="0.75">
      <c r="A105">
        <v>104</v>
      </c>
      <c r="B105" s="1">
        <v>44459</v>
      </c>
      <c r="C105" s="2">
        <v>0.63266203703703705</v>
      </c>
      <c r="D105" s="1">
        <v>44459</v>
      </c>
      <c r="E105" s="3" t="s">
        <v>114</v>
      </c>
      <c r="F105">
        <v>8</v>
      </c>
      <c r="G105">
        <v>19</v>
      </c>
      <c r="H105" s="3" t="s">
        <v>11</v>
      </c>
      <c r="I105" s="3" t="s">
        <v>11</v>
      </c>
      <c r="J105" s="3" t="s">
        <v>11</v>
      </c>
      <c r="K105" s="6">
        <f>ROUND(IF(D105&gt;B105,(1+E105-C105)*24*60,(E105-C105)*24*60),2)</f>
        <v>61.03</v>
      </c>
      <c r="L105" s="6"/>
      <c r="M105" s="3">
        <f>N104+loty[[#This Row],[Cargo załadunek]]</f>
        <v>31</v>
      </c>
      <c r="N105" s="3">
        <f>loty[[#This Row],[ZaładunekWyładunek]]-loty[[#This Row],[Cargo wyładunek]]</f>
        <v>12</v>
      </c>
    </row>
    <row r="106" spans="1:14" x14ac:dyDescent="0.75">
      <c r="A106">
        <v>105</v>
      </c>
      <c r="B106" s="1">
        <v>44459</v>
      </c>
      <c r="C106" s="2">
        <v>0.70928240740740744</v>
      </c>
      <c r="D106" s="1">
        <v>44459</v>
      </c>
      <c r="E106" s="3" t="s">
        <v>115</v>
      </c>
      <c r="F106">
        <v>23</v>
      </c>
      <c r="G106">
        <v>14</v>
      </c>
      <c r="H106" s="3" t="s">
        <v>11</v>
      </c>
      <c r="I106" s="3" t="s">
        <v>11</v>
      </c>
      <c r="J106" s="3" t="s">
        <v>11</v>
      </c>
      <c r="K106" s="6">
        <f>ROUND(IF(D106&gt;B106,(1+E106-C106)*24*60,(E106-C106)*24*60),2)</f>
        <v>28.65</v>
      </c>
      <c r="L106" s="6"/>
      <c r="M106" s="3">
        <f>N105+loty[[#This Row],[Cargo załadunek]]</f>
        <v>35</v>
      </c>
      <c r="N106" s="3">
        <f>loty[[#This Row],[ZaładunekWyładunek]]-loty[[#This Row],[Cargo wyładunek]]</f>
        <v>21</v>
      </c>
    </row>
    <row r="107" spans="1:14" x14ac:dyDescent="0.75">
      <c r="A107">
        <v>106</v>
      </c>
      <c r="B107" s="1">
        <v>44459</v>
      </c>
      <c r="C107" s="2">
        <v>0.74663194444444447</v>
      </c>
      <c r="D107" s="1">
        <v>44459</v>
      </c>
      <c r="E107" s="3" t="s">
        <v>116</v>
      </c>
      <c r="F107">
        <v>19</v>
      </c>
      <c r="G107">
        <v>9</v>
      </c>
      <c r="H107" s="3" t="s">
        <v>11</v>
      </c>
      <c r="I107" s="3" t="s">
        <v>11</v>
      </c>
      <c r="J107" s="3" t="s">
        <v>11</v>
      </c>
      <c r="K107" s="6">
        <f>ROUND(IF(D107&gt;B107,(1+E107-C107)*24*60,(E107-C107)*24*60),2)</f>
        <v>50.4</v>
      </c>
      <c r="L107" s="6"/>
      <c r="M107" s="3">
        <f>N106+loty[[#This Row],[Cargo załadunek]]</f>
        <v>40</v>
      </c>
      <c r="N107" s="3">
        <f>loty[[#This Row],[ZaładunekWyładunek]]-loty[[#This Row],[Cargo wyładunek]]</f>
        <v>31</v>
      </c>
    </row>
    <row r="108" spans="1:14" x14ac:dyDescent="0.75">
      <c r="A108">
        <v>107</v>
      </c>
      <c r="B108" s="1">
        <v>44459</v>
      </c>
      <c r="C108" s="2">
        <v>0.82415509259259256</v>
      </c>
      <c r="D108" s="1">
        <v>44459</v>
      </c>
      <c r="E108" s="3" t="s">
        <v>117</v>
      </c>
      <c r="F108">
        <v>0</v>
      </c>
      <c r="G108">
        <v>6</v>
      </c>
      <c r="H108" s="3" t="s">
        <v>11</v>
      </c>
      <c r="I108" s="3" t="s">
        <v>11</v>
      </c>
      <c r="J108" s="3" t="s">
        <v>11</v>
      </c>
      <c r="K108" s="6">
        <f>ROUND(IF(D108&gt;B108,(1+E108-C108)*24*60,(E108-C108)*24*60),2)</f>
        <v>135.28</v>
      </c>
      <c r="L108" s="6"/>
      <c r="M108" s="3">
        <f>N107+loty[[#This Row],[Cargo załadunek]]</f>
        <v>31</v>
      </c>
      <c r="N108" s="3">
        <f>loty[[#This Row],[ZaładunekWyładunek]]-loty[[#This Row],[Cargo wyładunek]]</f>
        <v>25</v>
      </c>
    </row>
    <row r="109" spans="1:14" x14ac:dyDescent="0.75">
      <c r="A109">
        <v>108</v>
      </c>
      <c r="B109" s="1">
        <v>44459</v>
      </c>
      <c r="C109" s="2">
        <v>0.97640046296296301</v>
      </c>
      <c r="D109" s="1">
        <v>44460</v>
      </c>
      <c r="E109" s="3" t="s">
        <v>118</v>
      </c>
      <c r="F109">
        <v>4</v>
      </c>
      <c r="G109">
        <v>15</v>
      </c>
      <c r="H109" s="3" t="s">
        <v>11</v>
      </c>
      <c r="I109" s="3" t="s">
        <v>11</v>
      </c>
      <c r="J109" s="3" t="s">
        <v>11</v>
      </c>
      <c r="K109" s="6">
        <f>ROUND(IF(D109&gt;B109,(1+E109-C109)*24*60,(E109-C109)*24*60),2)</f>
        <v>117.25</v>
      </c>
      <c r="L109" s="6"/>
      <c r="M109" s="3">
        <f>N108+loty[[#This Row],[Cargo załadunek]]</f>
        <v>29</v>
      </c>
      <c r="N109" s="3">
        <f>loty[[#This Row],[ZaładunekWyładunek]]-loty[[#This Row],[Cargo wyładunek]]</f>
        <v>14</v>
      </c>
    </row>
    <row r="110" spans="1:14" x14ac:dyDescent="0.75">
      <c r="A110">
        <v>109</v>
      </c>
      <c r="B110" s="1">
        <v>44460</v>
      </c>
      <c r="C110" s="2">
        <v>0.29172453703703705</v>
      </c>
      <c r="D110" s="1">
        <v>44460</v>
      </c>
      <c r="E110" s="3" t="s">
        <v>119</v>
      </c>
      <c r="F110">
        <v>11</v>
      </c>
      <c r="G110">
        <v>0</v>
      </c>
      <c r="H110" s="3" t="s">
        <v>11</v>
      </c>
      <c r="I110" s="3" t="s">
        <v>11</v>
      </c>
      <c r="J110" s="3" t="s">
        <v>11</v>
      </c>
      <c r="K110" s="6">
        <f>ROUND(IF(D110&gt;B110,(1+E110-C110)*24*60,(E110-C110)*24*60),2)</f>
        <v>64.349999999999994</v>
      </c>
      <c r="L110" s="6"/>
      <c r="M110" s="3">
        <f>N109+loty[[#This Row],[Cargo załadunek]]</f>
        <v>25</v>
      </c>
      <c r="N110" s="3">
        <f>loty[[#This Row],[ZaładunekWyładunek]]-loty[[#This Row],[Cargo wyładunek]]</f>
        <v>25</v>
      </c>
    </row>
    <row r="111" spans="1:14" x14ac:dyDescent="0.75">
      <c r="A111">
        <v>110</v>
      </c>
      <c r="B111" s="1">
        <v>44460</v>
      </c>
      <c r="C111" s="2">
        <v>0.42815972222222221</v>
      </c>
      <c r="D111" s="1">
        <v>44460</v>
      </c>
      <c r="E111" s="3" t="s">
        <v>120</v>
      </c>
      <c r="F111">
        <v>9</v>
      </c>
      <c r="G111">
        <v>4</v>
      </c>
      <c r="H111" s="3" t="s">
        <v>11</v>
      </c>
      <c r="I111" s="3" t="s">
        <v>11</v>
      </c>
      <c r="J111" s="3" t="s">
        <v>11</v>
      </c>
      <c r="K111" s="6">
        <f>ROUND(IF(D111&gt;B111,(1+E111-C111)*24*60,(E111-C111)*24*60),2)</f>
        <v>221.9</v>
      </c>
      <c r="L111" s="6"/>
      <c r="M111" s="3">
        <f>N110+loty[[#This Row],[Cargo załadunek]]</f>
        <v>34</v>
      </c>
      <c r="N111" s="3">
        <f>loty[[#This Row],[ZaładunekWyładunek]]-loty[[#This Row],[Cargo wyładunek]]</f>
        <v>30</v>
      </c>
    </row>
    <row r="112" spans="1:14" x14ac:dyDescent="0.75">
      <c r="A112">
        <v>111</v>
      </c>
      <c r="B112" s="1">
        <v>44460</v>
      </c>
      <c r="C112" s="2">
        <v>0.62174768518518519</v>
      </c>
      <c r="D112" s="1">
        <v>44460</v>
      </c>
      <c r="E112" s="3" t="s">
        <v>121</v>
      </c>
      <c r="F112">
        <v>9</v>
      </c>
      <c r="G112">
        <v>28</v>
      </c>
      <c r="H112" s="3" t="s">
        <v>11</v>
      </c>
      <c r="I112" s="3" t="s">
        <v>11</v>
      </c>
      <c r="J112" s="3" t="s">
        <v>11</v>
      </c>
      <c r="K112" s="6">
        <f>ROUND(IF(D112&gt;B112,(1+E112-C112)*24*60,(E112-C112)*24*60),2)</f>
        <v>68.099999999999994</v>
      </c>
      <c r="L112" s="6"/>
      <c r="M112" s="3">
        <f>N111+loty[[#This Row],[Cargo załadunek]]</f>
        <v>39</v>
      </c>
      <c r="N112" s="3">
        <f>loty[[#This Row],[ZaładunekWyładunek]]-loty[[#This Row],[Cargo wyładunek]]</f>
        <v>11</v>
      </c>
    </row>
    <row r="113" spans="1:14" x14ac:dyDescent="0.75">
      <c r="A113">
        <v>112</v>
      </c>
      <c r="B113" s="1">
        <v>44460</v>
      </c>
      <c r="C113" s="2">
        <v>0.71136574074074077</v>
      </c>
      <c r="D113" s="1">
        <v>44460</v>
      </c>
      <c r="E113" s="3" t="s">
        <v>122</v>
      </c>
      <c r="F113">
        <v>0</v>
      </c>
      <c r="G113">
        <v>10</v>
      </c>
      <c r="H113" s="3" t="s">
        <v>11</v>
      </c>
      <c r="I113" s="3" t="s">
        <v>11</v>
      </c>
      <c r="J113" s="3" t="s">
        <v>11</v>
      </c>
      <c r="K113" s="6">
        <f>ROUND(IF(D113&gt;B113,(1+E113-C113)*24*60,(E113-C113)*24*60),2)</f>
        <v>72.53</v>
      </c>
      <c r="L113" s="6"/>
      <c r="M113" s="3">
        <f>N112+loty[[#This Row],[Cargo załadunek]]</f>
        <v>11</v>
      </c>
      <c r="N113" s="3">
        <f>loty[[#This Row],[ZaładunekWyładunek]]-loty[[#This Row],[Cargo wyładunek]]</f>
        <v>1</v>
      </c>
    </row>
    <row r="114" spans="1:14" x14ac:dyDescent="0.75">
      <c r="A114">
        <v>113</v>
      </c>
      <c r="B114" s="1">
        <v>44460</v>
      </c>
      <c r="C114" s="2">
        <v>0.83270833333333338</v>
      </c>
      <c r="D114" s="1">
        <v>44460</v>
      </c>
      <c r="E114" s="3" t="s">
        <v>123</v>
      </c>
      <c r="F114">
        <v>12</v>
      </c>
      <c r="G114">
        <v>6</v>
      </c>
      <c r="H114" s="3" t="s">
        <v>11</v>
      </c>
      <c r="I114" s="3" t="s">
        <v>11</v>
      </c>
      <c r="J114" s="3" t="s">
        <v>11</v>
      </c>
      <c r="K114" s="6">
        <f>ROUND(IF(D114&gt;B114,(1+E114-C114)*24*60,(E114-C114)*24*60),2)</f>
        <v>150.9</v>
      </c>
      <c r="L114" s="6"/>
      <c r="M114" s="3">
        <f>N113+loty[[#This Row],[Cargo załadunek]]</f>
        <v>13</v>
      </c>
      <c r="N114" s="3">
        <f>loty[[#This Row],[ZaładunekWyładunek]]-loty[[#This Row],[Cargo wyładunek]]</f>
        <v>7</v>
      </c>
    </row>
    <row r="115" spans="1:14" x14ac:dyDescent="0.75">
      <c r="A115">
        <v>114</v>
      </c>
      <c r="B115" s="1">
        <v>44461</v>
      </c>
      <c r="C115" s="2">
        <v>0.29829861111111111</v>
      </c>
      <c r="D115" s="1">
        <v>44461</v>
      </c>
      <c r="E115" s="3" t="s">
        <v>124</v>
      </c>
      <c r="F115">
        <v>11</v>
      </c>
      <c r="G115">
        <v>5</v>
      </c>
      <c r="H115" s="3" t="s">
        <v>11</v>
      </c>
      <c r="I115" s="3" t="s">
        <v>11</v>
      </c>
      <c r="J115" s="3" t="s">
        <v>11</v>
      </c>
      <c r="K115" s="6">
        <f>ROUND(IF(D115&gt;B115,(1+E115-C115)*24*60,(E115-C115)*24*60),2)</f>
        <v>67.2</v>
      </c>
      <c r="L115" s="6"/>
      <c r="M115" s="3">
        <f>N114+loty[[#This Row],[Cargo załadunek]]</f>
        <v>18</v>
      </c>
      <c r="N115" s="3">
        <f>loty[[#This Row],[ZaładunekWyładunek]]-loty[[#This Row],[Cargo wyładunek]]</f>
        <v>13</v>
      </c>
    </row>
    <row r="116" spans="1:14" x14ac:dyDescent="0.75">
      <c r="A116">
        <v>115</v>
      </c>
      <c r="B116" s="1">
        <v>44461</v>
      </c>
      <c r="C116" s="2">
        <v>0.38718750000000002</v>
      </c>
      <c r="D116" s="1">
        <v>44461</v>
      </c>
      <c r="E116" s="3" t="s">
        <v>125</v>
      </c>
      <c r="F116">
        <v>13</v>
      </c>
      <c r="G116">
        <v>9</v>
      </c>
      <c r="H116" s="3" t="s">
        <v>11</v>
      </c>
      <c r="I116" s="3" t="s">
        <v>11</v>
      </c>
      <c r="J116" s="3" t="s">
        <v>11</v>
      </c>
      <c r="K116" s="6">
        <f>ROUND(IF(D116&gt;B116,(1+E116-C116)*24*60,(E116-C116)*24*60),2)</f>
        <v>107</v>
      </c>
      <c r="L116" s="6"/>
      <c r="M116" s="3">
        <f>N115+loty[[#This Row],[Cargo załadunek]]</f>
        <v>26</v>
      </c>
      <c r="N116" s="3">
        <f>loty[[#This Row],[ZaładunekWyładunek]]-loty[[#This Row],[Cargo wyładunek]]</f>
        <v>17</v>
      </c>
    </row>
    <row r="117" spans="1:14" x14ac:dyDescent="0.75">
      <c r="A117">
        <v>116</v>
      </c>
      <c r="B117" s="1">
        <v>44461</v>
      </c>
      <c r="C117" s="2">
        <v>0.60652777777777778</v>
      </c>
      <c r="D117" s="1">
        <v>44461</v>
      </c>
      <c r="E117" s="3" t="s">
        <v>126</v>
      </c>
      <c r="F117">
        <v>14</v>
      </c>
      <c r="G117">
        <v>11</v>
      </c>
      <c r="H117" s="3" t="s">
        <v>11</v>
      </c>
      <c r="I117" s="3" t="s">
        <v>11</v>
      </c>
      <c r="J117" s="3" t="s">
        <v>11</v>
      </c>
      <c r="K117" s="6">
        <f>ROUND(IF(D117&gt;B117,(1+E117-C117)*24*60,(E117-C117)*24*60),2)</f>
        <v>37.92</v>
      </c>
      <c r="L117" s="6"/>
      <c r="M117" s="3">
        <f>N116+loty[[#This Row],[Cargo załadunek]]</f>
        <v>31</v>
      </c>
      <c r="N117" s="3">
        <f>loty[[#This Row],[ZaładunekWyładunek]]-loty[[#This Row],[Cargo wyładunek]]</f>
        <v>20</v>
      </c>
    </row>
    <row r="118" spans="1:14" x14ac:dyDescent="0.75">
      <c r="A118">
        <v>117</v>
      </c>
      <c r="B118" s="1">
        <v>44461</v>
      </c>
      <c r="C118" s="2">
        <v>0.64589120370370368</v>
      </c>
      <c r="D118" s="1">
        <v>44461</v>
      </c>
      <c r="E118" s="3" t="s">
        <v>127</v>
      </c>
      <c r="F118">
        <v>2</v>
      </c>
      <c r="G118">
        <v>0</v>
      </c>
      <c r="H118" s="3" t="s">
        <v>11</v>
      </c>
      <c r="I118" s="3" t="s">
        <v>11</v>
      </c>
      <c r="J118" s="3" t="s">
        <v>11</v>
      </c>
      <c r="K118" s="6">
        <f>ROUND(IF(D118&gt;B118,(1+E118-C118)*24*60,(E118-C118)*24*60),2)</f>
        <v>78.02</v>
      </c>
      <c r="L118" s="6"/>
      <c r="M118" s="3">
        <f>N117+loty[[#This Row],[Cargo załadunek]]</f>
        <v>22</v>
      </c>
      <c r="N118" s="3">
        <f>loty[[#This Row],[ZaładunekWyładunek]]-loty[[#This Row],[Cargo wyładunek]]</f>
        <v>22</v>
      </c>
    </row>
    <row r="119" spans="1:14" x14ac:dyDescent="0.75">
      <c r="A119">
        <v>118</v>
      </c>
      <c r="B119" s="1">
        <v>44461</v>
      </c>
      <c r="C119" s="2">
        <v>0.76406249999999998</v>
      </c>
      <c r="D119" s="1">
        <v>44461</v>
      </c>
      <c r="E119" s="3" t="s">
        <v>128</v>
      </c>
      <c r="F119">
        <v>6</v>
      </c>
      <c r="G119">
        <v>0</v>
      </c>
      <c r="H119" s="3" t="s">
        <v>11</v>
      </c>
      <c r="I119" s="3" t="s">
        <v>11</v>
      </c>
      <c r="J119" s="3" t="s">
        <v>11</v>
      </c>
      <c r="K119" s="6">
        <f>ROUND(IF(D119&gt;B119,(1+E119-C119)*24*60,(E119-C119)*24*60),2)</f>
        <v>120.87</v>
      </c>
      <c r="L119" s="6"/>
      <c r="M119" s="3">
        <f>N118+loty[[#This Row],[Cargo załadunek]]</f>
        <v>28</v>
      </c>
      <c r="N119" s="3">
        <f>loty[[#This Row],[ZaładunekWyładunek]]-loty[[#This Row],[Cargo wyładunek]]</f>
        <v>28</v>
      </c>
    </row>
    <row r="120" spans="1:14" x14ac:dyDescent="0.75">
      <c r="A120">
        <v>119</v>
      </c>
      <c r="B120" s="1">
        <v>44461</v>
      </c>
      <c r="C120" s="2">
        <v>0.98342592592592593</v>
      </c>
      <c r="D120" s="1">
        <v>44462</v>
      </c>
      <c r="E120" s="3" t="s">
        <v>129</v>
      </c>
      <c r="F120">
        <v>4</v>
      </c>
      <c r="G120">
        <v>11</v>
      </c>
      <c r="H120" s="3" t="s">
        <v>11</v>
      </c>
      <c r="I120" s="3" t="s">
        <v>11</v>
      </c>
      <c r="J120" s="3" t="s">
        <v>11</v>
      </c>
      <c r="K120" s="6">
        <f>ROUND(IF(D120&gt;B120,(1+E120-C120)*24*60,(E120-C120)*24*60),2)</f>
        <v>85.27</v>
      </c>
      <c r="L120" s="6"/>
      <c r="M120" s="3">
        <f>N119+loty[[#This Row],[Cargo załadunek]]</f>
        <v>32</v>
      </c>
      <c r="N120" s="3">
        <f>loty[[#This Row],[ZaładunekWyładunek]]-loty[[#This Row],[Cargo wyładunek]]</f>
        <v>21</v>
      </c>
    </row>
    <row r="121" spans="1:14" x14ac:dyDescent="0.75">
      <c r="A121">
        <v>120</v>
      </c>
      <c r="B121" s="1">
        <v>44462</v>
      </c>
      <c r="C121" s="2">
        <v>0.29726851851851854</v>
      </c>
      <c r="D121" s="1">
        <v>44462</v>
      </c>
      <c r="E121" s="3" t="s">
        <v>130</v>
      </c>
      <c r="F121">
        <v>19</v>
      </c>
      <c r="G121">
        <v>3</v>
      </c>
      <c r="H121" s="3" t="s">
        <v>11</v>
      </c>
      <c r="I121" s="3" t="s">
        <v>11</v>
      </c>
      <c r="J121" s="3" t="s">
        <v>11</v>
      </c>
      <c r="K121" s="6">
        <f>ROUND(IF(D121&gt;B121,(1+E121-C121)*24*60,(E121-C121)*24*60),2)</f>
        <v>134.52000000000001</v>
      </c>
      <c r="L121" s="6"/>
      <c r="M121" s="3">
        <f>N120+loty[[#This Row],[Cargo załadunek]]</f>
        <v>40</v>
      </c>
      <c r="N121" s="3">
        <f>loty[[#This Row],[ZaładunekWyładunek]]-loty[[#This Row],[Cargo wyładunek]]</f>
        <v>37</v>
      </c>
    </row>
    <row r="122" spans="1:14" x14ac:dyDescent="0.75">
      <c r="A122">
        <v>121</v>
      </c>
      <c r="B122" s="1">
        <v>44462</v>
      </c>
      <c r="C122" s="2">
        <v>0.43444444444444447</v>
      </c>
      <c r="D122" s="1">
        <v>44462</v>
      </c>
      <c r="E122" s="3" t="s">
        <v>131</v>
      </c>
      <c r="F122">
        <v>3</v>
      </c>
      <c r="G122">
        <v>21</v>
      </c>
      <c r="H122" s="3" t="s">
        <v>11</v>
      </c>
      <c r="I122" s="3" t="s">
        <v>11</v>
      </c>
      <c r="J122" s="3" t="s">
        <v>11</v>
      </c>
      <c r="K122" s="6">
        <f>ROUND(IF(D122&gt;B122,(1+E122-C122)*24*60,(E122-C122)*24*60),2)</f>
        <v>109.75</v>
      </c>
      <c r="L122" s="6"/>
      <c r="M122" s="3">
        <f>N121+loty[[#This Row],[Cargo załadunek]]</f>
        <v>40</v>
      </c>
      <c r="N122" s="3">
        <f>loty[[#This Row],[ZaładunekWyładunek]]-loty[[#This Row],[Cargo wyładunek]]</f>
        <v>19</v>
      </c>
    </row>
    <row r="123" spans="1:14" x14ac:dyDescent="0.75">
      <c r="A123">
        <v>122</v>
      </c>
      <c r="B123" s="1">
        <v>44462</v>
      </c>
      <c r="C123" s="2">
        <v>0.54518518518518522</v>
      </c>
      <c r="D123" s="1">
        <v>44462</v>
      </c>
      <c r="E123" s="3" t="s">
        <v>132</v>
      </c>
      <c r="F123">
        <v>19</v>
      </c>
      <c r="G123">
        <v>22</v>
      </c>
      <c r="H123" s="3" t="s">
        <v>11</v>
      </c>
      <c r="I123" s="3" t="s">
        <v>11</v>
      </c>
      <c r="J123" s="3" t="s">
        <v>11</v>
      </c>
      <c r="K123" s="6">
        <f>ROUND(IF(D123&gt;B123,(1+E123-C123)*24*60,(E123-C123)*24*60),2)</f>
        <v>61.3</v>
      </c>
      <c r="L123" s="6"/>
      <c r="M123" s="3">
        <f>N122+loty[[#This Row],[Cargo załadunek]]</f>
        <v>38</v>
      </c>
      <c r="N123" s="3">
        <f>loty[[#This Row],[ZaładunekWyładunek]]-loty[[#This Row],[Cargo wyładunek]]</f>
        <v>16</v>
      </c>
    </row>
    <row r="124" spans="1:14" x14ac:dyDescent="0.75">
      <c r="A124">
        <v>123</v>
      </c>
      <c r="B124" s="1">
        <v>44462</v>
      </c>
      <c r="C124" s="2">
        <v>0.63270833333333332</v>
      </c>
      <c r="D124" s="1">
        <v>44462</v>
      </c>
      <c r="E124" s="3" t="s">
        <v>133</v>
      </c>
      <c r="F124">
        <v>13</v>
      </c>
      <c r="G124">
        <v>14</v>
      </c>
      <c r="H124" s="3" t="s">
        <v>11</v>
      </c>
      <c r="I124" s="3" t="s">
        <v>11</v>
      </c>
      <c r="J124" s="3" t="s">
        <v>11</v>
      </c>
      <c r="K124" s="6">
        <f>ROUND(IF(D124&gt;B124,(1+E124-C124)*24*60,(E124-C124)*24*60),2)</f>
        <v>165.82</v>
      </c>
      <c r="L124" s="6"/>
      <c r="M124" s="3">
        <f>N123+loty[[#This Row],[Cargo załadunek]]</f>
        <v>29</v>
      </c>
      <c r="N124" s="3">
        <f>loty[[#This Row],[ZaładunekWyładunek]]-loty[[#This Row],[Cargo wyładunek]]</f>
        <v>15</v>
      </c>
    </row>
    <row r="125" spans="1:14" x14ac:dyDescent="0.75">
      <c r="A125">
        <v>124</v>
      </c>
      <c r="B125" s="1">
        <v>44462</v>
      </c>
      <c r="C125" s="2">
        <v>0.78940972222222228</v>
      </c>
      <c r="D125" s="1">
        <v>44462</v>
      </c>
      <c r="E125" s="3" t="s">
        <v>134</v>
      </c>
      <c r="F125">
        <v>19</v>
      </c>
      <c r="G125">
        <v>25</v>
      </c>
      <c r="H125" s="3" t="s">
        <v>11</v>
      </c>
      <c r="I125" s="3" t="s">
        <v>11</v>
      </c>
      <c r="J125" s="3" t="s">
        <v>11</v>
      </c>
      <c r="K125" s="6">
        <f>ROUND(IF(D125&gt;B125,(1+E125-C125)*24*60,(E125-C125)*24*60),2)</f>
        <v>144.32</v>
      </c>
      <c r="L125" s="6"/>
      <c r="M125" s="3">
        <f>N124+loty[[#This Row],[Cargo załadunek]]</f>
        <v>34</v>
      </c>
      <c r="N125" s="3">
        <f>loty[[#This Row],[ZaładunekWyładunek]]-loty[[#This Row],[Cargo wyładunek]]</f>
        <v>9</v>
      </c>
    </row>
    <row r="126" spans="1:14" x14ac:dyDescent="0.75">
      <c r="A126">
        <v>125</v>
      </c>
      <c r="B126" s="1">
        <v>44463</v>
      </c>
      <c r="C126" s="2">
        <v>0.174375</v>
      </c>
      <c r="D126" s="1">
        <v>44463</v>
      </c>
      <c r="E126" s="3" t="s">
        <v>135</v>
      </c>
      <c r="F126">
        <v>19</v>
      </c>
      <c r="G126">
        <v>11</v>
      </c>
      <c r="H126" s="3" t="s">
        <v>11</v>
      </c>
      <c r="I126" s="3" t="s">
        <v>11</v>
      </c>
      <c r="J126" s="3" t="s">
        <v>11</v>
      </c>
      <c r="K126" s="6">
        <f>ROUND(IF(D126&gt;B126,(1+E126-C126)*24*60,(E126-C126)*24*60),2)</f>
        <v>181.25</v>
      </c>
      <c r="L126" s="6"/>
      <c r="M126" s="3">
        <f>N125+loty[[#This Row],[Cargo załadunek]]</f>
        <v>28</v>
      </c>
      <c r="N126" s="3">
        <f>loty[[#This Row],[ZaładunekWyładunek]]-loty[[#This Row],[Cargo wyładunek]]</f>
        <v>17</v>
      </c>
    </row>
    <row r="127" spans="1:14" x14ac:dyDescent="0.75">
      <c r="A127">
        <v>126</v>
      </c>
      <c r="B127" s="1">
        <v>44463</v>
      </c>
      <c r="C127" s="2">
        <v>0.45619212962962963</v>
      </c>
      <c r="D127" s="1">
        <v>44463</v>
      </c>
      <c r="E127" s="3" t="s">
        <v>136</v>
      </c>
      <c r="F127">
        <v>13</v>
      </c>
      <c r="G127">
        <v>4</v>
      </c>
      <c r="H127" s="3" t="s">
        <v>11</v>
      </c>
      <c r="I127" s="3" t="s">
        <v>11</v>
      </c>
      <c r="J127" s="3" t="s">
        <v>11</v>
      </c>
      <c r="K127" s="6">
        <f>ROUND(IF(D127&gt;B127,(1+E127-C127)*24*60,(E127-C127)*24*60),2)</f>
        <v>194.18</v>
      </c>
      <c r="L127" s="6"/>
      <c r="M127" s="3">
        <f>N126+loty[[#This Row],[Cargo załadunek]]</f>
        <v>30</v>
      </c>
      <c r="N127" s="3">
        <f>loty[[#This Row],[ZaładunekWyładunek]]-loty[[#This Row],[Cargo wyładunek]]</f>
        <v>26</v>
      </c>
    </row>
    <row r="128" spans="1:14" x14ac:dyDescent="0.75">
      <c r="A128">
        <v>127</v>
      </c>
      <c r="B128" s="1">
        <v>44463</v>
      </c>
      <c r="C128" s="2">
        <v>0.72642361111111109</v>
      </c>
      <c r="D128" s="1">
        <v>44463</v>
      </c>
      <c r="E128" s="3" t="s">
        <v>137</v>
      </c>
      <c r="F128">
        <v>13</v>
      </c>
      <c r="G128">
        <v>9</v>
      </c>
      <c r="H128" s="3" t="s">
        <v>11</v>
      </c>
      <c r="I128" s="3" t="s">
        <v>11</v>
      </c>
      <c r="J128" s="3" t="s">
        <v>11</v>
      </c>
      <c r="K128" s="6">
        <f>ROUND(IF(D128&gt;B128,(1+E128-C128)*24*60,(E128-C128)*24*60),2)</f>
        <v>82.67</v>
      </c>
      <c r="L128" s="6"/>
      <c r="M128" s="3">
        <f>N127+loty[[#This Row],[Cargo załadunek]]</f>
        <v>39</v>
      </c>
      <c r="N128" s="3">
        <f>loty[[#This Row],[ZaładunekWyładunek]]-loty[[#This Row],[Cargo wyładunek]]</f>
        <v>30</v>
      </c>
    </row>
    <row r="129" spans="1:14" x14ac:dyDescent="0.75">
      <c r="A129">
        <v>128</v>
      </c>
      <c r="B129" s="1">
        <v>44463</v>
      </c>
      <c r="C129" s="2">
        <v>0.8197106481481482</v>
      </c>
      <c r="D129" s="1">
        <v>44463</v>
      </c>
      <c r="E129" s="3" t="s">
        <v>138</v>
      </c>
      <c r="F129">
        <v>10</v>
      </c>
      <c r="G129">
        <v>12</v>
      </c>
      <c r="H129" s="3" t="s">
        <v>11</v>
      </c>
      <c r="I129" s="3" t="s">
        <v>11</v>
      </c>
      <c r="J129" s="3" t="s">
        <v>11</v>
      </c>
      <c r="K129" s="6">
        <f>ROUND(IF(D129&gt;B129,(1+E129-C129)*24*60,(E129-C129)*24*60),2)</f>
        <v>92.68</v>
      </c>
      <c r="L129" s="6"/>
      <c r="M129" s="3">
        <f>N128+loty[[#This Row],[Cargo załadunek]]</f>
        <v>40</v>
      </c>
      <c r="N129" s="3">
        <f>loty[[#This Row],[ZaładunekWyładunek]]-loty[[#This Row],[Cargo wyładunek]]</f>
        <v>28</v>
      </c>
    </row>
    <row r="130" spans="1:14" x14ac:dyDescent="0.75">
      <c r="A130">
        <v>129</v>
      </c>
      <c r="B130" s="1">
        <v>44464</v>
      </c>
      <c r="C130" s="2">
        <v>0.29473379629629631</v>
      </c>
      <c r="D130" s="1">
        <v>44464</v>
      </c>
      <c r="E130" s="3" t="s">
        <v>139</v>
      </c>
      <c r="F130">
        <v>9</v>
      </c>
      <c r="G130">
        <v>11</v>
      </c>
      <c r="H130" s="3" t="s">
        <v>11</v>
      </c>
      <c r="I130" s="3" t="s">
        <v>11</v>
      </c>
      <c r="J130" s="3" t="s">
        <v>11</v>
      </c>
      <c r="K130" s="6">
        <f>ROUND(IF(D130&gt;B130,(1+E130-C130)*24*60,(E130-C130)*24*60),2)</f>
        <v>82.27</v>
      </c>
      <c r="L130" s="6"/>
      <c r="M130" s="3">
        <f>N129+loty[[#This Row],[Cargo załadunek]]</f>
        <v>37</v>
      </c>
      <c r="N130" s="3">
        <f>loty[[#This Row],[ZaładunekWyładunek]]-loty[[#This Row],[Cargo wyładunek]]</f>
        <v>26</v>
      </c>
    </row>
    <row r="131" spans="1:14" x14ac:dyDescent="0.75">
      <c r="A131">
        <v>130</v>
      </c>
      <c r="B131" s="1">
        <v>44464</v>
      </c>
      <c r="C131" s="2">
        <v>0.42454861111111108</v>
      </c>
      <c r="D131" s="1">
        <v>44464</v>
      </c>
      <c r="E131" s="3" t="s">
        <v>140</v>
      </c>
      <c r="F131">
        <v>14</v>
      </c>
      <c r="G131">
        <v>20</v>
      </c>
      <c r="H131" s="3" t="s">
        <v>11</v>
      </c>
      <c r="I131" s="3" t="s">
        <v>11</v>
      </c>
      <c r="J131" s="3" t="s">
        <v>11</v>
      </c>
      <c r="K131" s="6">
        <f>ROUND(IF(D131&gt;B131,(1+E131-C131)*24*60,(E131-C131)*24*60),2)</f>
        <v>109.72</v>
      </c>
      <c r="L131" s="6"/>
      <c r="M131" s="3">
        <f>N130+loty[[#This Row],[Cargo załadunek]]</f>
        <v>40</v>
      </c>
      <c r="N131" s="3">
        <f>loty[[#This Row],[ZaładunekWyładunek]]-loty[[#This Row],[Cargo wyładunek]]</f>
        <v>20</v>
      </c>
    </row>
    <row r="132" spans="1:14" x14ac:dyDescent="0.75">
      <c r="A132">
        <v>131</v>
      </c>
      <c r="B132" s="1">
        <v>44464</v>
      </c>
      <c r="C132" s="2">
        <v>0.54474537037037041</v>
      </c>
      <c r="D132" s="1">
        <v>44464</v>
      </c>
      <c r="E132" s="3" t="s">
        <v>141</v>
      </c>
      <c r="F132">
        <v>1</v>
      </c>
      <c r="G132">
        <v>3</v>
      </c>
      <c r="H132" s="3" t="s">
        <v>11</v>
      </c>
      <c r="I132" s="3" t="s">
        <v>11</v>
      </c>
      <c r="J132" s="3" t="s">
        <v>11</v>
      </c>
      <c r="K132" s="6">
        <f>ROUND(IF(D132&gt;B132,(1+E132-C132)*24*60,(E132-C132)*24*60),2)</f>
        <v>44.63</v>
      </c>
      <c r="L132" s="6"/>
      <c r="M132" s="3">
        <f>N131+loty[[#This Row],[Cargo załadunek]]</f>
        <v>21</v>
      </c>
      <c r="N132" s="3">
        <f>loty[[#This Row],[ZaładunekWyładunek]]-loty[[#This Row],[Cargo wyładunek]]</f>
        <v>18</v>
      </c>
    </row>
    <row r="133" spans="1:14" x14ac:dyDescent="0.75">
      <c r="A133">
        <v>132</v>
      </c>
      <c r="B133" s="1">
        <v>44464</v>
      </c>
      <c r="C133" s="2">
        <v>0.63065972222222222</v>
      </c>
      <c r="D133" s="1">
        <v>44464</v>
      </c>
      <c r="E133" s="3" t="s">
        <v>142</v>
      </c>
      <c r="F133">
        <v>5</v>
      </c>
      <c r="G133">
        <v>6</v>
      </c>
      <c r="H133" s="3" t="s">
        <v>11</v>
      </c>
      <c r="I133" s="3" t="s">
        <v>11</v>
      </c>
      <c r="J133" s="3" t="s">
        <v>11</v>
      </c>
      <c r="K133" s="6">
        <f>ROUND(IF(D133&gt;B133,(1+E133-C133)*24*60,(E133-C133)*24*60),2)</f>
        <v>56</v>
      </c>
      <c r="L133" s="6"/>
      <c r="M133" s="3">
        <f>N132+loty[[#This Row],[Cargo załadunek]]</f>
        <v>23</v>
      </c>
      <c r="N133" s="3">
        <f>loty[[#This Row],[ZaładunekWyładunek]]-loty[[#This Row],[Cargo wyładunek]]</f>
        <v>17</v>
      </c>
    </row>
    <row r="134" spans="1:14" x14ac:dyDescent="0.75">
      <c r="A134">
        <v>133</v>
      </c>
      <c r="B134" s="1">
        <v>44464</v>
      </c>
      <c r="C134" s="2">
        <v>0.71141203703703704</v>
      </c>
      <c r="D134" s="1">
        <v>44464</v>
      </c>
      <c r="E134" s="3" t="s">
        <v>143</v>
      </c>
      <c r="F134">
        <v>12</v>
      </c>
      <c r="G134">
        <v>6</v>
      </c>
      <c r="H134" s="3" t="s">
        <v>11</v>
      </c>
      <c r="I134" s="3" t="s">
        <v>11</v>
      </c>
      <c r="J134" s="3" t="s">
        <v>11</v>
      </c>
      <c r="K134" s="6">
        <f>ROUND(IF(D134&gt;B134,(1+E134-C134)*24*60,(E134-C134)*24*60),2)</f>
        <v>64.63</v>
      </c>
      <c r="L134" s="6"/>
      <c r="M134" s="3">
        <f>N133+loty[[#This Row],[Cargo załadunek]]</f>
        <v>29</v>
      </c>
      <c r="N134" s="3">
        <f>loty[[#This Row],[ZaładunekWyładunek]]-loty[[#This Row],[Cargo wyładunek]]</f>
        <v>23</v>
      </c>
    </row>
    <row r="135" spans="1:14" x14ac:dyDescent="0.75">
      <c r="A135">
        <v>134</v>
      </c>
      <c r="B135" s="1">
        <v>44465</v>
      </c>
      <c r="C135" s="2">
        <v>0.26834490740740741</v>
      </c>
      <c r="D135" s="1">
        <v>44465</v>
      </c>
      <c r="E135" s="3" t="s">
        <v>144</v>
      </c>
      <c r="F135">
        <v>13</v>
      </c>
      <c r="G135">
        <v>24</v>
      </c>
      <c r="H135" s="3" t="s">
        <v>11</v>
      </c>
      <c r="I135" s="3" t="s">
        <v>11</v>
      </c>
      <c r="J135" s="3" t="s">
        <v>11</v>
      </c>
      <c r="K135" s="6">
        <f>ROUND(IF(D135&gt;B135,(1+E135-C135)*24*60,(E135-C135)*24*60),2)</f>
        <v>89.18</v>
      </c>
      <c r="L135" s="6"/>
      <c r="M135" s="3">
        <f>N134+loty[[#This Row],[Cargo załadunek]]</f>
        <v>36</v>
      </c>
      <c r="N135" s="3">
        <f>loty[[#This Row],[ZaładunekWyładunek]]-loty[[#This Row],[Cargo wyładunek]]</f>
        <v>12</v>
      </c>
    </row>
    <row r="136" spans="1:14" x14ac:dyDescent="0.75">
      <c r="A136">
        <v>135</v>
      </c>
      <c r="B136" s="1">
        <v>44465</v>
      </c>
      <c r="C136" s="2">
        <v>0.38269675925925928</v>
      </c>
      <c r="D136" s="1">
        <v>44465</v>
      </c>
      <c r="E136" s="3" t="s">
        <v>145</v>
      </c>
      <c r="F136">
        <v>9</v>
      </c>
      <c r="G136">
        <v>2</v>
      </c>
      <c r="H136" s="3" t="s">
        <v>11</v>
      </c>
      <c r="I136" s="3" t="s">
        <v>11</v>
      </c>
      <c r="J136" s="3" t="s">
        <v>11</v>
      </c>
      <c r="K136" s="6">
        <f>ROUND(IF(D136&gt;B136,(1+E136-C136)*24*60,(E136-C136)*24*60),2)</f>
        <v>58.27</v>
      </c>
      <c r="L136" s="6"/>
      <c r="M136" s="3">
        <f>N135+loty[[#This Row],[Cargo załadunek]]</f>
        <v>21</v>
      </c>
      <c r="N136" s="3">
        <f>loty[[#This Row],[ZaładunekWyładunek]]-loty[[#This Row],[Cargo wyładunek]]</f>
        <v>19</v>
      </c>
    </row>
    <row r="137" spans="1:14" x14ac:dyDescent="0.75">
      <c r="A137">
        <v>136</v>
      </c>
      <c r="B137" s="1">
        <v>44465</v>
      </c>
      <c r="C137" s="2">
        <v>0.45490740740740743</v>
      </c>
      <c r="D137" s="1">
        <v>44465</v>
      </c>
      <c r="E137" s="3" t="s">
        <v>146</v>
      </c>
      <c r="F137">
        <v>11</v>
      </c>
      <c r="G137">
        <v>6</v>
      </c>
      <c r="H137" s="3" t="s">
        <v>11</v>
      </c>
      <c r="I137" s="3" t="s">
        <v>11</v>
      </c>
      <c r="J137" s="3" t="s">
        <v>11</v>
      </c>
      <c r="K137" s="6">
        <f>ROUND(IF(D137&gt;B137,(1+E137-C137)*24*60,(E137-C137)*24*60),2)</f>
        <v>59.1</v>
      </c>
      <c r="L137" s="6"/>
      <c r="M137" s="3">
        <f>N136+loty[[#This Row],[Cargo załadunek]]</f>
        <v>30</v>
      </c>
      <c r="N137" s="3">
        <f>loty[[#This Row],[ZaładunekWyładunek]]-loty[[#This Row],[Cargo wyładunek]]</f>
        <v>24</v>
      </c>
    </row>
    <row r="138" spans="1:14" x14ac:dyDescent="0.75">
      <c r="A138">
        <v>137</v>
      </c>
      <c r="B138" s="1">
        <v>44465</v>
      </c>
      <c r="C138" s="2">
        <v>0.54450231481481481</v>
      </c>
      <c r="D138" s="1">
        <v>44465</v>
      </c>
      <c r="E138" s="3" t="s">
        <v>147</v>
      </c>
      <c r="F138">
        <v>11</v>
      </c>
      <c r="G138">
        <v>9</v>
      </c>
      <c r="H138" s="3" t="s">
        <v>11</v>
      </c>
      <c r="I138" s="3" t="s">
        <v>11</v>
      </c>
      <c r="J138" s="3" t="s">
        <v>11</v>
      </c>
      <c r="K138" s="6">
        <f>ROUND(IF(D138&gt;B138,(1+E138-C138)*24*60,(E138-C138)*24*60),2)</f>
        <v>61.93</v>
      </c>
      <c r="L138" s="6"/>
      <c r="M138" s="3">
        <f>N137+loty[[#This Row],[Cargo załadunek]]</f>
        <v>35</v>
      </c>
      <c r="N138" s="3">
        <f>loty[[#This Row],[ZaładunekWyładunek]]-loty[[#This Row],[Cargo wyładunek]]</f>
        <v>26</v>
      </c>
    </row>
    <row r="139" spans="1:14" x14ac:dyDescent="0.75">
      <c r="A139">
        <v>138</v>
      </c>
      <c r="B139" s="1">
        <v>44465</v>
      </c>
      <c r="C139" s="2">
        <v>0.67274305555555558</v>
      </c>
      <c r="D139" s="1">
        <v>44465</v>
      </c>
      <c r="E139" s="3" t="s">
        <v>148</v>
      </c>
      <c r="F139">
        <v>13</v>
      </c>
      <c r="G139">
        <v>24</v>
      </c>
      <c r="H139" s="3" t="s">
        <v>11</v>
      </c>
      <c r="I139" s="3" t="s">
        <v>11</v>
      </c>
      <c r="J139" s="3" t="s">
        <v>11</v>
      </c>
      <c r="K139" s="6">
        <f>ROUND(IF(D139&gt;B139,(1+E139-C139)*24*60,(E139-C139)*24*60),2)</f>
        <v>106.32</v>
      </c>
      <c r="L139" s="6"/>
      <c r="M139" s="3">
        <f>N138+loty[[#This Row],[Cargo załadunek]]</f>
        <v>39</v>
      </c>
      <c r="N139" s="3">
        <f>loty[[#This Row],[ZaładunekWyładunek]]-loty[[#This Row],[Cargo wyładunek]]</f>
        <v>15</v>
      </c>
    </row>
    <row r="140" spans="1:14" x14ac:dyDescent="0.75">
      <c r="A140">
        <v>139</v>
      </c>
      <c r="B140" s="1">
        <v>44465</v>
      </c>
      <c r="C140" s="2">
        <v>0.79449074074074078</v>
      </c>
      <c r="D140" s="1">
        <v>44465</v>
      </c>
      <c r="E140" s="3" t="s">
        <v>149</v>
      </c>
      <c r="F140">
        <v>15</v>
      </c>
      <c r="G140">
        <v>6</v>
      </c>
      <c r="H140" s="3" t="s">
        <v>11</v>
      </c>
      <c r="I140" s="3" t="s">
        <v>11</v>
      </c>
      <c r="J140" s="3" t="s">
        <v>11</v>
      </c>
      <c r="K140" s="6">
        <f>ROUND(IF(D140&gt;B140,(1+E140-C140)*24*60,(E140-C140)*24*60),2)</f>
        <v>86</v>
      </c>
      <c r="L140" s="6"/>
      <c r="M140" s="3">
        <f>N139+loty[[#This Row],[Cargo załadunek]]</f>
        <v>30</v>
      </c>
      <c r="N140" s="3">
        <f>loty[[#This Row],[ZaładunekWyładunek]]-loty[[#This Row],[Cargo wyładunek]]</f>
        <v>24</v>
      </c>
    </row>
    <row r="141" spans="1:14" x14ac:dyDescent="0.75">
      <c r="A141">
        <v>140</v>
      </c>
      <c r="B141" s="1">
        <v>44466</v>
      </c>
      <c r="C141" s="2">
        <v>0.25283564814814813</v>
      </c>
      <c r="D141" s="1">
        <v>44466</v>
      </c>
      <c r="E141" s="3" t="s">
        <v>150</v>
      </c>
      <c r="F141">
        <v>15</v>
      </c>
      <c r="G141">
        <v>9</v>
      </c>
      <c r="H141" s="3" t="s">
        <v>11</v>
      </c>
      <c r="I141" s="3" t="s">
        <v>11</v>
      </c>
      <c r="J141" s="3" t="s">
        <v>11</v>
      </c>
      <c r="K141" s="6">
        <f>ROUND(IF(D141&gt;B141,(1+E141-C141)*24*60,(E141-C141)*24*60),2)</f>
        <v>112.83</v>
      </c>
      <c r="L141" s="6"/>
      <c r="M141" s="3">
        <f>N140+loty[[#This Row],[Cargo załadunek]]</f>
        <v>39</v>
      </c>
      <c r="N141" s="3">
        <f>loty[[#This Row],[ZaładunekWyładunek]]-loty[[#This Row],[Cargo wyładunek]]</f>
        <v>30</v>
      </c>
    </row>
    <row r="142" spans="1:14" x14ac:dyDescent="0.75">
      <c r="A142">
        <v>141</v>
      </c>
      <c r="B142" s="1">
        <v>44466</v>
      </c>
      <c r="C142" s="2">
        <v>0.38195601851851851</v>
      </c>
      <c r="D142" s="1">
        <v>44466</v>
      </c>
      <c r="E142" s="3" t="s">
        <v>151</v>
      </c>
      <c r="F142">
        <v>10</v>
      </c>
      <c r="G142">
        <v>19</v>
      </c>
      <c r="H142" s="3" t="s">
        <v>11</v>
      </c>
      <c r="I142" s="3" t="s">
        <v>11</v>
      </c>
      <c r="J142" s="3" t="s">
        <v>11</v>
      </c>
      <c r="K142" s="6">
        <f>ROUND(IF(D142&gt;B142,(1+E142-C142)*24*60,(E142-C142)*24*60),2)</f>
        <v>61.12</v>
      </c>
      <c r="L142" s="6"/>
      <c r="M142" s="3">
        <f>N141+loty[[#This Row],[Cargo załadunek]]</f>
        <v>40</v>
      </c>
      <c r="N142" s="3">
        <f>loty[[#This Row],[ZaładunekWyładunek]]-loty[[#This Row],[Cargo wyładunek]]</f>
        <v>21</v>
      </c>
    </row>
    <row r="143" spans="1:14" x14ac:dyDescent="0.75">
      <c r="A143">
        <v>142</v>
      </c>
      <c r="B143" s="1">
        <v>44466</v>
      </c>
      <c r="C143" s="2">
        <v>0.54520833333333329</v>
      </c>
      <c r="D143" s="1">
        <v>44466</v>
      </c>
      <c r="E143" s="3" t="s">
        <v>152</v>
      </c>
      <c r="F143">
        <v>1</v>
      </c>
      <c r="G143">
        <v>0</v>
      </c>
      <c r="H143" s="3" t="s">
        <v>11</v>
      </c>
      <c r="I143" s="3" t="s">
        <v>11</v>
      </c>
      <c r="J143" s="3" t="s">
        <v>11</v>
      </c>
      <c r="K143" s="6">
        <f>ROUND(IF(D143&gt;B143,(1+E143-C143)*24*60,(E143-C143)*24*60),2)</f>
        <v>120</v>
      </c>
      <c r="L143" s="6"/>
      <c r="M143" s="3">
        <f>N142+loty[[#This Row],[Cargo załadunek]]</f>
        <v>22</v>
      </c>
      <c r="N143" s="3">
        <f>loty[[#This Row],[ZaładunekWyładunek]]-loty[[#This Row],[Cargo wyładunek]]</f>
        <v>22</v>
      </c>
    </row>
    <row r="144" spans="1:14" x14ac:dyDescent="0.75">
      <c r="A144">
        <v>143</v>
      </c>
      <c r="B144" s="1">
        <v>44466</v>
      </c>
      <c r="C144" s="2">
        <v>0.71118055555555559</v>
      </c>
      <c r="D144" s="1">
        <v>44466</v>
      </c>
      <c r="E144" s="3" t="s">
        <v>153</v>
      </c>
      <c r="F144">
        <v>3</v>
      </c>
      <c r="G144">
        <v>0</v>
      </c>
      <c r="H144" s="3" t="s">
        <v>11</v>
      </c>
      <c r="I144" s="3" t="s">
        <v>11</v>
      </c>
      <c r="J144" s="3" t="s">
        <v>11</v>
      </c>
      <c r="K144" s="6">
        <f>ROUND(IF(D144&gt;B144,(1+E144-C144)*24*60,(E144-C144)*24*60),2)</f>
        <v>117.97</v>
      </c>
      <c r="L144" s="6"/>
      <c r="M144" s="3">
        <f>N143+loty[[#This Row],[Cargo załadunek]]</f>
        <v>25</v>
      </c>
      <c r="N144" s="3">
        <f>loty[[#This Row],[ZaładunekWyładunek]]-loty[[#This Row],[Cargo wyładunek]]</f>
        <v>25</v>
      </c>
    </row>
    <row r="145" spans="1:14" x14ac:dyDescent="0.75">
      <c r="A145">
        <v>144</v>
      </c>
      <c r="B145" s="1">
        <v>44467</v>
      </c>
      <c r="C145" s="2">
        <v>0.41951388888888891</v>
      </c>
      <c r="D145" s="1">
        <v>44467</v>
      </c>
      <c r="E145" s="3" t="s">
        <v>154</v>
      </c>
      <c r="F145">
        <v>9</v>
      </c>
      <c r="G145">
        <v>14</v>
      </c>
      <c r="H145" s="3" t="s">
        <v>11</v>
      </c>
      <c r="I145" s="3" t="s">
        <v>11</v>
      </c>
      <c r="J145" s="3" t="s">
        <v>11</v>
      </c>
      <c r="K145" s="6">
        <f>ROUND(IF(D145&gt;B145,(1+E145-C145)*24*60,(E145-C145)*24*60),2)</f>
        <v>110</v>
      </c>
      <c r="L145" s="6"/>
      <c r="M145" s="3">
        <f>N144+loty[[#This Row],[Cargo załadunek]]</f>
        <v>34</v>
      </c>
      <c r="N145" s="3">
        <f>loty[[#This Row],[ZaładunekWyładunek]]-loty[[#This Row],[Cargo wyładunek]]</f>
        <v>20</v>
      </c>
    </row>
    <row r="146" spans="1:14" x14ac:dyDescent="0.75">
      <c r="A146">
        <v>145</v>
      </c>
      <c r="B146" s="1">
        <v>44467</v>
      </c>
      <c r="C146" s="2">
        <v>0.54101851851851857</v>
      </c>
      <c r="D146" s="1">
        <v>44467</v>
      </c>
      <c r="E146" s="3" t="s">
        <v>155</v>
      </c>
      <c r="F146">
        <v>11</v>
      </c>
      <c r="G146">
        <v>13</v>
      </c>
      <c r="H146" s="3" t="s">
        <v>11</v>
      </c>
      <c r="I146" s="3" t="s">
        <v>11</v>
      </c>
      <c r="J146" s="3" t="s">
        <v>11</v>
      </c>
      <c r="K146" s="6">
        <f>ROUND(IF(D146&gt;B146,(1+E146-C146)*24*60,(E146-C146)*24*60),2)</f>
        <v>125.87</v>
      </c>
      <c r="L146" s="6"/>
      <c r="M146" s="3">
        <f>N145+loty[[#This Row],[Cargo załadunek]]</f>
        <v>31</v>
      </c>
      <c r="N146" s="3">
        <f>loty[[#This Row],[ZaładunekWyładunek]]-loty[[#This Row],[Cargo wyładunek]]</f>
        <v>18</v>
      </c>
    </row>
    <row r="147" spans="1:14" x14ac:dyDescent="0.75">
      <c r="A147">
        <v>146</v>
      </c>
      <c r="B147" s="1">
        <v>44467</v>
      </c>
      <c r="C147" s="2">
        <v>0.71254629629629629</v>
      </c>
      <c r="D147" s="1">
        <v>44467</v>
      </c>
      <c r="E147" s="3" t="s">
        <v>156</v>
      </c>
      <c r="F147">
        <v>12</v>
      </c>
      <c r="G147">
        <v>9</v>
      </c>
      <c r="H147" s="3" t="s">
        <v>11</v>
      </c>
      <c r="I147" s="3" t="s">
        <v>11</v>
      </c>
      <c r="J147" s="3" t="s">
        <v>11</v>
      </c>
      <c r="K147" s="6">
        <f>ROUND(IF(D147&gt;B147,(1+E147-C147)*24*60,(E147-C147)*24*60),2)</f>
        <v>60.75</v>
      </c>
      <c r="L147" s="6"/>
      <c r="M147" s="3">
        <f>N146+loty[[#This Row],[Cargo załadunek]]</f>
        <v>30</v>
      </c>
      <c r="N147" s="3">
        <f>loty[[#This Row],[ZaładunekWyładunek]]-loty[[#This Row],[Cargo wyładunek]]</f>
        <v>21</v>
      </c>
    </row>
    <row r="148" spans="1:14" x14ac:dyDescent="0.75">
      <c r="A148">
        <v>147</v>
      </c>
      <c r="B148" s="1">
        <v>44467</v>
      </c>
      <c r="C148" s="2">
        <v>0.79166666666666663</v>
      </c>
      <c r="D148" s="1">
        <v>44467</v>
      </c>
      <c r="E148" s="3" t="s">
        <v>157</v>
      </c>
      <c r="F148">
        <v>14</v>
      </c>
      <c r="G148">
        <v>9</v>
      </c>
      <c r="H148" s="3" t="s">
        <v>11</v>
      </c>
      <c r="I148" s="3" t="s">
        <v>11</v>
      </c>
      <c r="J148" s="3" t="s">
        <v>11</v>
      </c>
      <c r="K148" s="6">
        <f>ROUND(IF(D148&gt;B148,(1+E148-C148)*24*60,(E148-C148)*24*60),2)</f>
        <v>121.02</v>
      </c>
      <c r="L148" s="6"/>
      <c r="M148" s="3">
        <f>N147+loty[[#This Row],[Cargo załadunek]]</f>
        <v>35</v>
      </c>
      <c r="N148" s="3">
        <f>loty[[#This Row],[ZaładunekWyładunek]]-loty[[#This Row],[Cargo wyładunek]]</f>
        <v>26</v>
      </c>
    </row>
    <row r="149" spans="1:14" x14ac:dyDescent="0.75">
      <c r="A149">
        <v>148</v>
      </c>
      <c r="B149" s="1">
        <v>44468</v>
      </c>
      <c r="C149" s="2">
        <v>0.29934027777777777</v>
      </c>
      <c r="D149" s="1">
        <v>44468</v>
      </c>
      <c r="E149" s="3" t="s">
        <v>158</v>
      </c>
      <c r="F149">
        <v>12</v>
      </c>
      <c r="G149">
        <v>16</v>
      </c>
      <c r="H149" s="3" t="s">
        <v>11</v>
      </c>
      <c r="I149" s="3" t="s">
        <v>11</v>
      </c>
      <c r="J149" s="3" t="s">
        <v>11</v>
      </c>
      <c r="K149" s="6">
        <f>ROUND(IF(D149&gt;B149,(1+E149-C149)*24*60,(E149-C149)*24*60),2)</f>
        <v>107.48</v>
      </c>
      <c r="L149" s="6"/>
      <c r="M149" s="3">
        <f>N148+loty[[#This Row],[Cargo załadunek]]</f>
        <v>38</v>
      </c>
      <c r="N149" s="3">
        <f>loty[[#This Row],[ZaładunekWyładunek]]-loty[[#This Row],[Cargo wyładunek]]</f>
        <v>22</v>
      </c>
    </row>
    <row r="150" spans="1:14" x14ac:dyDescent="0.75">
      <c r="A150">
        <v>149</v>
      </c>
      <c r="B150" s="1">
        <v>44468</v>
      </c>
      <c r="C150" s="2">
        <v>0.41740740740740739</v>
      </c>
      <c r="D150" s="1">
        <v>44468</v>
      </c>
      <c r="E150" s="3" t="s">
        <v>159</v>
      </c>
      <c r="F150">
        <v>9</v>
      </c>
      <c r="G150">
        <v>21</v>
      </c>
      <c r="H150" s="3" t="s">
        <v>11</v>
      </c>
      <c r="I150" s="3" t="s">
        <v>11</v>
      </c>
      <c r="J150" s="3" t="s">
        <v>11</v>
      </c>
      <c r="K150" s="6">
        <f>ROUND(IF(D150&gt;B150,(1+E150-C150)*24*60,(E150-C150)*24*60),2)</f>
        <v>119.97</v>
      </c>
      <c r="L150" s="6"/>
      <c r="M150" s="3">
        <f>N149+loty[[#This Row],[Cargo załadunek]]</f>
        <v>31</v>
      </c>
      <c r="N150" s="3">
        <f>loty[[#This Row],[ZaładunekWyładunek]]-loty[[#This Row],[Cargo wyładunek]]</f>
        <v>10</v>
      </c>
    </row>
    <row r="151" spans="1:14" x14ac:dyDescent="0.75">
      <c r="A151">
        <v>150</v>
      </c>
      <c r="B151" s="1">
        <v>44468</v>
      </c>
      <c r="C151" s="2">
        <v>0.55636574074074074</v>
      </c>
      <c r="D151" s="1">
        <v>44468</v>
      </c>
      <c r="E151" s="3" t="s">
        <v>160</v>
      </c>
      <c r="F151">
        <v>15</v>
      </c>
      <c r="G151">
        <v>9</v>
      </c>
      <c r="H151" s="3" t="s">
        <v>11</v>
      </c>
      <c r="I151" s="3" t="s">
        <v>11</v>
      </c>
      <c r="J151" s="3" t="s">
        <v>11</v>
      </c>
      <c r="K151" s="6">
        <f>ROUND(IF(D151&gt;B151,(1+E151-C151)*24*60,(E151-C151)*24*60),2)</f>
        <v>82.02</v>
      </c>
      <c r="L151" s="6"/>
      <c r="M151" s="3">
        <f>N150+loty[[#This Row],[Cargo załadunek]]</f>
        <v>25</v>
      </c>
      <c r="N151" s="3">
        <f>loty[[#This Row],[ZaładunekWyładunek]]-loty[[#This Row],[Cargo wyładunek]]</f>
        <v>16</v>
      </c>
    </row>
    <row r="152" spans="1:14" x14ac:dyDescent="0.75">
      <c r="A152">
        <v>151</v>
      </c>
      <c r="B152" s="1">
        <v>44468</v>
      </c>
      <c r="C152" s="2">
        <v>0.67305555555555552</v>
      </c>
      <c r="D152" s="1">
        <v>44468</v>
      </c>
      <c r="E152" s="3" t="s">
        <v>161</v>
      </c>
      <c r="F152">
        <v>14</v>
      </c>
      <c r="G152">
        <v>8</v>
      </c>
      <c r="H152" s="3" t="s">
        <v>11</v>
      </c>
      <c r="I152" s="3" t="s">
        <v>11</v>
      </c>
      <c r="J152" s="3" t="s">
        <v>11</v>
      </c>
      <c r="K152" s="6">
        <f>ROUND(IF(D152&gt;B152,(1+E152-C152)*24*60,(E152-C152)*24*60),2)</f>
        <v>85</v>
      </c>
      <c r="L152" s="6"/>
      <c r="M152" s="3">
        <f>N151+loty[[#This Row],[Cargo załadunek]]</f>
        <v>30</v>
      </c>
      <c r="N152" s="3">
        <f>loty[[#This Row],[ZaładunekWyładunek]]-loty[[#This Row],[Cargo wyładunek]]</f>
        <v>22</v>
      </c>
    </row>
    <row r="153" spans="1:14" x14ac:dyDescent="0.75">
      <c r="A153">
        <v>152</v>
      </c>
      <c r="B153" s="1">
        <v>44468</v>
      </c>
      <c r="C153" s="2">
        <v>0.79931712962962964</v>
      </c>
      <c r="D153" s="1">
        <v>44468</v>
      </c>
      <c r="E153" s="3" t="s">
        <v>162</v>
      </c>
      <c r="F153">
        <v>16</v>
      </c>
      <c r="G153">
        <v>21</v>
      </c>
      <c r="H153" s="3" t="s">
        <v>11</v>
      </c>
      <c r="I153" s="3" t="s">
        <v>11</v>
      </c>
      <c r="J153" s="3" t="s">
        <v>11</v>
      </c>
      <c r="K153" s="6">
        <f>ROUND(IF(D153&gt;B153,(1+E153-C153)*24*60,(E153-C153)*24*60),2)</f>
        <v>70.349999999999994</v>
      </c>
      <c r="L153" s="6"/>
      <c r="M153" s="3">
        <f>N152+loty[[#This Row],[Cargo załadunek]]</f>
        <v>38</v>
      </c>
      <c r="N153" s="3">
        <f>loty[[#This Row],[ZaładunekWyładunek]]-loty[[#This Row],[Cargo wyładunek]]</f>
        <v>17</v>
      </c>
    </row>
    <row r="154" spans="1:14" x14ac:dyDescent="0.75">
      <c r="A154">
        <v>153</v>
      </c>
      <c r="B154" s="1">
        <v>44468</v>
      </c>
      <c r="C154" s="2">
        <v>0.9611574074074074</v>
      </c>
      <c r="D154" s="1">
        <v>44469</v>
      </c>
      <c r="E154" s="3" t="s">
        <v>163</v>
      </c>
      <c r="F154">
        <v>14</v>
      </c>
      <c r="G154">
        <v>9</v>
      </c>
      <c r="H154" s="3" t="s">
        <v>11</v>
      </c>
      <c r="I154" s="3" t="s">
        <v>11</v>
      </c>
      <c r="J154" s="3" t="s">
        <v>11</v>
      </c>
      <c r="K154" s="6">
        <f>ROUND(IF(D154&gt;B154,(1+E154-C154)*24*60,(E154-C154)*24*60),2)</f>
        <v>113</v>
      </c>
      <c r="L154" s="6"/>
      <c r="M154" s="3">
        <f>N153+loty[[#This Row],[Cargo załadunek]]</f>
        <v>31</v>
      </c>
      <c r="N154" s="3">
        <f>loty[[#This Row],[ZaładunekWyładunek]]-loty[[#This Row],[Cargo wyładunek]]</f>
        <v>22</v>
      </c>
    </row>
    <row r="155" spans="1:14" x14ac:dyDescent="0.75">
      <c r="A155">
        <v>154</v>
      </c>
      <c r="B155" s="1">
        <v>44469</v>
      </c>
      <c r="C155" s="2">
        <v>0.3125</v>
      </c>
      <c r="D155" s="1">
        <v>44469</v>
      </c>
      <c r="E155" s="3" t="s">
        <v>164</v>
      </c>
      <c r="F155">
        <v>17</v>
      </c>
      <c r="G155">
        <v>3</v>
      </c>
      <c r="H155" s="3" t="s">
        <v>11</v>
      </c>
      <c r="I155" s="3" t="s">
        <v>11</v>
      </c>
      <c r="J155" s="3" t="s">
        <v>11</v>
      </c>
      <c r="K155" s="6">
        <f>ROUND(IF(D155&gt;B155,(1+E155-C155)*24*60,(E155-C155)*24*60),2)</f>
        <v>30.75</v>
      </c>
      <c r="L155" s="6"/>
      <c r="M155" s="3">
        <f>N154+loty[[#This Row],[Cargo załadunek]]</f>
        <v>39</v>
      </c>
      <c r="N155" s="3">
        <f>loty[[#This Row],[ZaładunekWyładunek]]-loty[[#This Row],[Cargo wyładunek]]</f>
        <v>36</v>
      </c>
    </row>
    <row r="156" spans="1:14" x14ac:dyDescent="0.75">
      <c r="A156">
        <v>155</v>
      </c>
      <c r="B156" s="1">
        <v>44469</v>
      </c>
      <c r="C156" s="2">
        <v>0.44229166666666669</v>
      </c>
      <c r="D156" s="1">
        <v>44469</v>
      </c>
      <c r="E156" s="3" t="s">
        <v>140</v>
      </c>
      <c r="F156">
        <v>0</v>
      </c>
      <c r="G156">
        <v>9</v>
      </c>
      <c r="H156" s="3" t="s">
        <v>11</v>
      </c>
      <c r="I156" s="3" t="s">
        <v>11</v>
      </c>
      <c r="J156" s="3" t="s">
        <v>11</v>
      </c>
      <c r="K156" s="6">
        <f>ROUND(IF(D156&gt;B156,(1+E156-C156)*24*60,(E156-C156)*24*60),2)</f>
        <v>84.17</v>
      </c>
      <c r="L156" s="6"/>
      <c r="M156" s="3">
        <f>N155+loty[[#This Row],[Cargo załadunek]]</f>
        <v>36</v>
      </c>
      <c r="N156" s="3">
        <f>loty[[#This Row],[ZaładunekWyładunek]]-loty[[#This Row],[Cargo wyładunek]]</f>
        <v>27</v>
      </c>
    </row>
    <row r="157" spans="1:14" x14ac:dyDescent="0.75">
      <c r="A157">
        <v>156</v>
      </c>
      <c r="B157" s="1">
        <v>44469</v>
      </c>
      <c r="C157" s="2">
        <v>0.59045138888888893</v>
      </c>
      <c r="D157" s="1">
        <v>44469</v>
      </c>
      <c r="E157" s="3" t="s">
        <v>165</v>
      </c>
      <c r="F157">
        <v>14</v>
      </c>
      <c r="G157">
        <v>8</v>
      </c>
      <c r="H157" s="3" t="s">
        <v>11</v>
      </c>
      <c r="I157" s="3" t="s">
        <v>11</v>
      </c>
      <c r="J157" s="3" t="s">
        <v>11</v>
      </c>
      <c r="K157" s="6">
        <f>ROUND(IF(D157&gt;B157,(1+E157-C157)*24*60,(E157-C157)*24*60),2)</f>
        <v>57.9</v>
      </c>
      <c r="L157" s="6"/>
      <c r="M157" s="3">
        <f>N156+loty[[#This Row],[Cargo załadunek]]</f>
        <v>41</v>
      </c>
      <c r="N157" s="3">
        <f>loty[[#This Row],[ZaładunekWyładunek]]-loty[[#This Row],[Cargo wyładunek]]</f>
        <v>33</v>
      </c>
    </row>
    <row r="158" spans="1:14" x14ac:dyDescent="0.75">
      <c r="A158">
        <v>157</v>
      </c>
      <c r="B158" s="1">
        <v>44469</v>
      </c>
      <c r="C158" s="2">
        <v>0.7142708333333333</v>
      </c>
      <c r="D158" s="1">
        <v>44469</v>
      </c>
      <c r="E158" s="3" t="s">
        <v>166</v>
      </c>
      <c r="F158">
        <v>6</v>
      </c>
      <c r="G158">
        <v>39</v>
      </c>
      <c r="H158" s="3" t="s">
        <v>11</v>
      </c>
      <c r="I158" s="3" t="s">
        <v>11</v>
      </c>
      <c r="J158" s="3" t="s">
        <v>11</v>
      </c>
      <c r="K158" s="6">
        <f>ROUND(IF(D158&gt;B158,(1+E158-C158)*24*60,(E158-C158)*24*60),2)</f>
        <v>108.37</v>
      </c>
      <c r="L158" s="6"/>
      <c r="M158" s="3">
        <f>N157+loty[[#This Row],[Cargo załadunek]]</f>
        <v>39</v>
      </c>
      <c r="N158" s="3">
        <f>loty[[#This Row],[ZaładunekWyładunek]]-loty[[#This Row],[Cargo wyładunek]]</f>
        <v>0</v>
      </c>
    </row>
    <row r="160" spans="1:14" x14ac:dyDescent="0.75">
      <c r="M160" s="8" t="s">
        <v>168</v>
      </c>
    </row>
    <row r="161" spans="13:14" x14ac:dyDescent="0.75">
      <c r="M161" s="8" t="s">
        <v>174</v>
      </c>
      <c r="N161" s="8">
        <f>COUNTIF(loty[ZaładunekWyładunek],"&gt;40")</f>
        <v>3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EF874-BA88-4783-B491-4163730EAC95}">
  <dimension ref="A3:F34"/>
  <sheetViews>
    <sheetView topLeftCell="A17" workbookViewId="0">
      <selection activeCell="G19" sqref="G19"/>
    </sheetView>
  </sheetViews>
  <sheetFormatPr defaultRowHeight="14.75" x14ac:dyDescent="0.75"/>
  <cols>
    <col min="1" max="1" width="16.40625" bestFit="1" customWidth="1"/>
    <col min="2" max="2" width="10.7265625" bestFit="1" customWidth="1"/>
    <col min="3" max="3" width="23.953125" customWidth="1"/>
  </cols>
  <sheetData>
    <row r="3" spans="1:2" x14ac:dyDescent="0.75">
      <c r="A3" s="9" t="s">
        <v>176</v>
      </c>
      <c r="B3" t="s">
        <v>188</v>
      </c>
    </row>
    <row r="4" spans="1:2" x14ac:dyDescent="0.75">
      <c r="A4" s="10">
        <v>44440</v>
      </c>
      <c r="B4" s="3">
        <v>148000</v>
      </c>
    </row>
    <row r="5" spans="1:2" x14ac:dyDescent="0.75">
      <c r="A5" s="10">
        <v>44441</v>
      </c>
      <c r="B5" s="3">
        <v>169500</v>
      </c>
    </row>
    <row r="6" spans="1:2" x14ac:dyDescent="0.75">
      <c r="A6" s="10">
        <v>44442</v>
      </c>
      <c r="B6" s="3">
        <v>225500</v>
      </c>
    </row>
    <row r="7" spans="1:2" x14ac:dyDescent="0.75">
      <c r="A7" s="10">
        <v>44443</v>
      </c>
      <c r="B7" s="3">
        <v>150500</v>
      </c>
    </row>
    <row r="8" spans="1:2" x14ac:dyDescent="0.75">
      <c r="A8" s="10">
        <v>44444</v>
      </c>
      <c r="B8" s="3">
        <v>255500</v>
      </c>
    </row>
    <row r="9" spans="1:2" x14ac:dyDescent="0.75">
      <c r="A9" s="10">
        <v>44445</v>
      </c>
      <c r="B9" s="3">
        <v>164000</v>
      </c>
    </row>
    <row r="10" spans="1:2" x14ac:dyDescent="0.75">
      <c r="A10" s="10">
        <v>44446</v>
      </c>
      <c r="B10" s="3">
        <v>186500</v>
      </c>
    </row>
    <row r="11" spans="1:2" x14ac:dyDescent="0.75">
      <c r="A11" s="10">
        <v>44447</v>
      </c>
      <c r="B11" s="3">
        <v>181500</v>
      </c>
    </row>
    <row r="12" spans="1:2" x14ac:dyDescent="0.75">
      <c r="A12" s="10">
        <v>44448</v>
      </c>
      <c r="B12" s="3">
        <v>155000</v>
      </c>
    </row>
    <row r="13" spans="1:2" x14ac:dyDescent="0.75">
      <c r="A13" s="10">
        <v>44449</v>
      </c>
      <c r="B13" s="3">
        <v>178500</v>
      </c>
    </row>
    <row r="14" spans="1:2" x14ac:dyDescent="0.75">
      <c r="A14" s="10">
        <v>44450</v>
      </c>
      <c r="B14" s="3">
        <v>150000</v>
      </c>
    </row>
    <row r="15" spans="1:2" x14ac:dyDescent="0.75">
      <c r="A15" s="10">
        <v>44451</v>
      </c>
      <c r="B15" s="3">
        <v>36000</v>
      </c>
    </row>
    <row r="16" spans="1:2" x14ac:dyDescent="0.75">
      <c r="A16" s="10">
        <v>44452</v>
      </c>
      <c r="B16" s="3">
        <v>169000</v>
      </c>
    </row>
    <row r="17" spans="1:6" x14ac:dyDescent="0.75">
      <c r="A17" s="10">
        <v>44453</v>
      </c>
      <c r="B17" s="3">
        <v>145000</v>
      </c>
    </row>
    <row r="18" spans="1:6" x14ac:dyDescent="0.75">
      <c r="A18" s="10">
        <v>44454</v>
      </c>
      <c r="B18" s="3">
        <v>91500</v>
      </c>
    </row>
    <row r="19" spans="1:6" x14ac:dyDescent="0.75">
      <c r="A19" s="10">
        <v>44455</v>
      </c>
      <c r="B19" s="3">
        <v>183000</v>
      </c>
    </row>
    <row r="20" spans="1:6" x14ac:dyDescent="0.75">
      <c r="A20" s="10">
        <v>44456</v>
      </c>
      <c r="B20" s="3">
        <v>128000</v>
      </c>
    </row>
    <row r="21" spans="1:6" x14ac:dyDescent="0.75">
      <c r="A21" s="10">
        <v>44457</v>
      </c>
      <c r="B21" s="3">
        <v>124500</v>
      </c>
    </row>
    <row r="22" spans="1:6" x14ac:dyDescent="0.75">
      <c r="A22" s="10">
        <v>44458</v>
      </c>
      <c r="B22" s="3">
        <v>175500</v>
      </c>
    </row>
    <row r="23" spans="1:6" x14ac:dyDescent="0.75">
      <c r="A23" s="10">
        <v>44459</v>
      </c>
      <c r="B23" s="3">
        <v>203000</v>
      </c>
    </row>
    <row r="24" spans="1:6" x14ac:dyDescent="0.75">
      <c r="A24" s="10">
        <v>44460</v>
      </c>
      <c r="B24" s="3">
        <v>78500</v>
      </c>
    </row>
    <row r="25" spans="1:6" x14ac:dyDescent="0.75">
      <c r="A25" s="10">
        <v>44461</v>
      </c>
      <c r="B25" s="3">
        <v>168500</v>
      </c>
    </row>
    <row r="26" spans="1:6" x14ac:dyDescent="0.75">
      <c r="A26" s="10">
        <v>44462</v>
      </c>
      <c r="B26" s="3">
        <v>149500</v>
      </c>
    </row>
    <row r="27" spans="1:6" x14ac:dyDescent="0.75">
      <c r="A27" s="10">
        <v>44463</v>
      </c>
      <c r="B27" s="3">
        <v>166000</v>
      </c>
    </row>
    <row r="28" spans="1:6" x14ac:dyDescent="0.75">
      <c r="A28" s="10">
        <v>44464</v>
      </c>
      <c r="B28" s="3">
        <v>102500</v>
      </c>
    </row>
    <row r="29" spans="1:6" x14ac:dyDescent="0.75">
      <c r="A29" s="10">
        <v>44465</v>
      </c>
      <c r="B29" s="3">
        <v>186000</v>
      </c>
    </row>
    <row r="30" spans="1:6" x14ac:dyDescent="0.75">
      <c r="A30" s="10">
        <v>44466</v>
      </c>
      <c r="B30" s="3">
        <v>76000</v>
      </c>
      <c r="C30" s="8" t="s">
        <v>190</v>
      </c>
      <c r="D30" s="8">
        <f>MAX(B4:B33)</f>
        <v>255500</v>
      </c>
      <c r="E30" s="8" t="s">
        <v>191</v>
      </c>
      <c r="F30" s="8"/>
    </row>
    <row r="31" spans="1:6" x14ac:dyDescent="0.75">
      <c r="A31" s="10">
        <v>44467</v>
      </c>
      <c r="B31" s="3">
        <v>121000</v>
      </c>
    </row>
    <row r="32" spans="1:6" x14ac:dyDescent="0.75">
      <c r="A32" s="10">
        <v>44468</v>
      </c>
      <c r="B32" s="3">
        <v>212000</v>
      </c>
    </row>
    <row r="33" spans="1:3" x14ac:dyDescent="0.75">
      <c r="A33" s="10">
        <v>44469</v>
      </c>
      <c r="B33" s="3">
        <v>49000</v>
      </c>
    </row>
    <row r="34" spans="1:3" x14ac:dyDescent="0.75">
      <c r="A34" s="10" t="s">
        <v>177</v>
      </c>
      <c r="B34" s="14">
        <v>4529000</v>
      </c>
      <c r="C34" s="8" t="s">
        <v>189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F034F-0B16-4A91-8F59-19EAA80C650F}">
  <dimension ref="A1:L158"/>
  <sheetViews>
    <sheetView workbookViewId="0">
      <selection activeCell="N5" sqref="N5"/>
    </sheetView>
  </sheetViews>
  <sheetFormatPr defaultRowHeight="14.75" x14ac:dyDescent="0.75"/>
  <cols>
    <col min="2" max="2" width="9.6796875" bestFit="1" customWidth="1"/>
    <col min="6" max="6" width="23.7265625" customWidth="1"/>
    <col min="8" max="8" width="32.36328125" customWidth="1"/>
    <col min="9" max="9" width="9.6796875" bestFit="1" customWidth="1"/>
    <col min="11" max="11" width="16.04296875" customWidth="1"/>
  </cols>
  <sheetData>
    <row r="1" spans="1:12" x14ac:dyDescent="0.7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12" t="s">
        <v>183</v>
      </c>
      <c r="I1" s="12" t="s">
        <v>184</v>
      </c>
      <c r="J1" s="12" t="s">
        <v>185</v>
      </c>
      <c r="K1" s="12" t="s">
        <v>186</v>
      </c>
      <c r="L1" s="12" t="s">
        <v>187</v>
      </c>
    </row>
    <row r="2" spans="1:12" x14ac:dyDescent="0.75">
      <c r="A2">
        <v>1</v>
      </c>
      <c r="B2" s="1">
        <v>44440</v>
      </c>
      <c r="C2">
        <v>0.33333333333333331</v>
      </c>
      <c r="D2">
        <v>44440</v>
      </c>
      <c r="E2" t="s">
        <v>10</v>
      </c>
      <c r="F2">
        <v>12</v>
      </c>
      <c r="G2">
        <v>0</v>
      </c>
      <c r="H2" t="b">
        <f>IF(B2=D2,TRUE,FALSE)</f>
        <v>1</v>
      </c>
      <c r="I2" s="1">
        <v>44440</v>
      </c>
      <c r="J2">
        <f>IF(F2&gt;=30,F2*4000,IF(AND(F2&gt;=20,F2&lt;30),F2*5000,IF(AND(F2&gt;=10,F2&lt;20),F2*5500,F2*6000)))</f>
        <v>66000</v>
      </c>
      <c r="K2" s="13">
        <f>IF(H1=FALSE,IF(H2,(F2+G2+G1)*1500,(F2+G1)*1500),IF(H2,(F2+G2)*1500,(F2)*1500))</f>
        <v>18000</v>
      </c>
      <c r="L2">
        <f>J2-K2</f>
        <v>48000</v>
      </c>
    </row>
    <row r="3" spans="1:12" x14ac:dyDescent="0.75">
      <c r="A3">
        <v>2</v>
      </c>
      <c r="B3" s="1">
        <v>44440</v>
      </c>
      <c r="C3">
        <v>0.42430555555555555</v>
      </c>
      <c r="D3">
        <v>44440</v>
      </c>
      <c r="E3" t="s">
        <v>12</v>
      </c>
      <c r="F3">
        <v>11</v>
      </c>
      <c r="G3">
        <v>16</v>
      </c>
      <c r="H3" t="b">
        <f t="shared" ref="H3:H66" si="0">IF(B3=D3,TRUE,FALSE)</f>
        <v>1</v>
      </c>
      <c r="I3" s="1">
        <v>44440</v>
      </c>
      <c r="J3">
        <f t="shared" ref="J3:J66" si="1">IF(F3&gt;=30,F3*4000,IF(AND(F3&gt;=20,F3&lt;30),F3*5000,IF(AND(F3&gt;=10,F3&lt;20),F3*5500,F3*6000)))</f>
        <v>60500</v>
      </c>
      <c r="K3" s="13">
        <f t="shared" ref="K3:K66" si="2">IF(H2=FALSE,IF(H3,(F3+G3+G2)*1500,(F3+G2)*1500),IF(H3,(F3+G3)*1500,(F3)*1500))</f>
        <v>40500</v>
      </c>
      <c r="L3">
        <f t="shared" ref="L3:L66" si="3">J3-K3</f>
        <v>20000</v>
      </c>
    </row>
    <row r="4" spans="1:12" x14ac:dyDescent="0.75">
      <c r="A4">
        <v>3</v>
      </c>
      <c r="B4" s="1">
        <v>44440</v>
      </c>
      <c r="C4">
        <v>0.64613425925925927</v>
      </c>
      <c r="D4">
        <v>44440</v>
      </c>
      <c r="E4" t="s">
        <v>13</v>
      </c>
      <c r="F4">
        <v>9</v>
      </c>
      <c r="G4">
        <v>0</v>
      </c>
      <c r="H4" t="b">
        <f t="shared" si="0"/>
        <v>1</v>
      </c>
      <c r="I4" s="1">
        <v>44440</v>
      </c>
      <c r="J4">
        <f t="shared" si="1"/>
        <v>54000</v>
      </c>
      <c r="K4" s="13">
        <f t="shared" si="2"/>
        <v>13500</v>
      </c>
      <c r="L4">
        <f t="shared" si="3"/>
        <v>40500</v>
      </c>
    </row>
    <row r="5" spans="1:12" x14ac:dyDescent="0.75">
      <c r="A5">
        <v>4</v>
      </c>
      <c r="B5" s="1">
        <v>44440</v>
      </c>
      <c r="C5">
        <v>0.76347222222222222</v>
      </c>
      <c r="D5">
        <v>44440</v>
      </c>
      <c r="E5" t="s">
        <v>14</v>
      </c>
      <c r="F5">
        <v>14</v>
      </c>
      <c r="G5">
        <v>11</v>
      </c>
      <c r="H5" t="b">
        <f t="shared" si="0"/>
        <v>1</v>
      </c>
      <c r="I5" s="1">
        <v>44440</v>
      </c>
      <c r="J5">
        <f t="shared" si="1"/>
        <v>77000</v>
      </c>
      <c r="K5" s="13">
        <f t="shared" si="2"/>
        <v>37500</v>
      </c>
      <c r="L5">
        <f t="shared" si="3"/>
        <v>39500</v>
      </c>
    </row>
    <row r="6" spans="1:12" x14ac:dyDescent="0.75">
      <c r="A6">
        <v>5</v>
      </c>
      <c r="B6" s="1">
        <v>44441</v>
      </c>
      <c r="C6">
        <v>0.17721064814814816</v>
      </c>
      <c r="D6">
        <v>44441</v>
      </c>
      <c r="E6" t="s">
        <v>15</v>
      </c>
      <c r="F6">
        <v>21</v>
      </c>
      <c r="G6">
        <v>15</v>
      </c>
      <c r="H6" t="b">
        <f t="shared" si="0"/>
        <v>1</v>
      </c>
      <c r="I6" s="1">
        <v>44441</v>
      </c>
      <c r="J6">
        <f t="shared" si="1"/>
        <v>105000</v>
      </c>
      <c r="K6" s="13">
        <f t="shared" si="2"/>
        <v>54000</v>
      </c>
      <c r="L6">
        <f t="shared" si="3"/>
        <v>51000</v>
      </c>
    </row>
    <row r="7" spans="1:12" x14ac:dyDescent="0.75">
      <c r="A7">
        <v>6</v>
      </c>
      <c r="B7" s="1">
        <v>44441</v>
      </c>
      <c r="C7">
        <v>0.34736111111111112</v>
      </c>
      <c r="D7">
        <v>44441</v>
      </c>
      <c r="E7" t="s">
        <v>16</v>
      </c>
      <c r="F7">
        <v>11</v>
      </c>
      <c r="G7">
        <v>24</v>
      </c>
      <c r="H7" t="b">
        <f t="shared" si="0"/>
        <v>1</v>
      </c>
      <c r="I7" s="1">
        <v>44441</v>
      </c>
      <c r="J7">
        <f t="shared" si="1"/>
        <v>60500</v>
      </c>
      <c r="K7" s="13">
        <f t="shared" si="2"/>
        <v>52500</v>
      </c>
      <c r="L7">
        <f t="shared" si="3"/>
        <v>8000</v>
      </c>
    </row>
    <row r="8" spans="1:12" x14ac:dyDescent="0.75">
      <c r="A8">
        <v>7</v>
      </c>
      <c r="B8" s="1">
        <v>44441</v>
      </c>
      <c r="C8">
        <v>0.48079861111111111</v>
      </c>
      <c r="D8">
        <v>44441</v>
      </c>
      <c r="E8" t="s">
        <v>17</v>
      </c>
      <c r="F8">
        <v>19</v>
      </c>
      <c r="G8">
        <v>10</v>
      </c>
      <c r="H8" t="b">
        <f t="shared" si="0"/>
        <v>1</v>
      </c>
      <c r="I8" s="1">
        <v>44441</v>
      </c>
      <c r="J8">
        <f t="shared" si="1"/>
        <v>104500</v>
      </c>
      <c r="K8" s="13">
        <f t="shared" si="2"/>
        <v>43500</v>
      </c>
      <c r="L8">
        <f t="shared" si="3"/>
        <v>61000</v>
      </c>
    </row>
    <row r="9" spans="1:12" x14ac:dyDescent="0.75">
      <c r="A9">
        <v>8</v>
      </c>
      <c r="B9" s="1">
        <v>44441</v>
      </c>
      <c r="C9">
        <v>0.63290509259259264</v>
      </c>
      <c r="D9">
        <v>44441</v>
      </c>
      <c r="E9" t="s">
        <v>18</v>
      </c>
      <c r="F9">
        <v>9</v>
      </c>
      <c r="G9">
        <v>11</v>
      </c>
      <c r="H9" t="b">
        <f t="shared" si="0"/>
        <v>1</v>
      </c>
      <c r="I9" s="1">
        <v>44441</v>
      </c>
      <c r="J9">
        <f t="shared" si="1"/>
        <v>54000</v>
      </c>
      <c r="K9" s="13">
        <f t="shared" si="2"/>
        <v>30000</v>
      </c>
      <c r="L9">
        <f t="shared" si="3"/>
        <v>24000</v>
      </c>
    </row>
    <row r="10" spans="1:12" x14ac:dyDescent="0.75">
      <c r="A10">
        <v>9</v>
      </c>
      <c r="B10" s="1">
        <v>44441</v>
      </c>
      <c r="C10">
        <v>0.80592592592592593</v>
      </c>
      <c r="D10">
        <v>44441</v>
      </c>
      <c r="E10" t="s">
        <v>19</v>
      </c>
      <c r="F10">
        <v>12</v>
      </c>
      <c r="G10">
        <v>15</v>
      </c>
      <c r="H10" t="b">
        <f t="shared" si="0"/>
        <v>1</v>
      </c>
      <c r="I10" s="1">
        <v>44441</v>
      </c>
      <c r="J10">
        <f t="shared" si="1"/>
        <v>66000</v>
      </c>
      <c r="K10" s="13">
        <f t="shared" si="2"/>
        <v>40500</v>
      </c>
      <c r="L10">
        <f t="shared" si="3"/>
        <v>25500</v>
      </c>
    </row>
    <row r="11" spans="1:12" x14ac:dyDescent="0.75">
      <c r="A11">
        <v>10</v>
      </c>
      <c r="B11" s="1">
        <v>44442</v>
      </c>
      <c r="C11">
        <v>0.13548611111111111</v>
      </c>
      <c r="D11">
        <v>44442</v>
      </c>
      <c r="E11" t="s">
        <v>20</v>
      </c>
      <c r="F11">
        <v>17</v>
      </c>
      <c r="G11">
        <v>22</v>
      </c>
      <c r="H11" t="b">
        <f t="shared" si="0"/>
        <v>1</v>
      </c>
      <c r="I11" s="1">
        <v>44442</v>
      </c>
      <c r="J11">
        <f t="shared" si="1"/>
        <v>93500</v>
      </c>
      <c r="K11" s="13">
        <f t="shared" si="2"/>
        <v>58500</v>
      </c>
      <c r="L11">
        <f t="shared" si="3"/>
        <v>35000</v>
      </c>
    </row>
    <row r="12" spans="1:12" x14ac:dyDescent="0.75">
      <c r="A12">
        <v>11</v>
      </c>
      <c r="B12" s="1">
        <v>44442</v>
      </c>
      <c r="C12">
        <v>0.37784722222222222</v>
      </c>
      <c r="D12">
        <v>44442</v>
      </c>
      <c r="E12" t="s">
        <v>21</v>
      </c>
      <c r="F12">
        <v>14</v>
      </c>
      <c r="G12">
        <v>10</v>
      </c>
      <c r="H12" t="b">
        <f t="shared" si="0"/>
        <v>1</v>
      </c>
      <c r="I12" s="1">
        <v>44442</v>
      </c>
      <c r="J12">
        <f t="shared" si="1"/>
        <v>77000</v>
      </c>
      <c r="K12" s="13">
        <f t="shared" si="2"/>
        <v>36000</v>
      </c>
      <c r="L12">
        <f t="shared" si="3"/>
        <v>41000</v>
      </c>
    </row>
    <row r="13" spans="1:12" x14ac:dyDescent="0.75">
      <c r="A13">
        <v>12</v>
      </c>
      <c r="B13" s="1">
        <v>44442</v>
      </c>
      <c r="C13">
        <v>0.50086805555555558</v>
      </c>
      <c r="D13">
        <v>44442</v>
      </c>
      <c r="E13" t="s">
        <v>22</v>
      </c>
      <c r="F13">
        <v>24</v>
      </c>
      <c r="G13">
        <v>19</v>
      </c>
      <c r="H13" t="b">
        <f t="shared" si="0"/>
        <v>1</v>
      </c>
      <c r="I13" s="1">
        <v>44442</v>
      </c>
      <c r="J13">
        <f t="shared" si="1"/>
        <v>120000</v>
      </c>
      <c r="K13" s="13">
        <f t="shared" si="2"/>
        <v>64500</v>
      </c>
      <c r="L13">
        <f t="shared" si="3"/>
        <v>55500</v>
      </c>
    </row>
    <row r="14" spans="1:12" x14ac:dyDescent="0.75">
      <c r="A14">
        <v>13</v>
      </c>
      <c r="B14" s="1">
        <v>44442</v>
      </c>
      <c r="C14">
        <v>0.7049305555555555</v>
      </c>
      <c r="D14">
        <v>44442</v>
      </c>
      <c r="E14" t="s">
        <v>23</v>
      </c>
      <c r="F14">
        <v>16</v>
      </c>
      <c r="G14">
        <v>11</v>
      </c>
      <c r="H14" t="b">
        <f t="shared" si="0"/>
        <v>1</v>
      </c>
      <c r="I14" s="1">
        <v>44442</v>
      </c>
      <c r="J14">
        <f t="shared" si="1"/>
        <v>88000</v>
      </c>
      <c r="K14" s="13">
        <f t="shared" si="2"/>
        <v>40500</v>
      </c>
      <c r="L14">
        <f t="shared" si="3"/>
        <v>47500</v>
      </c>
    </row>
    <row r="15" spans="1:12" x14ac:dyDescent="0.75">
      <c r="A15">
        <v>14</v>
      </c>
      <c r="B15" s="1">
        <v>44442</v>
      </c>
      <c r="C15">
        <v>0.80994212962962964</v>
      </c>
      <c r="D15">
        <v>44442</v>
      </c>
      <c r="E15" t="s">
        <v>24</v>
      </c>
      <c r="F15">
        <v>15</v>
      </c>
      <c r="G15">
        <v>9</v>
      </c>
      <c r="H15" t="b">
        <f t="shared" si="0"/>
        <v>1</v>
      </c>
      <c r="I15" s="1">
        <v>44442</v>
      </c>
      <c r="J15">
        <f t="shared" si="1"/>
        <v>82500</v>
      </c>
      <c r="K15" s="13">
        <f t="shared" si="2"/>
        <v>36000</v>
      </c>
      <c r="L15">
        <f t="shared" si="3"/>
        <v>46500</v>
      </c>
    </row>
    <row r="16" spans="1:12" x14ac:dyDescent="0.75">
      <c r="A16">
        <v>15</v>
      </c>
      <c r="B16" s="1">
        <v>44443</v>
      </c>
      <c r="C16">
        <v>0.17093749999999999</v>
      </c>
      <c r="D16">
        <v>44443</v>
      </c>
      <c r="E16" t="s">
        <v>25</v>
      </c>
      <c r="F16">
        <v>7</v>
      </c>
      <c r="G16">
        <v>16</v>
      </c>
      <c r="H16" t="b">
        <f t="shared" si="0"/>
        <v>1</v>
      </c>
      <c r="I16" s="1">
        <v>44443</v>
      </c>
      <c r="J16">
        <f t="shared" si="1"/>
        <v>42000</v>
      </c>
      <c r="K16" s="13">
        <f t="shared" si="2"/>
        <v>34500</v>
      </c>
      <c r="L16">
        <f t="shared" si="3"/>
        <v>7500</v>
      </c>
    </row>
    <row r="17" spans="1:12" x14ac:dyDescent="0.75">
      <c r="A17">
        <v>16</v>
      </c>
      <c r="B17" s="1">
        <v>44443</v>
      </c>
      <c r="C17">
        <v>0.29620370370370369</v>
      </c>
      <c r="D17">
        <v>44443</v>
      </c>
      <c r="E17" t="s">
        <v>26</v>
      </c>
      <c r="F17">
        <v>9</v>
      </c>
      <c r="G17">
        <v>11</v>
      </c>
      <c r="H17" t="b">
        <f t="shared" si="0"/>
        <v>1</v>
      </c>
      <c r="I17" s="1">
        <v>44443</v>
      </c>
      <c r="J17">
        <f t="shared" si="1"/>
        <v>54000</v>
      </c>
      <c r="K17" s="13">
        <f t="shared" si="2"/>
        <v>30000</v>
      </c>
      <c r="L17">
        <f t="shared" si="3"/>
        <v>24000</v>
      </c>
    </row>
    <row r="18" spans="1:12" x14ac:dyDescent="0.75">
      <c r="A18">
        <v>17</v>
      </c>
      <c r="B18" s="1">
        <v>44443</v>
      </c>
      <c r="C18">
        <v>0.3578587962962963</v>
      </c>
      <c r="D18">
        <v>44443</v>
      </c>
      <c r="E18" t="s">
        <v>27</v>
      </c>
      <c r="F18">
        <v>13</v>
      </c>
      <c r="G18">
        <v>18</v>
      </c>
      <c r="H18" t="b">
        <f t="shared" si="0"/>
        <v>1</v>
      </c>
      <c r="I18" s="1">
        <v>44443</v>
      </c>
      <c r="J18">
        <f t="shared" si="1"/>
        <v>71500</v>
      </c>
      <c r="K18" s="13">
        <f t="shared" si="2"/>
        <v>46500</v>
      </c>
      <c r="L18">
        <f t="shared" si="3"/>
        <v>25000</v>
      </c>
    </row>
    <row r="19" spans="1:12" x14ac:dyDescent="0.75">
      <c r="A19">
        <v>18</v>
      </c>
      <c r="B19" s="1">
        <v>44443</v>
      </c>
      <c r="C19">
        <v>0.48564814814814816</v>
      </c>
      <c r="D19">
        <v>44443</v>
      </c>
      <c r="E19" t="s">
        <v>28</v>
      </c>
      <c r="F19">
        <v>22</v>
      </c>
      <c r="G19">
        <v>5</v>
      </c>
      <c r="H19" t="b">
        <f t="shared" si="0"/>
        <v>1</v>
      </c>
      <c r="I19" s="1">
        <v>44443</v>
      </c>
      <c r="J19">
        <f t="shared" si="1"/>
        <v>110000</v>
      </c>
      <c r="K19" s="13">
        <f t="shared" si="2"/>
        <v>40500</v>
      </c>
      <c r="L19">
        <f t="shared" si="3"/>
        <v>69500</v>
      </c>
    </row>
    <row r="20" spans="1:12" x14ac:dyDescent="0.75">
      <c r="A20">
        <v>19</v>
      </c>
      <c r="B20" s="1">
        <v>44443</v>
      </c>
      <c r="C20">
        <v>0.70219907407407411</v>
      </c>
      <c r="D20">
        <v>44443</v>
      </c>
      <c r="E20" t="s">
        <v>29</v>
      </c>
      <c r="F20">
        <v>8</v>
      </c>
      <c r="G20">
        <v>23</v>
      </c>
      <c r="H20" t="b">
        <f t="shared" si="0"/>
        <v>1</v>
      </c>
      <c r="I20" s="1">
        <v>44443</v>
      </c>
      <c r="J20">
        <f t="shared" si="1"/>
        <v>48000</v>
      </c>
      <c r="K20" s="13">
        <f t="shared" si="2"/>
        <v>46500</v>
      </c>
      <c r="L20">
        <f t="shared" si="3"/>
        <v>1500</v>
      </c>
    </row>
    <row r="21" spans="1:12" x14ac:dyDescent="0.75">
      <c r="A21">
        <v>20</v>
      </c>
      <c r="B21" s="1">
        <v>44443</v>
      </c>
      <c r="C21">
        <v>0.80978009259259254</v>
      </c>
      <c r="D21">
        <v>44443</v>
      </c>
      <c r="E21" t="s">
        <v>30</v>
      </c>
      <c r="F21">
        <v>11</v>
      </c>
      <c r="G21">
        <v>14</v>
      </c>
      <c r="H21" t="b">
        <f t="shared" si="0"/>
        <v>1</v>
      </c>
      <c r="I21" s="1">
        <v>44443</v>
      </c>
      <c r="J21">
        <f t="shared" si="1"/>
        <v>60500</v>
      </c>
      <c r="K21" s="13">
        <f t="shared" si="2"/>
        <v>37500</v>
      </c>
      <c r="L21">
        <f t="shared" si="3"/>
        <v>23000</v>
      </c>
    </row>
    <row r="22" spans="1:12" x14ac:dyDescent="0.75">
      <c r="A22">
        <v>21</v>
      </c>
      <c r="B22" s="1">
        <v>44444</v>
      </c>
      <c r="C22">
        <v>0.30270833333333336</v>
      </c>
      <c r="D22">
        <v>44444</v>
      </c>
      <c r="E22" t="s">
        <v>31</v>
      </c>
      <c r="F22">
        <v>17</v>
      </c>
      <c r="G22">
        <v>23</v>
      </c>
      <c r="H22" t="b">
        <f t="shared" si="0"/>
        <v>1</v>
      </c>
      <c r="I22" s="1">
        <v>44444</v>
      </c>
      <c r="J22">
        <f t="shared" si="1"/>
        <v>93500</v>
      </c>
      <c r="K22" s="13">
        <f t="shared" si="2"/>
        <v>60000</v>
      </c>
      <c r="L22">
        <f t="shared" si="3"/>
        <v>33500</v>
      </c>
    </row>
    <row r="23" spans="1:12" x14ac:dyDescent="0.75">
      <c r="A23">
        <v>22</v>
      </c>
      <c r="B23" s="1">
        <v>44444</v>
      </c>
      <c r="C23">
        <v>0.43002314814814813</v>
      </c>
      <c r="D23">
        <v>44444</v>
      </c>
      <c r="E23" t="s">
        <v>32</v>
      </c>
      <c r="F23">
        <v>15</v>
      </c>
      <c r="G23">
        <v>11</v>
      </c>
      <c r="H23" t="b">
        <f t="shared" si="0"/>
        <v>1</v>
      </c>
      <c r="I23" s="1">
        <v>44444</v>
      </c>
      <c r="J23">
        <f t="shared" si="1"/>
        <v>82500</v>
      </c>
      <c r="K23" s="13">
        <f t="shared" si="2"/>
        <v>39000</v>
      </c>
      <c r="L23">
        <f t="shared" si="3"/>
        <v>43500</v>
      </c>
    </row>
    <row r="24" spans="1:12" x14ac:dyDescent="0.75">
      <c r="A24">
        <v>23</v>
      </c>
      <c r="B24" s="1">
        <v>44444</v>
      </c>
      <c r="C24">
        <v>0.55909722222222225</v>
      </c>
      <c r="D24">
        <v>44444</v>
      </c>
      <c r="E24" t="s">
        <v>33</v>
      </c>
      <c r="F24">
        <v>19</v>
      </c>
      <c r="G24">
        <v>21</v>
      </c>
      <c r="H24" t="b">
        <f t="shared" si="0"/>
        <v>1</v>
      </c>
      <c r="I24" s="1">
        <v>44444</v>
      </c>
      <c r="J24">
        <f t="shared" si="1"/>
        <v>104500</v>
      </c>
      <c r="K24" s="13">
        <f t="shared" si="2"/>
        <v>60000</v>
      </c>
      <c r="L24">
        <f t="shared" si="3"/>
        <v>44500</v>
      </c>
    </row>
    <row r="25" spans="1:12" x14ac:dyDescent="0.75">
      <c r="A25">
        <v>24</v>
      </c>
      <c r="B25" s="1">
        <v>44444</v>
      </c>
      <c r="C25">
        <v>0.69188657407407406</v>
      </c>
      <c r="D25">
        <v>44444</v>
      </c>
      <c r="E25" t="s">
        <v>34</v>
      </c>
      <c r="F25">
        <v>11</v>
      </c>
      <c r="G25">
        <v>9</v>
      </c>
      <c r="H25" t="b">
        <f t="shared" si="0"/>
        <v>1</v>
      </c>
      <c r="I25" s="1">
        <v>44444</v>
      </c>
      <c r="J25">
        <f t="shared" si="1"/>
        <v>60500</v>
      </c>
      <c r="K25" s="13">
        <f t="shared" si="2"/>
        <v>30000</v>
      </c>
      <c r="L25">
        <f t="shared" si="3"/>
        <v>30500</v>
      </c>
    </row>
    <row r="26" spans="1:12" x14ac:dyDescent="0.75">
      <c r="A26">
        <v>25</v>
      </c>
      <c r="B26" s="1">
        <v>44444</v>
      </c>
      <c r="C26">
        <v>0.77118055555555554</v>
      </c>
      <c r="D26">
        <v>44444</v>
      </c>
      <c r="E26" t="s">
        <v>35</v>
      </c>
      <c r="F26">
        <v>15</v>
      </c>
      <c r="G26">
        <v>11</v>
      </c>
      <c r="H26" t="b">
        <f t="shared" si="0"/>
        <v>1</v>
      </c>
      <c r="I26" s="1">
        <v>44444</v>
      </c>
      <c r="J26">
        <f t="shared" si="1"/>
        <v>82500</v>
      </c>
      <c r="K26" s="13">
        <f t="shared" si="2"/>
        <v>39000</v>
      </c>
      <c r="L26">
        <f t="shared" si="3"/>
        <v>43500</v>
      </c>
    </row>
    <row r="27" spans="1:12" x14ac:dyDescent="0.75">
      <c r="A27">
        <v>26</v>
      </c>
      <c r="B27" s="1">
        <v>44444</v>
      </c>
      <c r="C27">
        <v>0.875</v>
      </c>
      <c r="D27">
        <v>44445</v>
      </c>
      <c r="E27" t="s">
        <v>36</v>
      </c>
      <c r="F27">
        <v>15</v>
      </c>
      <c r="G27">
        <v>17</v>
      </c>
      <c r="H27" t="b">
        <f t="shared" si="0"/>
        <v>0</v>
      </c>
      <c r="I27" s="1">
        <v>44444</v>
      </c>
      <c r="J27">
        <f t="shared" si="1"/>
        <v>82500</v>
      </c>
      <c r="K27" s="13">
        <f t="shared" si="2"/>
        <v>22500</v>
      </c>
      <c r="L27">
        <f t="shared" si="3"/>
        <v>60000</v>
      </c>
    </row>
    <row r="28" spans="1:12" x14ac:dyDescent="0.75">
      <c r="A28">
        <v>27</v>
      </c>
      <c r="B28" s="1">
        <v>44445</v>
      </c>
      <c r="C28">
        <v>0.21719907407407407</v>
      </c>
      <c r="D28">
        <v>44445</v>
      </c>
      <c r="E28" t="s">
        <v>37</v>
      </c>
      <c r="F28">
        <v>9</v>
      </c>
      <c r="G28">
        <v>6</v>
      </c>
      <c r="H28" t="b">
        <f t="shared" si="0"/>
        <v>1</v>
      </c>
      <c r="I28" s="1">
        <v>44445</v>
      </c>
      <c r="J28">
        <f t="shared" si="1"/>
        <v>54000</v>
      </c>
      <c r="K28" s="13">
        <f t="shared" si="2"/>
        <v>48000</v>
      </c>
      <c r="L28">
        <f t="shared" si="3"/>
        <v>6000</v>
      </c>
    </row>
    <row r="29" spans="1:12" x14ac:dyDescent="0.75">
      <c r="A29">
        <v>28</v>
      </c>
      <c r="B29" s="1">
        <v>44445</v>
      </c>
      <c r="C29">
        <v>0.38305555555555554</v>
      </c>
      <c r="D29">
        <v>44445</v>
      </c>
      <c r="E29" t="s">
        <v>38</v>
      </c>
      <c r="F29">
        <v>14</v>
      </c>
      <c r="G29">
        <v>22</v>
      </c>
      <c r="H29" t="b">
        <f t="shared" si="0"/>
        <v>1</v>
      </c>
      <c r="I29" s="1">
        <v>44445</v>
      </c>
      <c r="J29">
        <f t="shared" si="1"/>
        <v>77000</v>
      </c>
      <c r="K29" s="13">
        <f t="shared" si="2"/>
        <v>54000</v>
      </c>
      <c r="L29">
        <f t="shared" si="3"/>
        <v>23000</v>
      </c>
    </row>
    <row r="30" spans="1:12" x14ac:dyDescent="0.75">
      <c r="A30">
        <v>29</v>
      </c>
      <c r="B30" s="1">
        <v>44445</v>
      </c>
      <c r="C30">
        <v>0.55920138888888893</v>
      </c>
      <c r="D30">
        <v>44445</v>
      </c>
      <c r="E30" t="s">
        <v>39</v>
      </c>
      <c r="F30">
        <v>14</v>
      </c>
      <c r="G30">
        <v>3</v>
      </c>
      <c r="H30" t="b">
        <f t="shared" si="0"/>
        <v>1</v>
      </c>
      <c r="I30" s="1">
        <v>44445</v>
      </c>
      <c r="J30">
        <f t="shared" si="1"/>
        <v>77000</v>
      </c>
      <c r="K30" s="13">
        <f t="shared" si="2"/>
        <v>25500</v>
      </c>
      <c r="L30">
        <f t="shared" si="3"/>
        <v>51500</v>
      </c>
    </row>
    <row r="31" spans="1:12" x14ac:dyDescent="0.75">
      <c r="A31">
        <v>30</v>
      </c>
      <c r="B31" s="1">
        <v>44445</v>
      </c>
      <c r="C31">
        <v>0.7160185185185185</v>
      </c>
      <c r="D31">
        <v>44445</v>
      </c>
      <c r="E31" t="s">
        <v>40</v>
      </c>
      <c r="F31">
        <v>18</v>
      </c>
      <c r="G31">
        <v>14</v>
      </c>
      <c r="H31" t="b">
        <f t="shared" si="0"/>
        <v>1</v>
      </c>
      <c r="I31" s="1">
        <v>44445</v>
      </c>
      <c r="J31">
        <f t="shared" si="1"/>
        <v>99000</v>
      </c>
      <c r="K31" s="13">
        <f t="shared" si="2"/>
        <v>48000</v>
      </c>
      <c r="L31">
        <f t="shared" si="3"/>
        <v>51000</v>
      </c>
    </row>
    <row r="32" spans="1:12" x14ac:dyDescent="0.75">
      <c r="A32">
        <v>31</v>
      </c>
      <c r="B32" s="1">
        <v>44445</v>
      </c>
      <c r="C32">
        <v>0.82097222222222221</v>
      </c>
      <c r="D32">
        <v>44445</v>
      </c>
      <c r="E32" t="s">
        <v>41</v>
      </c>
      <c r="F32">
        <v>16</v>
      </c>
      <c r="G32">
        <v>21</v>
      </c>
      <c r="H32" t="b">
        <f t="shared" si="0"/>
        <v>1</v>
      </c>
      <c r="I32" s="1">
        <v>44445</v>
      </c>
      <c r="J32">
        <f t="shared" si="1"/>
        <v>88000</v>
      </c>
      <c r="K32" s="13">
        <f t="shared" si="2"/>
        <v>55500</v>
      </c>
      <c r="L32">
        <f t="shared" si="3"/>
        <v>32500</v>
      </c>
    </row>
    <row r="33" spans="1:12" x14ac:dyDescent="0.75">
      <c r="A33">
        <v>32</v>
      </c>
      <c r="B33" s="1">
        <v>44446</v>
      </c>
      <c r="C33">
        <v>0.32383101851851853</v>
      </c>
      <c r="D33">
        <v>44446</v>
      </c>
      <c r="E33" t="s">
        <v>42</v>
      </c>
      <c r="F33">
        <v>15</v>
      </c>
      <c r="G33">
        <v>14</v>
      </c>
      <c r="H33" t="b">
        <f t="shared" si="0"/>
        <v>1</v>
      </c>
      <c r="I33" s="1">
        <v>44446</v>
      </c>
      <c r="J33">
        <f t="shared" si="1"/>
        <v>82500</v>
      </c>
      <c r="K33" s="13">
        <f t="shared" si="2"/>
        <v>43500</v>
      </c>
      <c r="L33">
        <f t="shared" si="3"/>
        <v>39000</v>
      </c>
    </row>
    <row r="34" spans="1:12" x14ac:dyDescent="0.75">
      <c r="A34">
        <v>33</v>
      </c>
      <c r="B34" s="1">
        <v>44446</v>
      </c>
      <c r="C34">
        <v>0.46467592592592594</v>
      </c>
      <c r="D34">
        <v>44446</v>
      </c>
      <c r="E34" t="s">
        <v>43</v>
      </c>
      <c r="F34">
        <v>12</v>
      </c>
      <c r="G34">
        <v>23</v>
      </c>
      <c r="H34" t="b">
        <f t="shared" si="0"/>
        <v>1</v>
      </c>
      <c r="I34" s="1">
        <v>44446</v>
      </c>
      <c r="J34">
        <f t="shared" si="1"/>
        <v>66000</v>
      </c>
      <c r="K34" s="13">
        <f t="shared" si="2"/>
        <v>52500</v>
      </c>
      <c r="L34">
        <f t="shared" si="3"/>
        <v>13500</v>
      </c>
    </row>
    <row r="35" spans="1:12" x14ac:dyDescent="0.75">
      <c r="A35">
        <v>34</v>
      </c>
      <c r="B35" s="1">
        <v>44446</v>
      </c>
      <c r="C35">
        <v>0.57347222222222227</v>
      </c>
      <c r="D35">
        <v>44446</v>
      </c>
      <c r="E35" t="s">
        <v>44</v>
      </c>
      <c r="F35">
        <v>17</v>
      </c>
      <c r="G35">
        <v>6</v>
      </c>
      <c r="H35" t="b">
        <f t="shared" si="0"/>
        <v>1</v>
      </c>
      <c r="I35" s="1">
        <v>44446</v>
      </c>
      <c r="J35">
        <f t="shared" si="1"/>
        <v>93500</v>
      </c>
      <c r="K35" s="13">
        <f t="shared" si="2"/>
        <v>34500</v>
      </c>
      <c r="L35">
        <f t="shared" si="3"/>
        <v>59000</v>
      </c>
    </row>
    <row r="36" spans="1:12" x14ac:dyDescent="0.75">
      <c r="A36">
        <v>35</v>
      </c>
      <c r="B36" s="1">
        <v>44446</v>
      </c>
      <c r="C36">
        <v>0.70577546296296301</v>
      </c>
      <c r="D36">
        <v>44446</v>
      </c>
      <c r="E36" t="s">
        <v>45</v>
      </c>
      <c r="F36">
        <v>19</v>
      </c>
      <c r="G36">
        <v>16</v>
      </c>
      <c r="H36" t="b">
        <f t="shared" si="0"/>
        <v>1</v>
      </c>
      <c r="I36" s="1">
        <v>44446</v>
      </c>
      <c r="J36">
        <f t="shared" si="1"/>
        <v>104500</v>
      </c>
      <c r="K36" s="13">
        <f t="shared" si="2"/>
        <v>52500</v>
      </c>
      <c r="L36">
        <f t="shared" si="3"/>
        <v>52000</v>
      </c>
    </row>
    <row r="37" spans="1:12" x14ac:dyDescent="0.75">
      <c r="A37">
        <v>36</v>
      </c>
      <c r="B37" s="1">
        <v>44446</v>
      </c>
      <c r="C37">
        <v>0.84167824074074071</v>
      </c>
      <c r="D37">
        <v>44446</v>
      </c>
      <c r="E37" t="s">
        <v>46</v>
      </c>
      <c r="F37">
        <v>11</v>
      </c>
      <c r="G37">
        <v>14</v>
      </c>
      <c r="H37" t="b">
        <f t="shared" si="0"/>
        <v>1</v>
      </c>
      <c r="I37" s="1">
        <v>44446</v>
      </c>
      <c r="J37">
        <f t="shared" si="1"/>
        <v>60500</v>
      </c>
      <c r="K37" s="13">
        <f t="shared" si="2"/>
        <v>37500</v>
      </c>
      <c r="L37">
        <f t="shared" si="3"/>
        <v>23000</v>
      </c>
    </row>
    <row r="38" spans="1:12" x14ac:dyDescent="0.75">
      <c r="A38">
        <v>37</v>
      </c>
      <c r="B38" s="1">
        <v>44447</v>
      </c>
      <c r="C38">
        <v>0.13560185185185186</v>
      </c>
      <c r="D38">
        <v>44447</v>
      </c>
      <c r="E38" t="s">
        <v>47</v>
      </c>
      <c r="F38">
        <v>13</v>
      </c>
      <c r="G38">
        <v>22</v>
      </c>
      <c r="H38" t="b">
        <f t="shared" si="0"/>
        <v>1</v>
      </c>
      <c r="I38" s="1">
        <v>44447</v>
      </c>
      <c r="J38">
        <f t="shared" si="1"/>
        <v>71500</v>
      </c>
      <c r="K38" s="13">
        <f t="shared" si="2"/>
        <v>52500</v>
      </c>
      <c r="L38">
        <f t="shared" si="3"/>
        <v>19000</v>
      </c>
    </row>
    <row r="39" spans="1:12" x14ac:dyDescent="0.75">
      <c r="A39">
        <v>38</v>
      </c>
      <c r="B39" s="1">
        <v>44447</v>
      </c>
      <c r="C39">
        <v>0.32587962962962963</v>
      </c>
      <c r="D39">
        <v>44447</v>
      </c>
      <c r="E39" t="s">
        <v>48</v>
      </c>
      <c r="F39">
        <v>11</v>
      </c>
      <c r="G39">
        <v>4</v>
      </c>
      <c r="H39" t="b">
        <f t="shared" si="0"/>
        <v>1</v>
      </c>
      <c r="I39" s="1">
        <v>44447</v>
      </c>
      <c r="J39">
        <f t="shared" si="1"/>
        <v>60500</v>
      </c>
      <c r="K39" s="13">
        <f t="shared" si="2"/>
        <v>22500</v>
      </c>
      <c r="L39">
        <f t="shared" si="3"/>
        <v>38000</v>
      </c>
    </row>
    <row r="40" spans="1:12" x14ac:dyDescent="0.75">
      <c r="A40">
        <v>39</v>
      </c>
      <c r="B40" s="1">
        <v>44447</v>
      </c>
      <c r="C40">
        <v>0.41761574074074076</v>
      </c>
      <c r="D40">
        <v>44447</v>
      </c>
      <c r="E40" t="s">
        <v>49</v>
      </c>
      <c r="F40">
        <v>14</v>
      </c>
      <c r="G40">
        <v>21</v>
      </c>
      <c r="H40" t="b">
        <f t="shared" si="0"/>
        <v>1</v>
      </c>
      <c r="I40" s="1">
        <v>44447</v>
      </c>
      <c r="J40">
        <f t="shared" si="1"/>
        <v>77000</v>
      </c>
      <c r="K40" s="13">
        <f t="shared" si="2"/>
        <v>52500</v>
      </c>
      <c r="L40">
        <f t="shared" si="3"/>
        <v>24500</v>
      </c>
    </row>
    <row r="41" spans="1:12" x14ac:dyDescent="0.75">
      <c r="A41">
        <v>40</v>
      </c>
      <c r="B41" s="1">
        <v>44447</v>
      </c>
      <c r="C41">
        <v>0.59138888888888885</v>
      </c>
      <c r="D41">
        <v>44447</v>
      </c>
      <c r="E41" t="s">
        <v>50</v>
      </c>
      <c r="F41">
        <v>16</v>
      </c>
      <c r="G41">
        <v>9</v>
      </c>
      <c r="H41" t="b">
        <f t="shared" si="0"/>
        <v>1</v>
      </c>
      <c r="I41" s="1">
        <v>44447</v>
      </c>
      <c r="J41">
        <f t="shared" si="1"/>
        <v>88000</v>
      </c>
      <c r="K41" s="13">
        <f t="shared" si="2"/>
        <v>37500</v>
      </c>
      <c r="L41">
        <f t="shared" si="3"/>
        <v>50500</v>
      </c>
    </row>
    <row r="42" spans="1:12" x14ac:dyDescent="0.75">
      <c r="A42">
        <v>41</v>
      </c>
      <c r="B42" s="1">
        <v>44447</v>
      </c>
      <c r="C42">
        <v>0.7338541666666667</v>
      </c>
      <c r="D42">
        <v>44447</v>
      </c>
      <c r="E42" t="s">
        <v>51</v>
      </c>
      <c r="F42">
        <v>12</v>
      </c>
      <c r="G42">
        <v>24</v>
      </c>
      <c r="H42" t="b">
        <f t="shared" si="0"/>
        <v>1</v>
      </c>
      <c r="I42" s="1">
        <v>44447</v>
      </c>
      <c r="J42">
        <f t="shared" si="1"/>
        <v>66000</v>
      </c>
      <c r="K42" s="13">
        <f t="shared" si="2"/>
        <v>54000</v>
      </c>
      <c r="L42">
        <f t="shared" si="3"/>
        <v>12000</v>
      </c>
    </row>
    <row r="43" spans="1:12" x14ac:dyDescent="0.75">
      <c r="A43">
        <v>42</v>
      </c>
      <c r="B43" s="1">
        <v>44447</v>
      </c>
      <c r="C43">
        <v>0.83333333333333337</v>
      </c>
      <c r="D43">
        <v>44447</v>
      </c>
      <c r="E43" t="s">
        <v>52</v>
      </c>
      <c r="F43">
        <v>9</v>
      </c>
      <c r="G43">
        <v>2</v>
      </c>
      <c r="H43" t="b">
        <f t="shared" si="0"/>
        <v>1</v>
      </c>
      <c r="I43" s="1">
        <v>44447</v>
      </c>
      <c r="J43">
        <f t="shared" si="1"/>
        <v>54000</v>
      </c>
      <c r="K43" s="13">
        <f t="shared" si="2"/>
        <v>16500</v>
      </c>
      <c r="L43">
        <f t="shared" si="3"/>
        <v>37500</v>
      </c>
    </row>
    <row r="44" spans="1:12" x14ac:dyDescent="0.75">
      <c r="A44">
        <v>43</v>
      </c>
      <c r="B44" s="1">
        <v>44448</v>
      </c>
      <c r="C44">
        <v>0.25793981481481482</v>
      </c>
      <c r="D44">
        <v>44448</v>
      </c>
      <c r="E44" t="s">
        <v>53</v>
      </c>
      <c r="F44">
        <v>9</v>
      </c>
      <c r="G44">
        <v>4</v>
      </c>
      <c r="H44" t="b">
        <f t="shared" si="0"/>
        <v>1</v>
      </c>
      <c r="I44" s="1">
        <v>44448</v>
      </c>
      <c r="J44">
        <f t="shared" si="1"/>
        <v>54000</v>
      </c>
      <c r="K44" s="13">
        <f t="shared" si="2"/>
        <v>19500</v>
      </c>
      <c r="L44">
        <f t="shared" si="3"/>
        <v>34500</v>
      </c>
    </row>
    <row r="45" spans="1:12" x14ac:dyDescent="0.75">
      <c r="A45">
        <v>44</v>
      </c>
      <c r="B45" s="1">
        <v>44448</v>
      </c>
      <c r="C45">
        <v>0.41349537037037037</v>
      </c>
      <c r="D45">
        <v>44448</v>
      </c>
      <c r="E45" t="s">
        <v>54</v>
      </c>
      <c r="F45">
        <v>9</v>
      </c>
      <c r="G45">
        <v>14</v>
      </c>
      <c r="H45" t="b">
        <f t="shared" si="0"/>
        <v>1</v>
      </c>
      <c r="I45" s="1">
        <v>44448</v>
      </c>
      <c r="J45">
        <f t="shared" si="1"/>
        <v>54000</v>
      </c>
      <c r="K45" s="13">
        <f t="shared" si="2"/>
        <v>34500</v>
      </c>
      <c r="L45">
        <f t="shared" si="3"/>
        <v>19500</v>
      </c>
    </row>
    <row r="46" spans="1:12" x14ac:dyDescent="0.75">
      <c r="A46">
        <v>45</v>
      </c>
      <c r="B46" s="1">
        <v>44448</v>
      </c>
      <c r="C46">
        <v>0.50607638888888884</v>
      </c>
      <c r="D46">
        <v>44448</v>
      </c>
      <c r="E46" t="s">
        <v>55</v>
      </c>
      <c r="F46">
        <v>12</v>
      </c>
      <c r="G46">
        <v>10</v>
      </c>
      <c r="H46" t="b">
        <f t="shared" si="0"/>
        <v>1</v>
      </c>
      <c r="I46" s="1">
        <v>44448</v>
      </c>
      <c r="J46">
        <f t="shared" si="1"/>
        <v>66000</v>
      </c>
      <c r="K46" s="13">
        <f t="shared" si="2"/>
        <v>33000</v>
      </c>
      <c r="L46">
        <f t="shared" si="3"/>
        <v>33000</v>
      </c>
    </row>
    <row r="47" spans="1:12" x14ac:dyDescent="0.75">
      <c r="A47">
        <v>46</v>
      </c>
      <c r="B47" s="1">
        <v>44448</v>
      </c>
      <c r="C47">
        <v>0.68482638888888892</v>
      </c>
      <c r="D47">
        <v>44448</v>
      </c>
      <c r="E47" t="s">
        <v>56</v>
      </c>
      <c r="F47">
        <v>16</v>
      </c>
      <c r="G47">
        <v>11</v>
      </c>
      <c r="H47" t="b">
        <f t="shared" si="0"/>
        <v>1</v>
      </c>
      <c r="I47" s="1">
        <v>44448</v>
      </c>
      <c r="J47">
        <f t="shared" si="1"/>
        <v>88000</v>
      </c>
      <c r="K47" s="13">
        <f t="shared" si="2"/>
        <v>40500</v>
      </c>
      <c r="L47">
        <f t="shared" si="3"/>
        <v>47500</v>
      </c>
    </row>
    <row r="48" spans="1:12" x14ac:dyDescent="0.75">
      <c r="A48">
        <v>47</v>
      </c>
      <c r="B48" s="1">
        <v>44448</v>
      </c>
      <c r="C48">
        <v>0.85435185185185181</v>
      </c>
      <c r="D48">
        <v>44448</v>
      </c>
      <c r="E48" t="s">
        <v>57</v>
      </c>
      <c r="F48">
        <v>13</v>
      </c>
      <c r="G48">
        <v>21</v>
      </c>
      <c r="H48" t="b">
        <f t="shared" si="0"/>
        <v>1</v>
      </c>
      <c r="I48" s="1">
        <v>44448</v>
      </c>
      <c r="J48">
        <f t="shared" si="1"/>
        <v>71500</v>
      </c>
      <c r="K48" s="13">
        <f t="shared" si="2"/>
        <v>51000</v>
      </c>
      <c r="L48">
        <f t="shared" si="3"/>
        <v>20500</v>
      </c>
    </row>
    <row r="49" spans="1:12" x14ac:dyDescent="0.75">
      <c r="A49">
        <v>48</v>
      </c>
      <c r="B49" s="1">
        <v>44449</v>
      </c>
      <c r="C49">
        <v>0.21634259259259259</v>
      </c>
      <c r="D49">
        <v>44449</v>
      </c>
      <c r="E49" t="s">
        <v>58</v>
      </c>
      <c r="F49">
        <v>7</v>
      </c>
      <c r="G49">
        <v>15</v>
      </c>
      <c r="H49" t="b">
        <f t="shared" si="0"/>
        <v>1</v>
      </c>
      <c r="I49" s="1">
        <v>44449</v>
      </c>
      <c r="J49">
        <f t="shared" si="1"/>
        <v>42000</v>
      </c>
      <c r="K49" s="13">
        <f t="shared" si="2"/>
        <v>33000</v>
      </c>
      <c r="L49">
        <f t="shared" si="3"/>
        <v>9000</v>
      </c>
    </row>
    <row r="50" spans="1:12" x14ac:dyDescent="0.75">
      <c r="A50">
        <v>49</v>
      </c>
      <c r="B50" s="1">
        <v>44449</v>
      </c>
      <c r="C50">
        <v>0.38201388888888888</v>
      </c>
      <c r="D50">
        <v>44449</v>
      </c>
      <c r="E50" t="s">
        <v>59</v>
      </c>
      <c r="F50">
        <v>7</v>
      </c>
      <c r="G50">
        <v>0</v>
      </c>
      <c r="H50" t="b">
        <f t="shared" si="0"/>
        <v>1</v>
      </c>
      <c r="I50" s="1">
        <v>44449</v>
      </c>
      <c r="J50">
        <f t="shared" si="1"/>
        <v>42000</v>
      </c>
      <c r="K50" s="13">
        <f t="shared" si="2"/>
        <v>10500</v>
      </c>
      <c r="L50">
        <f t="shared" si="3"/>
        <v>31500</v>
      </c>
    </row>
    <row r="51" spans="1:12" x14ac:dyDescent="0.75">
      <c r="A51">
        <v>50</v>
      </c>
      <c r="B51" s="1">
        <v>44449</v>
      </c>
      <c r="C51">
        <v>0.49995370370370368</v>
      </c>
      <c r="D51">
        <v>44449</v>
      </c>
      <c r="E51" t="s">
        <v>60</v>
      </c>
      <c r="F51">
        <v>7</v>
      </c>
      <c r="G51">
        <v>1</v>
      </c>
      <c r="H51" t="b">
        <f t="shared" si="0"/>
        <v>1</v>
      </c>
      <c r="I51" s="1">
        <v>44449</v>
      </c>
      <c r="J51">
        <f t="shared" si="1"/>
        <v>42000</v>
      </c>
      <c r="K51" s="13">
        <f t="shared" si="2"/>
        <v>12000</v>
      </c>
      <c r="L51">
        <f t="shared" si="3"/>
        <v>30000</v>
      </c>
    </row>
    <row r="52" spans="1:12" x14ac:dyDescent="0.75">
      <c r="A52">
        <v>51</v>
      </c>
      <c r="B52" s="1">
        <v>44449</v>
      </c>
      <c r="C52">
        <v>0.64993055555555557</v>
      </c>
      <c r="D52">
        <v>44449</v>
      </c>
      <c r="E52" t="s">
        <v>61</v>
      </c>
      <c r="F52">
        <v>13</v>
      </c>
      <c r="G52">
        <v>20</v>
      </c>
      <c r="H52" t="b">
        <f t="shared" si="0"/>
        <v>1</v>
      </c>
      <c r="I52" s="1">
        <v>44449</v>
      </c>
      <c r="J52">
        <f t="shared" si="1"/>
        <v>71500</v>
      </c>
      <c r="K52" s="13">
        <f t="shared" si="2"/>
        <v>49500</v>
      </c>
      <c r="L52">
        <f t="shared" si="3"/>
        <v>22000</v>
      </c>
    </row>
    <row r="53" spans="1:12" x14ac:dyDescent="0.75">
      <c r="A53">
        <v>52</v>
      </c>
      <c r="B53" s="1">
        <v>44449</v>
      </c>
      <c r="C53">
        <v>0.79276620370370365</v>
      </c>
      <c r="D53">
        <v>44449</v>
      </c>
      <c r="E53" t="s">
        <v>62</v>
      </c>
      <c r="F53">
        <v>12</v>
      </c>
      <c r="G53">
        <v>4</v>
      </c>
      <c r="H53" t="b">
        <f t="shared" si="0"/>
        <v>1</v>
      </c>
      <c r="I53" s="1">
        <v>44449</v>
      </c>
      <c r="J53">
        <f t="shared" si="1"/>
        <v>66000</v>
      </c>
      <c r="K53" s="13">
        <f t="shared" si="2"/>
        <v>24000</v>
      </c>
      <c r="L53">
        <f t="shared" si="3"/>
        <v>42000</v>
      </c>
    </row>
    <row r="54" spans="1:12" x14ac:dyDescent="0.75">
      <c r="A54">
        <v>53</v>
      </c>
      <c r="B54" s="1">
        <v>44449</v>
      </c>
      <c r="C54">
        <v>0.87574074074074071</v>
      </c>
      <c r="D54">
        <v>44450</v>
      </c>
      <c r="E54" t="s">
        <v>63</v>
      </c>
      <c r="F54">
        <v>11</v>
      </c>
      <c r="G54">
        <v>9</v>
      </c>
      <c r="H54" t="b">
        <f t="shared" si="0"/>
        <v>0</v>
      </c>
      <c r="I54" s="1">
        <v>44449</v>
      </c>
      <c r="J54">
        <f t="shared" si="1"/>
        <v>60500</v>
      </c>
      <c r="K54" s="13">
        <f t="shared" si="2"/>
        <v>16500</v>
      </c>
      <c r="L54">
        <f t="shared" si="3"/>
        <v>44000</v>
      </c>
    </row>
    <row r="55" spans="1:12" x14ac:dyDescent="0.75">
      <c r="A55">
        <v>54</v>
      </c>
      <c r="B55" s="1">
        <v>44450</v>
      </c>
      <c r="C55">
        <v>0.26106481481481481</v>
      </c>
      <c r="D55">
        <v>44450</v>
      </c>
      <c r="E55" t="s">
        <v>64</v>
      </c>
      <c r="F55">
        <v>12</v>
      </c>
      <c r="G55">
        <v>21</v>
      </c>
      <c r="H55" t="b">
        <f t="shared" si="0"/>
        <v>1</v>
      </c>
      <c r="I55" s="1">
        <v>44450</v>
      </c>
      <c r="J55">
        <f t="shared" si="1"/>
        <v>66000</v>
      </c>
      <c r="K55" s="13">
        <f t="shared" si="2"/>
        <v>63000</v>
      </c>
      <c r="L55">
        <f t="shared" si="3"/>
        <v>3000</v>
      </c>
    </row>
    <row r="56" spans="1:12" x14ac:dyDescent="0.75">
      <c r="A56">
        <v>55</v>
      </c>
      <c r="B56" s="1">
        <v>44450</v>
      </c>
      <c r="C56">
        <v>0.46128472222222222</v>
      </c>
      <c r="D56">
        <v>44450</v>
      </c>
      <c r="E56" t="s">
        <v>65</v>
      </c>
      <c r="F56">
        <v>14</v>
      </c>
      <c r="G56">
        <v>2</v>
      </c>
      <c r="H56" t="b">
        <f t="shared" si="0"/>
        <v>1</v>
      </c>
      <c r="I56" s="1">
        <v>44450</v>
      </c>
      <c r="J56">
        <f t="shared" si="1"/>
        <v>77000</v>
      </c>
      <c r="K56" s="13">
        <f t="shared" si="2"/>
        <v>24000</v>
      </c>
      <c r="L56">
        <f t="shared" si="3"/>
        <v>53000</v>
      </c>
    </row>
    <row r="57" spans="1:12" x14ac:dyDescent="0.75">
      <c r="A57">
        <v>56</v>
      </c>
      <c r="B57" s="1">
        <v>44450</v>
      </c>
      <c r="C57">
        <v>0.56730324074074079</v>
      </c>
      <c r="D57">
        <v>44450</v>
      </c>
      <c r="E57" t="s">
        <v>66</v>
      </c>
      <c r="F57">
        <v>17</v>
      </c>
      <c r="G57">
        <v>9</v>
      </c>
      <c r="H57" t="b">
        <f t="shared" si="0"/>
        <v>1</v>
      </c>
      <c r="I57" s="1">
        <v>44450</v>
      </c>
      <c r="J57">
        <f t="shared" si="1"/>
        <v>93500</v>
      </c>
      <c r="K57" s="13">
        <f t="shared" si="2"/>
        <v>39000</v>
      </c>
      <c r="L57">
        <f t="shared" si="3"/>
        <v>54500</v>
      </c>
    </row>
    <row r="58" spans="1:12" x14ac:dyDescent="0.75">
      <c r="A58">
        <v>57</v>
      </c>
      <c r="B58" s="1">
        <v>44450</v>
      </c>
      <c r="C58">
        <v>0.66475694444444444</v>
      </c>
      <c r="D58">
        <v>44450</v>
      </c>
      <c r="E58" t="s">
        <v>67</v>
      </c>
      <c r="F58">
        <v>3</v>
      </c>
      <c r="G58">
        <v>9</v>
      </c>
      <c r="H58" t="b">
        <f t="shared" si="0"/>
        <v>1</v>
      </c>
      <c r="I58" s="1">
        <v>44450</v>
      </c>
      <c r="J58">
        <f t="shared" si="1"/>
        <v>18000</v>
      </c>
      <c r="K58" s="13">
        <f t="shared" si="2"/>
        <v>18000</v>
      </c>
      <c r="L58">
        <f t="shared" si="3"/>
        <v>0</v>
      </c>
    </row>
    <row r="59" spans="1:12" x14ac:dyDescent="0.75">
      <c r="A59">
        <v>58</v>
      </c>
      <c r="B59" s="1">
        <v>44450</v>
      </c>
      <c r="C59">
        <v>0.79238425925925926</v>
      </c>
      <c r="D59">
        <v>44450</v>
      </c>
      <c r="E59" t="s">
        <v>68</v>
      </c>
      <c r="F59">
        <v>11</v>
      </c>
      <c r="G59">
        <v>3</v>
      </c>
      <c r="H59" t="b">
        <f t="shared" si="0"/>
        <v>1</v>
      </c>
      <c r="I59" s="1">
        <v>44450</v>
      </c>
      <c r="J59">
        <f t="shared" si="1"/>
        <v>60500</v>
      </c>
      <c r="K59" s="13">
        <f t="shared" si="2"/>
        <v>21000</v>
      </c>
      <c r="L59">
        <f t="shared" si="3"/>
        <v>39500</v>
      </c>
    </row>
    <row r="60" spans="1:12" x14ac:dyDescent="0.75">
      <c r="A60">
        <v>59</v>
      </c>
      <c r="B60" s="1">
        <v>44451</v>
      </c>
      <c r="C60">
        <v>0.16666666666666666</v>
      </c>
      <c r="D60">
        <v>44451</v>
      </c>
      <c r="E60" t="s">
        <v>69</v>
      </c>
      <c r="F60">
        <v>8</v>
      </c>
      <c r="G60">
        <v>4</v>
      </c>
      <c r="H60" t="b">
        <f t="shared" si="0"/>
        <v>1</v>
      </c>
      <c r="I60" s="1">
        <v>44451</v>
      </c>
      <c r="J60">
        <f t="shared" si="1"/>
        <v>48000</v>
      </c>
      <c r="K60" s="13">
        <f t="shared" si="2"/>
        <v>18000</v>
      </c>
      <c r="L60">
        <f t="shared" si="3"/>
        <v>30000</v>
      </c>
    </row>
    <row r="61" spans="1:12" x14ac:dyDescent="0.75">
      <c r="A61">
        <v>60</v>
      </c>
      <c r="B61" s="1">
        <v>44451</v>
      </c>
      <c r="C61">
        <v>0.34324074074074074</v>
      </c>
      <c r="D61">
        <v>44451</v>
      </c>
      <c r="E61" t="s">
        <v>70</v>
      </c>
      <c r="F61">
        <v>1</v>
      </c>
      <c r="G61">
        <v>6</v>
      </c>
      <c r="H61" t="b">
        <f t="shared" si="0"/>
        <v>1</v>
      </c>
      <c r="I61" s="1">
        <v>44451</v>
      </c>
      <c r="J61">
        <f t="shared" si="1"/>
        <v>6000</v>
      </c>
      <c r="K61" s="13">
        <f t="shared" si="2"/>
        <v>10500</v>
      </c>
      <c r="L61">
        <f t="shared" si="3"/>
        <v>-4500</v>
      </c>
    </row>
    <row r="62" spans="1:12" x14ac:dyDescent="0.75">
      <c r="A62">
        <v>61</v>
      </c>
      <c r="B62" s="1">
        <v>44451</v>
      </c>
      <c r="C62">
        <v>0.52084490740740741</v>
      </c>
      <c r="D62">
        <v>44451</v>
      </c>
      <c r="E62" t="s">
        <v>71</v>
      </c>
      <c r="F62">
        <v>4</v>
      </c>
      <c r="G62">
        <v>21</v>
      </c>
      <c r="H62" t="b">
        <f t="shared" si="0"/>
        <v>1</v>
      </c>
      <c r="I62" s="1">
        <v>44451</v>
      </c>
      <c r="J62">
        <f t="shared" si="1"/>
        <v>24000</v>
      </c>
      <c r="K62" s="13">
        <f t="shared" si="2"/>
        <v>37500</v>
      </c>
      <c r="L62">
        <f t="shared" si="3"/>
        <v>-13500</v>
      </c>
    </row>
    <row r="63" spans="1:12" x14ac:dyDescent="0.75">
      <c r="A63">
        <v>62</v>
      </c>
      <c r="B63" s="1">
        <v>44451</v>
      </c>
      <c r="C63">
        <v>0.73968750000000005</v>
      </c>
      <c r="D63">
        <v>44451</v>
      </c>
      <c r="E63" t="s">
        <v>72</v>
      </c>
      <c r="F63">
        <v>9</v>
      </c>
      <c r="G63">
        <v>11</v>
      </c>
      <c r="H63" t="b">
        <f t="shared" si="0"/>
        <v>1</v>
      </c>
      <c r="I63" s="1">
        <v>44451</v>
      </c>
      <c r="J63">
        <f t="shared" si="1"/>
        <v>54000</v>
      </c>
      <c r="K63" s="13">
        <f t="shared" si="2"/>
        <v>30000</v>
      </c>
      <c r="L63">
        <f t="shared" si="3"/>
        <v>24000</v>
      </c>
    </row>
    <row r="64" spans="1:12" x14ac:dyDescent="0.75">
      <c r="A64">
        <v>63</v>
      </c>
      <c r="B64" s="1">
        <v>44452</v>
      </c>
      <c r="C64">
        <v>0.21440972222222221</v>
      </c>
      <c r="D64">
        <v>44452</v>
      </c>
      <c r="E64" t="s">
        <v>73</v>
      </c>
      <c r="F64">
        <v>12</v>
      </c>
      <c r="G64">
        <v>7</v>
      </c>
      <c r="H64" t="b">
        <f t="shared" si="0"/>
        <v>1</v>
      </c>
      <c r="I64" s="1">
        <v>44452</v>
      </c>
      <c r="J64">
        <f t="shared" si="1"/>
        <v>66000</v>
      </c>
      <c r="K64" s="13">
        <f t="shared" si="2"/>
        <v>28500</v>
      </c>
      <c r="L64">
        <f t="shared" si="3"/>
        <v>37500</v>
      </c>
    </row>
    <row r="65" spans="1:12" x14ac:dyDescent="0.75">
      <c r="A65">
        <v>64</v>
      </c>
      <c r="B65" s="1">
        <v>44452</v>
      </c>
      <c r="C65">
        <v>0.46302083333333333</v>
      </c>
      <c r="D65">
        <v>44452</v>
      </c>
      <c r="E65" t="s">
        <v>74</v>
      </c>
      <c r="F65">
        <v>11</v>
      </c>
      <c r="G65">
        <v>13</v>
      </c>
      <c r="H65" t="b">
        <f t="shared" si="0"/>
        <v>1</v>
      </c>
      <c r="I65" s="1">
        <v>44452</v>
      </c>
      <c r="J65">
        <f t="shared" si="1"/>
        <v>60500</v>
      </c>
      <c r="K65" s="13">
        <f t="shared" si="2"/>
        <v>36000</v>
      </c>
      <c r="L65">
        <f t="shared" si="3"/>
        <v>24500</v>
      </c>
    </row>
    <row r="66" spans="1:12" x14ac:dyDescent="0.75">
      <c r="A66">
        <v>65</v>
      </c>
      <c r="B66" s="1">
        <v>44452</v>
      </c>
      <c r="C66">
        <v>0.55218750000000005</v>
      </c>
      <c r="D66">
        <v>44452</v>
      </c>
      <c r="E66" t="s">
        <v>75</v>
      </c>
      <c r="F66">
        <v>16</v>
      </c>
      <c r="G66">
        <v>21</v>
      </c>
      <c r="H66" t="b">
        <f t="shared" si="0"/>
        <v>1</v>
      </c>
      <c r="I66" s="1">
        <v>44452</v>
      </c>
      <c r="J66">
        <f t="shared" si="1"/>
        <v>88000</v>
      </c>
      <c r="K66" s="13">
        <f t="shared" si="2"/>
        <v>55500</v>
      </c>
      <c r="L66">
        <f t="shared" si="3"/>
        <v>32500</v>
      </c>
    </row>
    <row r="67" spans="1:12" x14ac:dyDescent="0.75">
      <c r="A67">
        <v>66</v>
      </c>
      <c r="B67" s="1">
        <v>44452</v>
      </c>
      <c r="C67">
        <v>0.66996527777777781</v>
      </c>
      <c r="D67">
        <v>44452</v>
      </c>
      <c r="E67" t="s">
        <v>76</v>
      </c>
      <c r="F67">
        <v>19</v>
      </c>
      <c r="G67">
        <v>10</v>
      </c>
      <c r="H67" t="b">
        <f t="shared" ref="H67:H130" si="4">IF(B67=D67,TRUE,FALSE)</f>
        <v>1</v>
      </c>
      <c r="I67" s="1">
        <v>44452</v>
      </c>
      <c r="J67">
        <f t="shared" ref="J67:J130" si="5">IF(F67&gt;=30,F67*4000,IF(AND(F67&gt;=20,F67&lt;30),F67*5000,IF(AND(F67&gt;=10,F67&lt;20),F67*5500,F67*6000)))</f>
        <v>104500</v>
      </c>
      <c r="K67" s="13">
        <f t="shared" ref="K67:K130" si="6">IF(H66=FALSE,IF(H67,(F67+G67+G66)*1500,(F67+G66)*1500),IF(H67,(F67+G67)*1500,(F67)*1500))</f>
        <v>43500</v>
      </c>
      <c r="L67">
        <f t="shared" ref="L67:L130" si="7">J67-K67</f>
        <v>61000</v>
      </c>
    </row>
    <row r="68" spans="1:12" x14ac:dyDescent="0.75">
      <c r="A68">
        <v>67</v>
      </c>
      <c r="B68" s="1">
        <v>44452</v>
      </c>
      <c r="C68">
        <v>0.83971064814814811</v>
      </c>
      <c r="D68">
        <v>44452</v>
      </c>
      <c r="E68" t="s">
        <v>77</v>
      </c>
      <c r="F68">
        <v>3</v>
      </c>
      <c r="G68">
        <v>0</v>
      </c>
      <c r="H68" t="b">
        <f t="shared" si="4"/>
        <v>1</v>
      </c>
      <c r="I68" s="1">
        <v>44452</v>
      </c>
      <c r="J68">
        <f t="shared" si="5"/>
        <v>18000</v>
      </c>
      <c r="K68" s="13">
        <f t="shared" si="6"/>
        <v>4500</v>
      </c>
      <c r="L68">
        <f t="shared" si="7"/>
        <v>13500</v>
      </c>
    </row>
    <row r="69" spans="1:12" x14ac:dyDescent="0.75">
      <c r="A69">
        <v>68</v>
      </c>
      <c r="B69" s="1">
        <v>44453</v>
      </c>
      <c r="C69">
        <v>0.17733796296296298</v>
      </c>
      <c r="D69">
        <v>44453</v>
      </c>
      <c r="E69" t="s">
        <v>78</v>
      </c>
      <c r="F69">
        <v>12</v>
      </c>
      <c r="G69">
        <v>21</v>
      </c>
      <c r="H69" t="b">
        <f t="shared" si="4"/>
        <v>1</v>
      </c>
      <c r="I69" s="1">
        <v>44453</v>
      </c>
      <c r="J69">
        <f t="shared" si="5"/>
        <v>66000</v>
      </c>
      <c r="K69" s="13">
        <f t="shared" si="6"/>
        <v>49500</v>
      </c>
      <c r="L69">
        <f t="shared" si="7"/>
        <v>16500</v>
      </c>
    </row>
    <row r="70" spans="1:12" x14ac:dyDescent="0.75">
      <c r="A70">
        <v>69</v>
      </c>
      <c r="B70" s="1">
        <v>44453</v>
      </c>
      <c r="C70">
        <v>0.34437499999999999</v>
      </c>
      <c r="D70">
        <v>44453</v>
      </c>
      <c r="E70" t="s">
        <v>79</v>
      </c>
      <c r="F70">
        <v>17</v>
      </c>
      <c r="G70">
        <v>20</v>
      </c>
      <c r="H70" t="b">
        <f t="shared" si="4"/>
        <v>1</v>
      </c>
      <c r="I70" s="1">
        <v>44453</v>
      </c>
      <c r="J70">
        <f t="shared" si="5"/>
        <v>93500</v>
      </c>
      <c r="K70" s="13">
        <f t="shared" si="6"/>
        <v>55500</v>
      </c>
      <c r="L70">
        <f t="shared" si="7"/>
        <v>38000</v>
      </c>
    </row>
    <row r="71" spans="1:12" x14ac:dyDescent="0.75">
      <c r="A71">
        <v>70</v>
      </c>
      <c r="B71" s="1">
        <v>44453</v>
      </c>
      <c r="C71">
        <v>0.5</v>
      </c>
      <c r="D71">
        <v>44453</v>
      </c>
      <c r="E71" t="s">
        <v>80</v>
      </c>
      <c r="F71">
        <v>11</v>
      </c>
      <c r="G71">
        <v>22</v>
      </c>
      <c r="H71" t="b">
        <f t="shared" si="4"/>
        <v>1</v>
      </c>
      <c r="I71" s="1">
        <v>44453</v>
      </c>
      <c r="J71">
        <f t="shared" si="5"/>
        <v>60500</v>
      </c>
      <c r="K71" s="13">
        <f t="shared" si="6"/>
        <v>49500</v>
      </c>
      <c r="L71">
        <f t="shared" si="7"/>
        <v>11000</v>
      </c>
    </row>
    <row r="72" spans="1:12" x14ac:dyDescent="0.75">
      <c r="A72">
        <v>71</v>
      </c>
      <c r="B72" s="1">
        <v>44453</v>
      </c>
      <c r="C72">
        <v>0.64340277777777777</v>
      </c>
      <c r="D72">
        <v>44453</v>
      </c>
      <c r="E72" t="s">
        <v>81</v>
      </c>
      <c r="F72">
        <v>7</v>
      </c>
      <c r="G72">
        <v>2</v>
      </c>
      <c r="H72" t="b">
        <f t="shared" si="4"/>
        <v>1</v>
      </c>
      <c r="I72" s="1">
        <v>44453</v>
      </c>
      <c r="J72">
        <f t="shared" si="5"/>
        <v>42000</v>
      </c>
      <c r="K72" s="13">
        <f t="shared" si="6"/>
        <v>13500</v>
      </c>
      <c r="L72">
        <f t="shared" si="7"/>
        <v>28500</v>
      </c>
    </row>
    <row r="73" spans="1:12" x14ac:dyDescent="0.75">
      <c r="A73">
        <v>72</v>
      </c>
      <c r="B73" s="1">
        <v>44453</v>
      </c>
      <c r="C73">
        <v>0.77552083333333333</v>
      </c>
      <c r="D73">
        <v>44453</v>
      </c>
      <c r="E73" t="s">
        <v>82</v>
      </c>
      <c r="F73">
        <v>8</v>
      </c>
      <c r="G73">
        <v>7</v>
      </c>
      <c r="H73" t="b">
        <f t="shared" si="4"/>
        <v>1</v>
      </c>
      <c r="I73" s="1">
        <v>44453</v>
      </c>
      <c r="J73">
        <f t="shared" si="5"/>
        <v>48000</v>
      </c>
      <c r="K73" s="13">
        <f t="shared" si="6"/>
        <v>22500</v>
      </c>
      <c r="L73">
        <f t="shared" si="7"/>
        <v>25500</v>
      </c>
    </row>
    <row r="74" spans="1:12" x14ac:dyDescent="0.75">
      <c r="A74">
        <v>73</v>
      </c>
      <c r="B74" s="1">
        <v>44453</v>
      </c>
      <c r="C74">
        <v>0.87285879629629626</v>
      </c>
      <c r="D74">
        <v>44453</v>
      </c>
      <c r="E74" t="s">
        <v>83</v>
      </c>
      <c r="F74">
        <v>6</v>
      </c>
      <c r="G74">
        <v>1</v>
      </c>
      <c r="H74" t="b">
        <f t="shared" si="4"/>
        <v>1</v>
      </c>
      <c r="I74" s="1">
        <v>44453</v>
      </c>
      <c r="J74">
        <f t="shared" si="5"/>
        <v>36000</v>
      </c>
      <c r="K74" s="13">
        <f t="shared" si="6"/>
        <v>10500</v>
      </c>
      <c r="L74">
        <f t="shared" si="7"/>
        <v>25500</v>
      </c>
    </row>
    <row r="75" spans="1:12" x14ac:dyDescent="0.75">
      <c r="A75">
        <v>74</v>
      </c>
      <c r="B75" s="1">
        <v>44454</v>
      </c>
      <c r="C75">
        <v>4.2361111111111113E-2</v>
      </c>
      <c r="D75">
        <v>44454</v>
      </c>
      <c r="E75" t="s">
        <v>84</v>
      </c>
      <c r="F75">
        <v>0</v>
      </c>
      <c r="G75">
        <v>6</v>
      </c>
      <c r="H75" t="b">
        <f t="shared" si="4"/>
        <v>1</v>
      </c>
      <c r="I75" s="1">
        <v>44454</v>
      </c>
      <c r="J75">
        <f t="shared" si="5"/>
        <v>0</v>
      </c>
      <c r="K75" s="13">
        <f t="shared" si="6"/>
        <v>9000</v>
      </c>
      <c r="L75">
        <f t="shared" si="7"/>
        <v>-9000</v>
      </c>
    </row>
    <row r="76" spans="1:12" x14ac:dyDescent="0.75">
      <c r="A76">
        <v>75</v>
      </c>
      <c r="B76" s="1">
        <v>44454</v>
      </c>
      <c r="C76">
        <v>0.28885416666666669</v>
      </c>
      <c r="D76">
        <v>44454</v>
      </c>
      <c r="E76" t="s">
        <v>85</v>
      </c>
      <c r="F76">
        <v>0</v>
      </c>
      <c r="G76">
        <v>5</v>
      </c>
      <c r="H76" t="b">
        <f t="shared" si="4"/>
        <v>1</v>
      </c>
      <c r="I76" s="1">
        <v>44454</v>
      </c>
      <c r="J76">
        <f t="shared" si="5"/>
        <v>0</v>
      </c>
      <c r="K76" s="13">
        <f t="shared" si="6"/>
        <v>7500</v>
      </c>
      <c r="L76">
        <f t="shared" si="7"/>
        <v>-7500</v>
      </c>
    </row>
    <row r="77" spans="1:12" x14ac:dyDescent="0.75">
      <c r="A77">
        <v>76</v>
      </c>
      <c r="B77" s="1">
        <v>44454</v>
      </c>
      <c r="C77">
        <v>0.42424768518518519</v>
      </c>
      <c r="D77">
        <v>44454</v>
      </c>
      <c r="E77" t="s">
        <v>86</v>
      </c>
      <c r="F77">
        <v>10</v>
      </c>
      <c r="G77">
        <v>1</v>
      </c>
      <c r="H77" t="b">
        <f t="shared" si="4"/>
        <v>1</v>
      </c>
      <c r="I77" s="1">
        <v>44454</v>
      </c>
      <c r="J77">
        <f t="shared" si="5"/>
        <v>55000</v>
      </c>
      <c r="K77" s="13">
        <f t="shared" si="6"/>
        <v>16500</v>
      </c>
      <c r="L77">
        <f t="shared" si="7"/>
        <v>38500</v>
      </c>
    </row>
    <row r="78" spans="1:12" x14ac:dyDescent="0.75">
      <c r="A78">
        <v>77</v>
      </c>
      <c r="B78" s="1">
        <v>44454</v>
      </c>
      <c r="C78">
        <v>0.5991319444444444</v>
      </c>
      <c r="D78">
        <v>44454</v>
      </c>
      <c r="E78" t="s">
        <v>87</v>
      </c>
      <c r="F78">
        <v>14</v>
      </c>
      <c r="G78">
        <v>21</v>
      </c>
      <c r="H78" t="b">
        <f t="shared" si="4"/>
        <v>1</v>
      </c>
      <c r="I78" s="1">
        <v>44454</v>
      </c>
      <c r="J78">
        <f t="shared" si="5"/>
        <v>77000</v>
      </c>
      <c r="K78" s="13">
        <f t="shared" si="6"/>
        <v>52500</v>
      </c>
      <c r="L78">
        <f t="shared" si="7"/>
        <v>24500</v>
      </c>
    </row>
    <row r="79" spans="1:12" x14ac:dyDescent="0.75">
      <c r="A79">
        <v>78</v>
      </c>
      <c r="B79" s="1">
        <v>44454</v>
      </c>
      <c r="C79">
        <v>0.7228472222222222</v>
      </c>
      <c r="D79">
        <v>44454</v>
      </c>
      <c r="E79" t="s">
        <v>88</v>
      </c>
      <c r="F79">
        <v>4</v>
      </c>
      <c r="G79">
        <v>1</v>
      </c>
      <c r="H79" t="b">
        <f t="shared" si="4"/>
        <v>1</v>
      </c>
      <c r="I79" s="1">
        <v>44454</v>
      </c>
      <c r="J79">
        <f t="shared" si="5"/>
        <v>24000</v>
      </c>
      <c r="K79" s="13">
        <f t="shared" si="6"/>
        <v>7500</v>
      </c>
      <c r="L79">
        <f t="shared" si="7"/>
        <v>16500</v>
      </c>
    </row>
    <row r="80" spans="1:12" x14ac:dyDescent="0.75">
      <c r="A80">
        <v>79</v>
      </c>
      <c r="B80" s="1">
        <v>44454</v>
      </c>
      <c r="C80">
        <v>0.86644675925925929</v>
      </c>
      <c r="D80">
        <v>44454</v>
      </c>
      <c r="E80" t="s">
        <v>89</v>
      </c>
      <c r="F80">
        <v>7</v>
      </c>
      <c r="G80">
        <v>2</v>
      </c>
      <c r="H80" t="b">
        <f t="shared" si="4"/>
        <v>1</v>
      </c>
      <c r="I80" s="1">
        <v>44454</v>
      </c>
      <c r="J80">
        <f t="shared" si="5"/>
        <v>42000</v>
      </c>
      <c r="K80" s="13">
        <f t="shared" si="6"/>
        <v>13500</v>
      </c>
      <c r="L80">
        <f t="shared" si="7"/>
        <v>28500</v>
      </c>
    </row>
    <row r="81" spans="1:12" x14ac:dyDescent="0.75">
      <c r="A81">
        <v>80</v>
      </c>
      <c r="B81" s="1">
        <v>44455</v>
      </c>
      <c r="C81">
        <v>0.13571759259259258</v>
      </c>
      <c r="D81">
        <v>44455</v>
      </c>
      <c r="E81" t="s">
        <v>90</v>
      </c>
      <c r="F81">
        <v>13</v>
      </c>
      <c r="G81">
        <v>5</v>
      </c>
      <c r="H81" t="b">
        <f t="shared" si="4"/>
        <v>1</v>
      </c>
      <c r="I81" s="1">
        <v>44455</v>
      </c>
      <c r="J81">
        <f t="shared" si="5"/>
        <v>71500</v>
      </c>
      <c r="K81" s="13">
        <f t="shared" si="6"/>
        <v>27000</v>
      </c>
      <c r="L81">
        <f t="shared" si="7"/>
        <v>44500</v>
      </c>
    </row>
    <row r="82" spans="1:12" x14ac:dyDescent="0.75">
      <c r="A82">
        <v>81</v>
      </c>
      <c r="B82" s="1">
        <v>44455</v>
      </c>
      <c r="C82">
        <v>0.2996064814814815</v>
      </c>
      <c r="D82">
        <v>44455</v>
      </c>
      <c r="E82" t="s">
        <v>91</v>
      </c>
      <c r="F82">
        <v>13</v>
      </c>
      <c r="G82">
        <v>11</v>
      </c>
      <c r="H82" t="b">
        <f t="shared" si="4"/>
        <v>1</v>
      </c>
      <c r="I82" s="1">
        <v>44455</v>
      </c>
      <c r="J82">
        <f t="shared" si="5"/>
        <v>71500</v>
      </c>
      <c r="K82" s="13">
        <f t="shared" si="6"/>
        <v>36000</v>
      </c>
      <c r="L82">
        <f t="shared" si="7"/>
        <v>35500</v>
      </c>
    </row>
    <row r="83" spans="1:12" x14ac:dyDescent="0.75">
      <c r="A83">
        <v>82</v>
      </c>
      <c r="B83" s="1">
        <v>44455</v>
      </c>
      <c r="C83">
        <v>0.46118055555555554</v>
      </c>
      <c r="D83">
        <v>44455</v>
      </c>
      <c r="E83" t="s">
        <v>92</v>
      </c>
      <c r="F83">
        <v>14</v>
      </c>
      <c r="G83">
        <v>9</v>
      </c>
      <c r="H83" t="b">
        <f t="shared" si="4"/>
        <v>1</v>
      </c>
      <c r="I83" s="1">
        <v>44455</v>
      </c>
      <c r="J83">
        <f t="shared" si="5"/>
        <v>77000</v>
      </c>
      <c r="K83" s="13">
        <f t="shared" si="6"/>
        <v>34500</v>
      </c>
      <c r="L83">
        <f t="shared" si="7"/>
        <v>42500</v>
      </c>
    </row>
    <row r="84" spans="1:12" x14ac:dyDescent="0.75">
      <c r="A84">
        <v>83</v>
      </c>
      <c r="B84" s="1">
        <v>44455</v>
      </c>
      <c r="C84">
        <v>0.57986111111111116</v>
      </c>
      <c r="D84">
        <v>44455</v>
      </c>
      <c r="E84" t="s">
        <v>93</v>
      </c>
      <c r="F84">
        <v>14</v>
      </c>
      <c r="G84">
        <v>9</v>
      </c>
      <c r="H84" t="b">
        <f t="shared" si="4"/>
        <v>1</v>
      </c>
      <c r="I84" s="1">
        <v>44455</v>
      </c>
      <c r="J84">
        <f t="shared" si="5"/>
        <v>77000</v>
      </c>
      <c r="K84" s="13">
        <f t="shared" si="6"/>
        <v>34500</v>
      </c>
      <c r="L84">
        <f t="shared" si="7"/>
        <v>42500</v>
      </c>
    </row>
    <row r="85" spans="1:12" x14ac:dyDescent="0.75">
      <c r="A85">
        <v>84</v>
      </c>
      <c r="B85" s="1">
        <v>44455</v>
      </c>
      <c r="C85">
        <v>0.6744444444444444</v>
      </c>
      <c r="D85">
        <v>44455</v>
      </c>
      <c r="E85" t="s">
        <v>94</v>
      </c>
      <c r="F85">
        <v>12</v>
      </c>
      <c r="G85">
        <v>7</v>
      </c>
      <c r="H85" t="b">
        <f t="shared" si="4"/>
        <v>1</v>
      </c>
      <c r="I85" s="1">
        <v>44455</v>
      </c>
      <c r="J85">
        <f t="shared" si="5"/>
        <v>66000</v>
      </c>
      <c r="K85" s="13">
        <f t="shared" si="6"/>
        <v>28500</v>
      </c>
      <c r="L85">
        <f t="shared" si="7"/>
        <v>37500</v>
      </c>
    </row>
    <row r="86" spans="1:12" x14ac:dyDescent="0.75">
      <c r="A86">
        <v>85</v>
      </c>
      <c r="B86" s="1">
        <v>44455</v>
      </c>
      <c r="C86">
        <v>0.7926157407407407</v>
      </c>
      <c r="D86">
        <v>44455</v>
      </c>
      <c r="E86" t="s">
        <v>95</v>
      </c>
      <c r="F86">
        <v>2</v>
      </c>
      <c r="G86">
        <v>19</v>
      </c>
      <c r="H86" t="b">
        <f t="shared" si="4"/>
        <v>1</v>
      </c>
      <c r="I86" s="1">
        <v>44455</v>
      </c>
      <c r="J86">
        <f t="shared" si="5"/>
        <v>12000</v>
      </c>
      <c r="K86" s="13">
        <f t="shared" si="6"/>
        <v>31500</v>
      </c>
      <c r="L86">
        <f t="shared" si="7"/>
        <v>-19500</v>
      </c>
    </row>
    <row r="87" spans="1:12" x14ac:dyDescent="0.75">
      <c r="A87">
        <v>86</v>
      </c>
      <c r="B87" s="1">
        <v>44456</v>
      </c>
      <c r="C87">
        <v>0.28914351851851849</v>
      </c>
      <c r="D87">
        <v>44456</v>
      </c>
      <c r="E87" t="s">
        <v>96</v>
      </c>
      <c r="F87">
        <v>4</v>
      </c>
      <c r="G87">
        <v>11</v>
      </c>
      <c r="H87" t="b">
        <f t="shared" si="4"/>
        <v>1</v>
      </c>
      <c r="I87" s="1">
        <v>44456</v>
      </c>
      <c r="J87">
        <f t="shared" si="5"/>
        <v>24000</v>
      </c>
      <c r="K87" s="13">
        <f t="shared" si="6"/>
        <v>22500</v>
      </c>
      <c r="L87">
        <f t="shared" si="7"/>
        <v>1500</v>
      </c>
    </row>
    <row r="88" spans="1:12" x14ac:dyDescent="0.75">
      <c r="A88">
        <v>87</v>
      </c>
      <c r="B88" s="1">
        <v>44456</v>
      </c>
      <c r="C88">
        <v>0.45840277777777777</v>
      </c>
      <c r="D88">
        <v>44456</v>
      </c>
      <c r="E88" t="s">
        <v>97</v>
      </c>
      <c r="F88">
        <v>21</v>
      </c>
      <c r="G88">
        <v>15</v>
      </c>
      <c r="H88" t="b">
        <f t="shared" si="4"/>
        <v>1</v>
      </c>
      <c r="I88" s="1">
        <v>44456</v>
      </c>
      <c r="J88">
        <f t="shared" si="5"/>
        <v>105000</v>
      </c>
      <c r="K88" s="13">
        <f t="shared" si="6"/>
        <v>54000</v>
      </c>
      <c r="L88">
        <f t="shared" si="7"/>
        <v>51000</v>
      </c>
    </row>
    <row r="89" spans="1:12" x14ac:dyDescent="0.75">
      <c r="A89">
        <v>88</v>
      </c>
      <c r="B89" s="1">
        <v>44456</v>
      </c>
      <c r="C89">
        <v>0.55218750000000005</v>
      </c>
      <c r="D89">
        <v>44456</v>
      </c>
      <c r="E89" t="s">
        <v>98</v>
      </c>
      <c r="F89">
        <v>7</v>
      </c>
      <c r="G89">
        <v>13</v>
      </c>
      <c r="H89" t="b">
        <f t="shared" si="4"/>
        <v>1</v>
      </c>
      <c r="I89" s="1">
        <v>44456</v>
      </c>
      <c r="J89">
        <f t="shared" si="5"/>
        <v>42000</v>
      </c>
      <c r="K89" s="13">
        <f t="shared" si="6"/>
        <v>30000</v>
      </c>
      <c r="L89">
        <f t="shared" si="7"/>
        <v>12000</v>
      </c>
    </row>
    <row r="90" spans="1:12" x14ac:dyDescent="0.75">
      <c r="A90">
        <v>89</v>
      </c>
      <c r="B90" s="1">
        <v>44456</v>
      </c>
      <c r="C90">
        <v>0.64994212962962961</v>
      </c>
      <c r="D90">
        <v>44456</v>
      </c>
      <c r="E90" t="s">
        <v>99</v>
      </c>
      <c r="F90">
        <v>14</v>
      </c>
      <c r="G90">
        <v>16</v>
      </c>
      <c r="H90" t="b">
        <f t="shared" si="4"/>
        <v>1</v>
      </c>
      <c r="I90" s="1">
        <v>44456</v>
      </c>
      <c r="J90">
        <f t="shared" si="5"/>
        <v>77000</v>
      </c>
      <c r="K90" s="13">
        <f t="shared" si="6"/>
        <v>45000</v>
      </c>
      <c r="L90">
        <f t="shared" si="7"/>
        <v>32000</v>
      </c>
    </row>
    <row r="91" spans="1:12" x14ac:dyDescent="0.75">
      <c r="A91">
        <v>90</v>
      </c>
      <c r="B91" s="1">
        <v>44456</v>
      </c>
      <c r="C91">
        <v>0.80049768518518516</v>
      </c>
      <c r="D91">
        <v>44456</v>
      </c>
      <c r="E91" t="s">
        <v>100</v>
      </c>
      <c r="F91">
        <v>7</v>
      </c>
      <c r="G91">
        <v>0</v>
      </c>
      <c r="H91" t="b">
        <f t="shared" si="4"/>
        <v>1</v>
      </c>
      <c r="I91" s="1">
        <v>44456</v>
      </c>
      <c r="J91">
        <f t="shared" si="5"/>
        <v>42000</v>
      </c>
      <c r="K91" s="13">
        <f t="shared" si="6"/>
        <v>10500</v>
      </c>
      <c r="L91">
        <f t="shared" si="7"/>
        <v>31500</v>
      </c>
    </row>
    <row r="92" spans="1:12" x14ac:dyDescent="0.75">
      <c r="A92">
        <v>91</v>
      </c>
      <c r="B92" s="1">
        <v>44457</v>
      </c>
      <c r="C92">
        <v>0.21187500000000001</v>
      </c>
      <c r="D92">
        <v>44457</v>
      </c>
      <c r="E92" t="s">
        <v>101</v>
      </c>
      <c r="F92">
        <v>17</v>
      </c>
      <c r="G92">
        <v>15</v>
      </c>
      <c r="H92" t="b">
        <f t="shared" si="4"/>
        <v>1</v>
      </c>
      <c r="I92" s="1">
        <v>44457</v>
      </c>
      <c r="J92">
        <f t="shared" si="5"/>
        <v>93500</v>
      </c>
      <c r="K92" s="13">
        <f t="shared" si="6"/>
        <v>48000</v>
      </c>
      <c r="L92">
        <f t="shared" si="7"/>
        <v>45500</v>
      </c>
    </row>
    <row r="93" spans="1:12" x14ac:dyDescent="0.75">
      <c r="A93">
        <v>92</v>
      </c>
      <c r="B93" s="1">
        <v>44457</v>
      </c>
      <c r="C93">
        <v>0.38490740740740742</v>
      </c>
      <c r="D93">
        <v>44457</v>
      </c>
      <c r="E93" t="s">
        <v>102</v>
      </c>
      <c r="F93">
        <v>5</v>
      </c>
      <c r="G93">
        <v>8</v>
      </c>
      <c r="H93" t="b">
        <f t="shared" si="4"/>
        <v>1</v>
      </c>
      <c r="I93" s="1">
        <v>44457</v>
      </c>
      <c r="J93">
        <f t="shared" si="5"/>
        <v>30000</v>
      </c>
      <c r="K93" s="13">
        <f t="shared" si="6"/>
        <v>19500</v>
      </c>
      <c r="L93">
        <f t="shared" si="7"/>
        <v>10500</v>
      </c>
    </row>
    <row r="94" spans="1:12" x14ac:dyDescent="0.75">
      <c r="A94">
        <v>93</v>
      </c>
      <c r="B94" s="1">
        <v>44457</v>
      </c>
      <c r="C94">
        <v>0.47458333333333336</v>
      </c>
      <c r="D94">
        <v>44457</v>
      </c>
      <c r="E94" t="s">
        <v>103</v>
      </c>
      <c r="F94">
        <v>14</v>
      </c>
      <c r="G94">
        <v>9</v>
      </c>
      <c r="H94" t="b">
        <f t="shared" si="4"/>
        <v>1</v>
      </c>
      <c r="I94" s="1">
        <v>44457</v>
      </c>
      <c r="J94">
        <f t="shared" si="5"/>
        <v>77000</v>
      </c>
      <c r="K94" s="13">
        <f t="shared" si="6"/>
        <v>34500</v>
      </c>
      <c r="L94">
        <f t="shared" si="7"/>
        <v>42500</v>
      </c>
    </row>
    <row r="95" spans="1:12" x14ac:dyDescent="0.75">
      <c r="A95">
        <v>94</v>
      </c>
      <c r="B95" s="1">
        <v>44457</v>
      </c>
      <c r="C95">
        <v>0.62175925925925923</v>
      </c>
      <c r="D95">
        <v>44457</v>
      </c>
      <c r="E95" t="s">
        <v>104</v>
      </c>
      <c r="F95">
        <v>11</v>
      </c>
      <c r="G95">
        <v>17</v>
      </c>
      <c r="H95" t="b">
        <f t="shared" si="4"/>
        <v>1</v>
      </c>
      <c r="I95" s="1">
        <v>44457</v>
      </c>
      <c r="J95">
        <f t="shared" si="5"/>
        <v>60500</v>
      </c>
      <c r="K95" s="13">
        <f t="shared" si="6"/>
        <v>42000</v>
      </c>
      <c r="L95">
        <f t="shared" si="7"/>
        <v>18500</v>
      </c>
    </row>
    <row r="96" spans="1:12" x14ac:dyDescent="0.75">
      <c r="A96">
        <v>95</v>
      </c>
      <c r="B96" s="1">
        <v>44457</v>
      </c>
      <c r="C96">
        <v>0.72517361111111112</v>
      </c>
      <c r="D96">
        <v>44457</v>
      </c>
      <c r="E96" t="s">
        <v>105</v>
      </c>
      <c r="F96">
        <v>7</v>
      </c>
      <c r="G96">
        <v>16</v>
      </c>
      <c r="H96" t="b">
        <f t="shared" si="4"/>
        <v>1</v>
      </c>
      <c r="I96" s="1">
        <v>44457</v>
      </c>
      <c r="J96">
        <f t="shared" si="5"/>
        <v>42000</v>
      </c>
      <c r="K96" s="13">
        <f t="shared" si="6"/>
        <v>34500</v>
      </c>
      <c r="L96">
        <f t="shared" si="7"/>
        <v>7500</v>
      </c>
    </row>
    <row r="97" spans="1:12" x14ac:dyDescent="0.75">
      <c r="A97">
        <v>96</v>
      </c>
      <c r="B97" s="1">
        <v>44458</v>
      </c>
      <c r="C97">
        <v>0.37921296296296297</v>
      </c>
      <c r="D97">
        <v>44458</v>
      </c>
      <c r="E97" t="s">
        <v>106</v>
      </c>
      <c r="F97">
        <v>5</v>
      </c>
      <c r="G97">
        <v>1</v>
      </c>
      <c r="H97" t="b">
        <f t="shared" si="4"/>
        <v>1</v>
      </c>
      <c r="I97" s="1">
        <v>44458</v>
      </c>
      <c r="J97">
        <f t="shared" si="5"/>
        <v>30000</v>
      </c>
      <c r="K97" s="13">
        <f t="shared" si="6"/>
        <v>9000</v>
      </c>
      <c r="L97">
        <f t="shared" si="7"/>
        <v>21000</v>
      </c>
    </row>
    <row r="98" spans="1:12" x14ac:dyDescent="0.75">
      <c r="A98">
        <v>97</v>
      </c>
      <c r="B98" s="1">
        <v>44458</v>
      </c>
      <c r="C98">
        <v>0.58005787037037038</v>
      </c>
      <c r="D98">
        <v>44458</v>
      </c>
      <c r="E98" t="s">
        <v>107</v>
      </c>
      <c r="F98">
        <v>14</v>
      </c>
      <c r="G98">
        <v>7</v>
      </c>
      <c r="H98" t="b">
        <f t="shared" si="4"/>
        <v>1</v>
      </c>
      <c r="I98" s="1">
        <v>44458</v>
      </c>
      <c r="J98">
        <f t="shared" si="5"/>
        <v>77000</v>
      </c>
      <c r="K98" s="13">
        <f t="shared" si="6"/>
        <v>31500</v>
      </c>
      <c r="L98">
        <f t="shared" si="7"/>
        <v>45500</v>
      </c>
    </row>
    <row r="99" spans="1:12" x14ac:dyDescent="0.75">
      <c r="A99">
        <v>98</v>
      </c>
      <c r="B99" s="1">
        <v>44458</v>
      </c>
      <c r="C99">
        <v>0.67716435185185186</v>
      </c>
      <c r="D99">
        <v>44458</v>
      </c>
      <c r="E99" t="s">
        <v>108</v>
      </c>
      <c r="F99">
        <v>12</v>
      </c>
      <c r="G99">
        <v>9</v>
      </c>
      <c r="H99" t="b">
        <f t="shared" si="4"/>
        <v>1</v>
      </c>
      <c r="I99" s="1">
        <v>44458</v>
      </c>
      <c r="J99">
        <f t="shared" si="5"/>
        <v>66000</v>
      </c>
      <c r="K99" s="13">
        <f t="shared" si="6"/>
        <v>31500</v>
      </c>
      <c r="L99">
        <f t="shared" si="7"/>
        <v>34500</v>
      </c>
    </row>
    <row r="100" spans="1:12" x14ac:dyDescent="0.75">
      <c r="A100">
        <v>99</v>
      </c>
      <c r="B100" s="1">
        <v>44458</v>
      </c>
      <c r="C100">
        <v>0.81361111111111106</v>
      </c>
      <c r="D100">
        <v>44458</v>
      </c>
      <c r="E100" t="s">
        <v>109</v>
      </c>
      <c r="F100">
        <v>11</v>
      </c>
      <c r="G100">
        <v>9</v>
      </c>
      <c r="H100" t="b">
        <f t="shared" si="4"/>
        <v>1</v>
      </c>
      <c r="I100" s="1">
        <v>44458</v>
      </c>
      <c r="J100">
        <f t="shared" si="5"/>
        <v>60500</v>
      </c>
      <c r="K100" s="13">
        <f t="shared" si="6"/>
        <v>30000</v>
      </c>
      <c r="L100">
        <f t="shared" si="7"/>
        <v>30500</v>
      </c>
    </row>
    <row r="101" spans="1:12" x14ac:dyDescent="0.75">
      <c r="A101">
        <v>100</v>
      </c>
      <c r="B101" s="1">
        <v>44458</v>
      </c>
      <c r="C101">
        <v>0.95554398148148145</v>
      </c>
      <c r="D101">
        <v>44459</v>
      </c>
      <c r="E101" t="s">
        <v>110</v>
      </c>
      <c r="F101">
        <v>11</v>
      </c>
      <c r="G101">
        <v>8</v>
      </c>
      <c r="H101" t="b">
        <f t="shared" si="4"/>
        <v>0</v>
      </c>
      <c r="I101" s="1">
        <v>44458</v>
      </c>
      <c r="J101">
        <f t="shared" si="5"/>
        <v>60500</v>
      </c>
      <c r="K101" s="13">
        <f t="shared" si="6"/>
        <v>16500</v>
      </c>
      <c r="L101">
        <f t="shared" si="7"/>
        <v>44000</v>
      </c>
    </row>
    <row r="102" spans="1:12" x14ac:dyDescent="0.75">
      <c r="A102">
        <v>101</v>
      </c>
      <c r="B102" s="1">
        <v>44459</v>
      </c>
      <c r="C102">
        <v>0.3830324074074074</v>
      </c>
      <c r="D102">
        <v>44459</v>
      </c>
      <c r="E102" t="s">
        <v>111</v>
      </c>
      <c r="F102">
        <v>12</v>
      </c>
      <c r="G102">
        <v>3</v>
      </c>
      <c r="H102" t="b">
        <f t="shared" si="4"/>
        <v>1</v>
      </c>
      <c r="I102" s="1">
        <v>44459</v>
      </c>
      <c r="J102">
        <f t="shared" si="5"/>
        <v>66000</v>
      </c>
      <c r="K102" s="13">
        <f t="shared" si="6"/>
        <v>34500</v>
      </c>
      <c r="L102">
        <f t="shared" si="7"/>
        <v>31500</v>
      </c>
    </row>
    <row r="103" spans="1:12" x14ac:dyDescent="0.75">
      <c r="A103">
        <v>102</v>
      </c>
      <c r="B103" s="1">
        <v>44459</v>
      </c>
      <c r="C103">
        <v>0.47513888888888889</v>
      </c>
      <c r="D103">
        <v>44459</v>
      </c>
      <c r="E103" t="s">
        <v>112</v>
      </c>
      <c r="F103">
        <v>7</v>
      </c>
      <c r="G103">
        <v>12</v>
      </c>
      <c r="H103" t="b">
        <f t="shared" si="4"/>
        <v>1</v>
      </c>
      <c r="I103" s="1">
        <v>44459</v>
      </c>
      <c r="J103">
        <f t="shared" si="5"/>
        <v>42000</v>
      </c>
      <c r="K103" s="13">
        <f t="shared" si="6"/>
        <v>28500</v>
      </c>
      <c r="L103">
        <f t="shared" si="7"/>
        <v>13500</v>
      </c>
    </row>
    <row r="104" spans="1:12" x14ac:dyDescent="0.75">
      <c r="A104">
        <v>103</v>
      </c>
      <c r="B104" s="1">
        <v>44459</v>
      </c>
      <c r="C104">
        <v>0.54886574074074079</v>
      </c>
      <c r="D104">
        <v>44459</v>
      </c>
      <c r="E104" t="s">
        <v>113</v>
      </c>
      <c r="F104">
        <v>9</v>
      </c>
      <c r="G104">
        <v>14</v>
      </c>
      <c r="H104" t="b">
        <f t="shared" si="4"/>
        <v>1</v>
      </c>
      <c r="I104" s="1">
        <v>44459</v>
      </c>
      <c r="J104">
        <f t="shared" si="5"/>
        <v>54000</v>
      </c>
      <c r="K104" s="13">
        <f t="shared" si="6"/>
        <v>34500</v>
      </c>
      <c r="L104">
        <f t="shared" si="7"/>
        <v>19500</v>
      </c>
    </row>
    <row r="105" spans="1:12" x14ac:dyDescent="0.75">
      <c r="A105">
        <v>104</v>
      </c>
      <c r="B105" s="1">
        <v>44459</v>
      </c>
      <c r="C105">
        <v>0.63266203703703705</v>
      </c>
      <c r="D105">
        <v>44459</v>
      </c>
      <c r="E105" t="s">
        <v>114</v>
      </c>
      <c r="F105">
        <v>8</v>
      </c>
      <c r="G105">
        <v>19</v>
      </c>
      <c r="H105" t="b">
        <f t="shared" si="4"/>
        <v>1</v>
      </c>
      <c r="I105" s="1">
        <v>44459</v>
      </c>
      <c r="J105">
        <f t="shared" si="5"/>
        <v>48000</v>
      </c>
      <c r="K105" s="13">
        <f t="shared" si="6"/>
        <v>40500</v>
      </c>
      <c r="L105">
        <f t="shared" si="7"/>
        <v>7500</v>
      </c>
    </row>
    <row r="106" spans="1:12" x14ac:dyDescent="0.75">
      <c r="A106">
        <v>105</v>
      </c>
      <c r="B106" s="1">
        <v>44459</v>
      </c>
      <c r="C106">
        <v>0.70928240740740744</v>
      </c>
      <c r="D106">
        <v>44459</v>
      </c>
      <c r="E106" t="s">
        <v>115</v>
      </c>
      <c r="F106">
        <v>23</v>
      </c>
      <c r="G106">
        <v>14</v>
      </c>
      <c r="H106" t="b">
        <f t="shared" si="4"/>
        <v>1</v>
      </c>
      <c r="I106" s="1">
        <v>44459</v>
      </c>
      <c r="J106">
        <f t="shared" si="5"/>
        <v>115000</v>
      </c>
      <c r="K106" s="13">
        <f t="shared" si="6"/>
        <v>55500</v>
      </c>
      <c r="L106">
        <f t="shared" si="7"/>
        <v>59500</v>
      </c>
    </row>
    <row r="107" spans="1:12" x14ac:dyDescent="0.75">
      <c r="A107">
        <v>106</v>
      </c>
      <c r="B107" s="1">
        <v>44459</v>
      </c>
      <c r="C107">
        <v>0.74663194444444447</v>
      </c>
      <c r="D107">
        <v>44459</v>
      </c>
      <c r="E107" t="s">
        <v>116</v>
      </c>
      <c r="F107">
        <v>19</v>
      </c>
      <c r="G107">
        <v>9</v>
      </c>
      <c r="H107" t="b">
        <f t="shared" si="4"/>
        <v>1</v>
      </c>
      <c r="I107" s="1">
        <v>44459</v>
      </c>
      <c r="J107">
        <f t="shared" si="5"/>
        <v>104500</v>
      </c>
      <c r="K107" s="13">
        <f t="shared" si="6"/>
        <v>42000</v>
      </c>
      <c r="L107">
        <f t="shared" si="7"/>
        <v>62500</v>
      </c>
    </row>
    <row r="108" spans="1:12" x14ac:dyDescent="0.75">
      <c r="A108">
        <v>107</v>
      </c>
      <c r="B108" s="1">
        <v>44459</v>
      </c>
      <c r="C108">
        <v>0.82415509259259256</v>
      </c>
      <c r="D108">
        <v>44459</v>
      </c>
      <c r="E108" t="s">
        <v>117</v>
      </c>
      <c r="F108">
        <v>0</v>
      </c>
      <c r="G108">
        <v>6</v>
      </c>
      <c r="H108" t="b">
        <f t="shared" si="4"/>
        <v>1</v>
      </c>
      <c r="I108" s="1">
        <v>44459</v>
      </c>
      <c r="J108">
        <f t="shared" si="5"/>
        <v>0</v>
      </c>
      <c r="K108" s="13">
        <f t="shared" si="6"/>
        <v>9000</v>
      </c>
      <c r="L108">
        <f t="shared" si="7"/>
        <v>-9000</v>
      </c>
    </row>
    <row r="109" spans="1:12" x14ac:dyDescent="0.75">
      <c r="A109">
        <v>108</v>
      </c>
      <c r="B109" s="1">
        <v>44459</v>
      </c>
      <c r="C109">
        <v>0.97640046296296301</v>
      </c>
      <c r="D109">
        <v>44460</v>
      </c>
      <c r="E109" t="s">
        <v>118</v>
      </c>
      <c r="F109">
        <v>4</v>
      </c>
      <c r="G109">
        <v>15</v>
      </c>
      <c r="H109" t="b">
        <f t="shared" si="4"/>
        <v>0</v>
      </c>
      <c r="I109" s="1">
        <v>44459</v>
      </c>
      <c r="J109">
        <f t="shared" si="5"/>
        <v>24000</v>
      </c>
      <c r="K109" s="13">
        <f t="shared" si="6"/>
        <v>6000</v>
      </c>
      <c r="L109">
        <f t="shared" si="7"/>
        <v>18000</v>
      </c>
    </row>
    <row r="110" spans="1:12" x14ac:dyDescent="0.75">
      <c r="A110">
        <v>109</v>
      </c>
      <c r="B110" s="1">
        <v>44460</v>
      </c>
      <c r="C110">
        <v>0.29172453703703705</v>
      </c>
      <c r="D110">
        <v>44460</v>
      </c>
      <c r="E110" t="s">
        <v>119</v>
      </c>
      <c r="F110">
        <v>11</v>
      </c>
      <c r="G110">
        <v>0</v>
      </c>
      <c r="H110" t="b">
        <f t="shared" si="4"/>
        <v>1</v>
      </c>
      <c r="I110" s="1">
        <v>44460</v>
      </c>
      <c r="J110">
        <f t="shared" si="5"/>
        <v>60500</v>
      </c>
      <c r="K110" s="13">
        <f t="shared" si="6"/>
        <v>39000</v>
      </c>
      <c r="L110">
        <f t="shared" si="7"/>
        <v>21500</v>
      </c>
    </row>
    <row r="111" spans="1:12" x14ac:dyDescent="0.75">
      <c r="A111">
        <v>110</v>
      </c>
      <c r="B111" s="1">
        <v>44460</v>
      </c>
      <c r="C111">
        <v>0.42815972222222221</v>
      </c>
      <c r="D111">
        <v>44460</v>
      </c>
      <c r="E111" t="s">
        <v>120</v>
      </c>
      <c r="F111">
        <v>9</v>
      </c>
      <c r="G111">
        <v>4</v>
      </c>
      <c r="H111" t="b">
        <f t="shared" si="4"/>
        <v>1</v>
      </c>
      <c r="I111" s="1">
        <v>44460</v>
      </c>
      <c r="J111">
        <f t="shared" si="5"/>
        <v>54000</v>
      </c>
      <c r="K111" s="13">
        <f t="shared" si="6"/>
        <v>19500</v>
      </c>
      <c r="L111">
        <f t="shared" si="7"/>
        <v>34500</v>
      </c>
    </row>
    <row r="112" spans="1:12" x14ac:dyDescent="0.75">
      <c r="A112">
        <v>111</v>
      </c>
      <c r="B112" s="1">
        <v>44460</v>
      </c>
      <c r="C112">
        <v>0.62174768518518519</v>
      </c>
      <c r="D112">
        <v>44460</v>
      </c>
      <c r="E112" t="s">
        <v>121</v>
      </c>
      <c r="F112">
        <v>9</v>
      </c>
      <c r="G112">
        <v>28</v>
      </c>
      <c r="H112" t="b">
        <f t="shared" si="4"/>
        <v>1</v>
      </c>
      <c r="I112" s="1">
        <v>44460</v>
      </c>
      <c r="J112">
        <f t="shared" si="5"/>
        <v>54000</v>
      </c>
      <c r="K112" s="13">
        <f t="shared" si="6"/>
        <v>55500</v>
      </c>
      <c r="L112">
        <f t="shared" si="7"/>
        <v>-1500</v>
      </c>
    </row>
    <row r="113" spans="1:12" x14ac:dyDescent="0.75">
      <c r="A113">
        <v>112</v>
      </c>
      <c r="B113" s="1">
        <v>44460</v>
      </c>
      <c r="C113">
        <v>0.71136574074074077</v>
      </c>
      <c r="D113">
        <v>44460</v>
      </c>
      <c r="E113" t="s">
        <v>122</v>
      </c>
      <c r="F113">
        <v>0</v>
      </c>
      <c r="G113">
        <v>10</v>
      </c>
      <c r="H113" t="b">
        <f t="shared" si="4"/>
        <v>1</v>
      </c>
      <c r="I113" s="1">
        <v>44460</v>
      </c>
      <c r="J113">
        <f t="shared" si="5"/>
        <v>0</v>
      </c>
      <c r="K113" s="13">
        <f t="shared" si="6"/>
        <v>15000</v>
      </c>
      <c r="L113">
        <f t="shared" si="7"/>
        <v>-15000</v>
      </c>
    </row>
    <row r="114" spans="1:12" x14ac:dyDescent="0.75">
      <c r="A114">
        <v>113</v>
      </c>
      <c r="B114" s="1">
        <v>44460</v>
      </c>
      <c r="C114">
        <v>0.83270833333333338</v>
      </c>
      <c r="D114">
        <v>44460</v>
      </c>
      <c r="E114" t="s">
        <v>123</v>
      </c>
      <c r="F114">
        <v>12</v>
      </c>
      <c r="G114">
        <v>6</v>
      </c>
      <c r="H114" t="b">
        <f t="shared" si="4"/>
        <v>1</v>
      </c>
      <c r="I114" s="1">
        <v>44460</v>
      </c>
      <c r="J114">
        <f t="shared" si="5"/>
        <v>66000</v>
      </c>
      <c r="K114" s="13">
        <f t="shared" si="6"/>
        <v>27000</v>
      </c>
      <c r="L114">
        <f t="shared" si="7"/>
        <v>39000</v>
      </c>
    </row>
    <row r="115" spans="1:12" x14ac:dyDescent="0.75">
      <c r="A115">
        <v>114</v>
      </c>
      <c r="B115" s="1">
        <v>44461</v>
      </c>
      <c r="C115">
        <v>0.29829861111111111</v>
      </c>
      <c r="D115">
        <v>44461</v>
      </c>
      <c r="E115" t="s">
        <v>124</v>
      </c>
      <c r="F115">
        <v>11</v>
      </c>
      <c r="G115">
        <v>5</v>
      </c>
      <c r="H115" t="b">
        <f t="shared" si="4"/>
        <v>1</v>
      </c>
      <c r="I115" s="1">
        <v>44461</v>
      </c>
      <c r="J115">
        <f t="shared" si="5"/>
        <v>60500</v>
      </c>
      <c r="K115" s="13">
        <f t="shared" si="6"/>
        <v>24000</v>
      </c>
      <c r="L115">
        <f t="shared" si="7"/>
        <v>36500</v>
      </c>
    </row>
    <row r="116" spans="1:12" x14ac:dyDescent="0.75">
      <c r="A116">
        <v>115</v>
      </c>
      <c r="B116" s="1">
        <v>44461</v>
      </c>
      <c r="C116">
        <v>0.38718750000000002</v>
      </c>
      <c r="D116">
        <v>44461</v>
      </c>
      <c r="E116" t="s">
        <v>125</v>
      </c>
      <c r="F116">
        <v>13</v>
      </c>
      <c r="G116">
        <v>9</v>
      </c>
      <c r="H116" t="b">
        <f t="shared" si="4"/>
        <v>1</v>
      </c>
      <c r="I116" s="1">
        <v>44461</v>
      </c>
      <c r="J116">
        <f t="shared" si="5"/>
        <v>71500</v>
      </c>
      <c r="K116" s="13">
        <f t="shared" si="6"/>
        <v>33000</v>
      </c>
      <c r="L116">
        <f t="shared" si="7"/>
        <v>38500</v>
      </c>
    </row>
    <row r="117" spans="1:12" x14ac:dyDescent="0.75">
      <c r="A117">
        <v>116</v>
      </c>
      <c r="B117" s="1">
        <v>44461</v>
      </c>
      <c r="C117">
        <v>0.60652777777777778</v>
      </c>
      <c r="D117">
        <v>44461</v>
      </c>
      <c r="E117" t="s">
        <v>126</v>
      </c>
      <c r="F117">
        <v>14</v>
      </c>
      <c r="G117">
        <v>11</v>
      </c>
      <c r="H117" t="b">
        <f t="shared" si="4"/>
        <v>1</v>
      </c>
      <c r="I117" s="1">
        <v>44461</v>
      </c>
      <c r="J117">
        <f t="shared" si="5"/>
        <v>77000</v>
      </c>
      <c r="K117" s="13">
        <f t="shared" si="6"/>
        <v>37500</v>
      </c>
      <c r="L117">
        <f t="shared" si="7"/>
        <v>39500</v>
      </c>
    </row>
    <row r="118" spans="1:12" x14ac:dyDescent="0.75">
      <c r="A118">
        <v>117</v>
      </c>
      <c r="B118" s="1">
        <v>44461</v>
      </c>
      <c r="C118">
        <v>0.64589120370370368</v>
      </c>
      <c r="D118">
        <v>44461</v>
      </c>
      <c r="E118" t="s">
        <v>127</v>
      </c>
      <c r="F118">
        <v>2</v>
      </c>
      <c r="G118">
        <v>0</v>
      </c>
      <c r="H118" t="b">
        <f t="shared" si="4"/>
        <v>1</v>
      </c>
      <c r="I118" s="1">
        <v>44461</v>
      </c>
      <c r="J118">
        <f t="shared" si="5"/>
        <v>12000</v>
      </c>
      <c r="K118" s="13">
        <f t="shared" si="6"/>
        <v>3000</v>
      </c>
      <c r="L118">
        <f t="shared" si="7"/>
        <v>9000</v>
      </c>
    </row>
    <row r="119" spans="1:12" x14ac:dyDescent="0.75">
      <c r="A119">
        <v>118</v>
      </c>
      <c r="B119" s="1">
        <v>44461</v>
      </c>
      <c r="C119">
        <v>0.76406249999999998</v>
      </c>
      <c r="D119">
        <v>44461</v>
      </c>
      <c r="E119" t="s">
        <v>128</v>
      </c>
      <c r="F119">
        <v>6</v>
      </c>
      <c r="G119">
        <v>0</v>
      </c>
      <c r="H119" t="b">
        <f t="shared" si="4"/>
        <v>1</v>
      </c>
      <c r="I119" s="1">
        <v>44461</v>
      </c>
      <c r="J119">
        <f t="shared" si="5"/>
        <v>36000</v>
      </c>
      <c r="K119" s="13">
        <f t="shared" si="6"/>
        <v>9000</v>
      </c>
      <c r="L119">
        <f t="shared" si="7"/>
        <v>27000</v>
      </c>
    </row>
    <row r="120" spans="1:12" x14ac:dyDescent="0.75">
      <c r="A120">
        <v>119</v>
      </c>
      <c r="B120" s="1">
        <v>44461</v>
      </c>
      <c r="C120">
        <v>0.98342592592592593</v>
      </c>
      <c r="D120">
        <v>44462</v>
      </c>
      <c r="E120" t="s">
        <v>129</v>
      </c>
      <c r="F120">
        <v>4</v>
      </c>
      <c r="G120">
        <v>11</v>
      </c>
      <c r="H120" t="b">
        <f t="shared" si="4"/>
        <v>0</v>
      </c>
      <c r="I120" s="1">
        <v>44461</v>
      </c>
      <c r="J120">
        <f t="shared" si="5"/>
        <v>24000</v>
      </c>
      <c r="K120" s="13">
        <f t="shared" si="6"/>
        <v>6000</v>
      </c>
      <c r="L120">
        <f t="shared" si="7"/>
        <v>18000</v>
      </c>
    </row>
    <row r="121" spans="1:12" x14ac:dyDescent="0.75">
      <c r="A121">
        <v>120</v>
      </c>
      <c r="B121" s="1">
        <v>44462</v>
      </c>
      <c r="C121">
        <v>0.29726851851851854</v>
      </c>
      <c r="D121">
        <v>44462</v>
      </c>
      <c r="E121" t="s">
        <v>130</v>
      </c>
      <c r="F121">
        <v>19</v>
      </c>
      <c r="G121">
        <v>3</v>
      </c>
      <c r="H121" t="b">
        <f t="shared" si="4"/>
        <v>1</v>
      </c>
      <c r="I121" s="1">
        <v>44462</v>
      </c>
      <c r="J121">
        <f t="shared" si="5"/>
        <v>104500</v>
      </c>
      <c r="K121" s="13">
        <f t="shared" si="6"/>
        <v>49500</v>
      </c>
      <c r="L121">
        <f t="shared" si="7"/>
        <v>55000</v>
      </c>
    </row>
    <row r="122" spans="1:12" x14ac:dyDescent="0.75">
      <c r="A122">
        <v>121</v>
      </c>
      <c r="B122" s="1">
        <v>44462</v>
      </c>
      <c r="C122">
        <v>0.43444444444444447</v>
      </c>
      <c r="D122">
        <v>44462</v>
      </c>
      <c r="E122" t="s">
        <v>131</v>
      </c>
      <c r="F122">
        <v>3</v>
      </c>
      <c r="G122">
        <v>21</v>
      </c>
      <c r="H122" t="b">
        <f t="shared" si="4"/>
        <v>1</v>
      </c>
      <c r="I122" s="1">
        <v>44462</v>
      </c>
      <c r="J122">
        <f t="shared" si="5"/>
        <v>18000</v>
      </c>
      <c r="K122" s="13">
        <f t="shared" si="6"/>
        <v>36000</v>
      </c>
      <c r="L122">
        <f t="shared" si="7"/>
        <v>-18000</v>
      </c>
    </row>
    <row r="123" spans="1:12" x14ac:dyDescent="0.75">
      <c r="A123">
        <v>122</v>
      </c>
      <c r="B123" s="1">
        <v>44462</v>
      </c>
      <c r="C123">
        <v>0.54518518518518522</v>
      </c>
      <c r="D123">
        <v>44462</v>
      </c>
      <c r="E123" t="s">
        <v>132</v>
      </c>
      <c r="F123">
        <v>19</v>
      </c>
      <c r="G123">
        <v>22</v>
      </c>
      <c r="H123" t="b">
        <f t="shared" si="4"/>
        <v>1</v>
      </c>
      <c r="I123" s="1">
        <v>44462</v>
      </c>
      <c r="J123">
        <f t="shared" si="5"/>
        <v>104500</v>
      </c>
      <c r="K123" s="13">
        <f t="shared" si="6"/>
        <v>61500</v>
      </c>
      <c r="L123">
        <f t="shared" si="7"/>
        <v>43000</v>
      </c>
    </row>
    <row r="124" spans="1:12" x14ac:dyDescent="0.75">
      <c r="A124">
        <v>123</v>
      </c>
      <c r="B124" s="1">
        <v>44462</v>
      </c>
      <c r="C124">
        <v>0.63270833333333332</v>
      </c>
      <c r="D124">
        <v>44462</v>
      </c>
      <c r="E124" t="s">
        <v>133</v>
      </c>
      <c r="F124">
        <v>13</v>
      </c>
      <c r="G124">
        <v>14</v>
      </c>
      <c r="H124" t="b">
        <f t="shared" si="4"/>
        <v>1</v>
      </c>
      <c r="I124" s="1">
        <v>44462</v>
      </c>
      <c r="J124">
        <f t="shared" si="5"/>
        <v>71500</v>
      </c>
      <c r="K124" s="13">
        <f t="shared" si="6"/>
        <v>40500</v>
      </c>
      <c r="L124">
        <f t="shared" si="7"/>
        <v>31000</v>
      </c>
    </row>
    <row r="125" spans="1:12" x14ac:dyDescent="0.75">
      <c r="A125">
        <v>124</v>
      </c>
      <c r="B125" s="1">
        <v>44462</v>
      </c>
      <c r="C125">
        <v>0.78940972222222228</v>
      </c>
      <c r="D125">
        <v>44462</v>
      </c>
      <c r="E125" t="s">
        <v>134</v>
      </c>
      <c r="F125">
        <v>19</v>
      </c>
      <c r="G125">
        <v>25</v>
      </c>
      <c r="H125" t="b">
        <f t="shared" si="4"/>
        <v>1</v>
      </c>
      <c r="I125" s="1">
        <v>44462</v>
      </c>
      <c r="J125">
        <f t="shared" si="5"/>
        <v>104500</v>
      </c>
      <c r="K125" s="13">
        <f t="shared" si="6"/>
        <v>66000</v>
      </c>
      <c r="L125">
        <f t="shared" si="7"/>
        <v>38500</v>
      </c>
    </row>
    <row r="126" spans="1:12" x14ac:dyDescent="0.75">
      <c r="A126">
        <v>125</v>
      </c>
      <c r="B126" s="1">
        <v>44463</v>
      </c>
      <c r="C126">
        <v>0.174375</v>
      </c>
      <c r="D126">
        <v>44463</v>
      </c>
      <c r="E126" t="s">
        <v>135</v>
      </c>
      <c r="F126">
        <v>19</v>
      </c>
      <c r="G126">
        <v>11</v>
      </c>
      <c r="H126" t="b">
        <f t="shared" si="4"/>
        <v>1</v>
      </c>
      <c r="I126" s="1">
        <v>44463</v>
      </c>
      <c r="J126">
        <f t="shared" si="5"/>
        <v>104500</v>
      </c>
      <c r="K126" s="13">
        <f t="shared" si="6"/>
        <v>45000</v>
      </c>
      <c r="L126">
        <f t="shared" si="7"/>
        <v>59500</v>
      </c>
    </row>
    <row r="127" spans="1:12" x14ac:dyDescent="0.75">
      <c r="A127">
        <v>126</v>
      </c>
      <c r="B127" s="1">
        <v>44463</v>
      </c>
      <c r="C127">
        <v>0.45619212962962963</v>
      </c>
      <c r="D127">
        <v>44463</v>
      </c>
      <c r="E127" t="s">
        <v>136</v>
      </c>
      <c r="F127">
        <v>13</v>
      </c>
      <c r="G127">
        <v>4</v>
      </c>
      <c r="H127" t="b">
        <f t="shared" si="4"/>
        <v>1</v>
      </c>
      <c r="I127" s="1">
        <v>44463</v>
      </c>
      <c r="J127">
        <f t="shared" si="5"/>
        <v>71500</v>
      </c>
      <c r="K127" s="13">
        <f t="shared" si="6"/>
        <v>25500</v>
      </c>
      <c r="L127">
        <f t="shared" si="7"/>
        <v>46000</v>
      </c>
    </row>
    <row r="128" spans="1:12" x14ac:dyDescent="0.75">
      <c r="A128">
        <v>127</v>
      </c>
      <c r="B128" s="1">
        <v>44463</v>
      </c>
      <c r="C128">
        <v>0.72642361111111109</v>
      </c>
      <c r="D128">
        <v>44463</v>
      </c>
      <c r="E128" t="s">
        <v>137</v>
      </c>
      <c r="F128">
        <v>13</v>
      </c>
      <c r="G128">
        <v>9</v>
      </c>
      <c r="H128" t="b">
        <f t="shared" si="4"/>
        <v>1</v>
      </c>
      <c r="I128" s="1">
        <v>44463</v>
      </c>
      <c r="J128">
        <f t="shared" si="5"/>
        <v>71500</v>
      </c>
      <c r="K128" s="13">
        <f t="shared" si="6"/>
        <v>33000</v>
      </c>
      <c r="L128">
        <f t="shared" si="7"/>
        <v>38500</v>
      </c>
    </row>
    <row r="129" spans="1:12" x14ac:dyDescent="0.75">
      <c r="A129">
        <v>128</v>
      </c>
      <c r="B129" s="1">
        <v>44463</v>
      </c>
      <c r="C129">
        <v>0.8197106481481482</v>
      </c>
      <c r="D129">
        <v>44463</v>
      </c>
      <c r="E129" t="s">
        <v>138</v>
      </c>
      <c r="F129">
        <v>10</v>
      </c>
      <c r="G129">
        <v>12</v>
      </c>
      <c r="H129" t="b">
        <f t="shared" si="4"/>
        <v>1</v>
      </c>
      <c r="I129" s="1">
        <v>44463</v>
      </c>
      <c r="J129">
        <f t="shared" si="5"/>
        <v>55000</v>
      </c>
      <c r="K129" s="13">
        <f t="shared" si="6"/>
        <v>33000</v>
      </c>
      <c r="L129">
        <f t="shared" si="7"/>
        <v>22000</v>
      </c>
    </row>
    <row r="130" spans="1:12" x14ac:dyDescent="0.75">
      <c r="A130">
        <v>129</v>
      </c>
      <c r="B130" s="1">
        <v>44464</v>
      </c>
      <c r="C130">
        <v>0.29473379629629631</v>
      </c>
      <c r="D130">
        <v>44464</v>
      </c>
      <c r="E130" t="s">
        <v>139</v>
      </c>
      <c r="F130">
        <v>9</v>
      </c>
      <c r="G130">
        <v>11</v>
      </c>
      <c r="H130" t="b">
        <f t="shared" si="4"/>
        <v>1</v>
      </c>
      <c r="I130" s="1">
        <v>44464</v>
      </c>
      <c r="J130">
        <f t="shared" si="5"/>
        <v>54000</v>
      </c>
      <c r="K130" s="13">
        <f t="shared" si="6"/>
        <v>30000</v>
      </c>
      <c r="L130">
        <f t="shared" si="7"/>
        <v>24000</v>
      </c>
    </row>
    <row r="131" spans="1:12" x14ac:dyDescent="0.75">
      <c r="A131">
        <v>130</v>
      </c>
      <c r="B131" s="1">
        <v>44464</v>
      </c>
      <c r="C131">
        <v>0.42454861111111108</v>
      </c>
      <c r="D131">
        <v>44464</v>
      </c>
      <c r="E131" t="s">
        <v>140</v>
      </c>
      <c r="F131">
        <v>14</v>
      </c>
      <c r="G131">
        <v>20</v>
      </c>
      <c r="H131" t="b">
        <f t="shared" ref="H131:H158" si="8">IF(B131=D131,TRUE,FALSE)</f>
        <v>1</v>
      </c>
      <c r="I131" s="1">
        <v>44464</v>
      </c>
      <c r="J131">
        <f t="shared" ref="J131:J158" si="9">IF(F131&gt;=30,F131*4000,IF(AND(F131&gt;=20,F131&lt;30),F131*5000,IF(AND(F131&gt;=10,F131&lt;20),F131*5500,F131*6000)))</f>
        <v>77000</v>
      </c>
      <c r="K131" s="13">
        <f t="shared" ref="K131:K158" si="10">IF(H130=FALSE,IF(H131,(F131+G131+G130)*1500,(F131+G130)*1500),IF(H131,(F131+G131)*1500,(F131)*1500))</f>
        <v>51000</v>
      </c>
      <c r="L131">
        <f t="shared" ref="L131:L158" si="11">J131-K131</f>
        <v>26000</v>
      </c>
    </row>
    <row r="132" spans="1:12" x14ac:dyDescent="0.75">
      <c r="A132">
        <v>131</v>
      </c>
      <c r="B132" s="1">
        <v>44464</v>
      </c>
      <c r="C132">
        <v>0.54474537037037041</v>
      </c>
      <c r="D132">
        <v>44464</v>
      </c>
      <c r="E132" t="s">
        <v>141</v>
      </c>
      <c r="F132">
        <v>1</v>
      </c>
      <c r="G132">
        <v>3</v>
      </c>
      <c r="H132" t="b">
        <f t="shared" si="8"/>
        <v>1</v>
      </c>
      <c r="I132" s="1">
        <v>44464</v>
      </c>
      <c r="J132">
        <f t="shared" si="9"/>
        <v>6000</v>
      </c>
      <c r="K132" s="13">
        <f t="shared" si="10"/>
        <v>6000</v>
      </c>
      <c r="L132">
        <f t="shared" si="11"/>
        <v>0</v>
      </c>
    </row>
    <row r="133" spans="1:12" x14ac:dyDescent="0.75">
      <c r="A133">
        <v>132</v>
      </c>
      <c r="B133" s="1">
        <v>44464</v>
      </c>
      <c r="C133">
        <v>0.63065972222222222</v>
      </c>
      <c r="D133">
        <v>44464</v>
      </c>
      <c r="E133" t="s">
        <v>142</v>
      </c>
      <c r="F133">
        <v>5</v>
      </c>
      <c r="G133">
        <v>6</v>
      </c>
      <c r="H133" t="b">
        <f t="shared" si="8"/>
        <v>1</v>
      </c>
      <c r="I133" s="1">
        <v>44464</v>
      </c>
      <c r="J133">
        <f t="shared" si="9"/>
        <v>30000</v>
      </c>
      <c r="K133" s="13">
        <f t="shared" si="10"/>
        <v>16500</v>
      </c>
      <c r="L133">
        <f t="shared" si="11"/>
        <v>13500</v>
      </c>
    </row>
    <row r="134" spans="1:12" x14ac:dyDescent="0.75">
      <c r="A134">
        <v>133</v>
      </c>
      <c r="B134" s="1">
        <v>44464</v>
      </c>
      <c r="C134">
        <v>0.71141203703703704</v>
      </c>
      <c r="D134">
        <v>44464</v>
      </c>
      <c r="E134" t="s">
        <v>143</v>
      </c>
      <c r="F134">
        <v>12</v>
      </c>
      <c r="G134">
        <v>6</v>
      </c>
      <c r="H134" t="b">
        <f t="shared" si="8"/>
        <v>1</v>
      </c>
      <c r="I134" s="1">
        <v>44464</v>
      </c>
      <c r="J134">
        <f t="shared" si="9"/>
        <v>66000</v>
      </c>
      <c r="K134" s="13">
        <f t="shared" si="10"/>
        <v>27000</v>
      </c>
      <c r="L134">
        <f t="shared" si="11"/>
        <v>39000</v>
      </c>
    </row>
    <row r="135" spans="1:12" x14ac:dyDescent="0.75">
      <c r="A135">
        <v>134</v>
      </c>
      <c r="B135" s="1">
        <v>44465</v>
      </c>
      <c r="C135">
        <v>0.26834490740740741</v>
      </c>
      <c r="D135">
        <v>44465</v>
      </c>
      <c r="E135" t="s">
        <v>144</v>
      </c>
      <c r="F135">
        <v>13</v>
      </c>
      <c r="G135">
        <v>24</v>
      </c>
      <c r="H135" t="b">
        <f t="shared" si="8"/>
        <v>1</v>
      </c>
      <c r="I135" s="1">
        <v>44465</v>
      </c>
      <c r="J135">
        <f t="shared" si="9"/>
        <v>71500</v>
      </c>
      <c r="K135" s="13">
        <f t="shared" si="10"/>
        <v>55500</v>
      </c>
      <c r="L135">
        <f t="shared" si="11"/>
        <v>16000</v>
      </c>
    </row>
    <row r="136" spans="1:12" x14ac:dyDescent="0.75">
      <c r="A136">
        <v>135</v>
      </c>
      <c r="B136" s="1">
        <v>44465</v>
      </c>
      <c r="C136">
        <v>0.38269675925925928</v>
      </c>
      <c r="D136">
        <v>44465</v>
      </c>
      <c r="E136" t="s">
        <v>145</v>
      </c>
      <c r="F136">
        <v>9</v>
      </c>
      <c r="G136">
        <v>2</v>
      </c>
      <c r="H136" t="b">
        <f t="shared" si="8"/>
        <v>1</v>
      </c>
      <c r="I136" s="1">
        <v>44465</v>
      </c>
      <c r="J136">
        <f t="shared" si="9"/>
        <v>54000</v>
      </c>
      <c r="K136" s="13">
        <f t="shared" si="10"/>
        <v>16500</v>
      </c>
      <c r="L136">
        <f t="shared" si="11"/>
        <v>37500</v>
      </c>
    </row>
    <row r="137" spans="1:12" x14ac:dyDescent="0.75">
      <c r="A137">
        <v>136</v>
      </c>
      <c r="B137" s="1">
        <v>44465</v>
      </c>
      <c r="C137">
        <v>0.45490740740740743</v>
      </c>
      <c r="D137">
        <v>44465</v>
      </c>
      <c r="E137" t="s">
        <v>146</v>
      </c>
      <c r="F137">
        <v>11</v>
      </c>
      <c r="G137">
        <v>6</v>
      </c>
      <c r="H137" t="b">
        <f t="shared" si="8"/>
        <v>1</v>
      </c>
      <c r="I137" s="1">
        <v>44465</v>
      </c>
      <c r="J137">
        <f t="shared" si="9"/>
        <v>60500</v>
      </c>
      <c r="K137" s="13">
        <f t="shared" si="10"/>
        <v>25500</v>
      </c>
      <c r="L137">
        <f t="shared" si="11"/>
        <v>35000</v>
      </c>
    </row>
    <row r="138" spans="1:12" x14ac:dyDescent="0.75">
      <c r="A138">
        <v>137</v>
      </c>
      <c r="B138" s="1">
        <v>44465</v>
      </c>
      <c r="C138">
        <v>0.54450231481481481</v>
      </c>
      <c r="D138">
        <v>44465</v>
      </c>
      <c r="E138" t="s">
        <v>147</v>
      </c>
      <c r="F138">
        <v>11</v>
      </c>
      <c r="G138">
        <v>9</v>
      </c>
      <c r="H138" t="b">
        <f t="shared" si="8"/>
        <v>1</v>
      </c>
      <c r="I138" s="1">
        <v>44465</v>
      </c>
      <c r="J138">
        <f t="shared" si="9"/>
        <v>60500</v>
      </c>
      <c r="K138" s="13">
        <f t="shared" si="10"/>
        <v>30000</v>
      </c>
      <c r="L138">
        <f t="shared" si="11"/>
        <v>30500</v>
      </c>
    </row>
    <row r="139" spans="1:12" x14ac:dyDescent="0.75">
      <c r="A139">
        <v>138</v>
      </c>
      <c r="B139" s="1">
        <v>44465</v>
      </c>
      <c r="C139">
        <v>0.67274305555555558</v>
      </c>
      <c r="D139">
        <v>44465</v>
      </c>
      <c r="E139" t="s">
        <v>148</v>
      </c>
      <c r="F139">
        <v>13</v>
      </c>
      <c r="G139">
        <v>24</v>
      </c>
      <c r="H139" t="b">
        <f t="shared" si="8"/>
        <v>1</v>
      </c>
      <c r="I139" s="1">
        <v>44465</v>
      </c>
      <c r="J139">
        <f t="shared" si="9"/>
        <v>71500</v>
      </c>
      <c r="K139" s="13">
        <f t="shared" si="10"/>
        <v>55500</v>
      </c>
      <c r="L139">
        <f t="shared" si="11"/>
        <v>16000</v>
      </c>
    </row>
    <row r="140" spans="1:12" x14ac:dyDescent="0.75">
      <c r="A140">
        <v>139</v>
      </c>
      <c r="B140" s="1">
        <v>44465</v>
      </c>
      <c r="C140">
        <v>0.79449074074074078</v>
      </c>
      <c r="D140">
        <v>44465</v>
      </c>
      <c r="E140" t="s">
        <v>149</v>
      </c>
      <c r="F140">
        <v>15</v>
      </c>
      <c r="G140">
        <v>6</v>
      </c>
      <c r="H140" t="b">
        <f t="shared" si="8"/>
        <v>1</v>
      </c>
      <c r="I140" s="1">
        <v>44465</v>
      </c>
      <c r="J140">
        <f t="shared" si="9"/>
        <v>82500</v>
      </c>
      <c r="K140" s="13">
        <f t="shared" si="10"/>
        <v>31500</v>
      </c>
      <c r="L140">
        <f t="shared" si="11"/>
        <v>51000</v>
      </c>
    </row>
    <row r="141" spans="1:12" x14ac:dyDescent="0.75">
      <c r="A141">
        <v>140</v>
      </c>
      <c r="B141" s="1">
        <v>44466</v>
      </c>
      <c r="C141">
        <v>0.25283564814814813</v>
      </c>
      <c r="D141">
        <v>44466</v>
      </c>
      <c r="E141" t="s">
        <v>150</v>
      </c>
      <c r="F141">
        <v>15</v>
      </c>
      <c r="G141">
        <v>9</v>
      </c>
      <c r="H141" t="b">
        <f t="shared" si="8"/>
        <v>1</v>
      </c>
      <c r="I141" s="1">
        <v>44466</v>
      </c>
      <c r="J141">
        <f t="shared" si="9"/>
        <v>82500</v>
      </c>
      <c r="K141" s="13">
        <f t="shared" si="10"/>
        <v>36000</v>
      </c>
      <c r="L141">
        <f t="shared" si="11"/>
        <v>46500</v>
      </c>
    </row>
    <row r="142" spans="1:12" x14ac:dyDescent="0.75">
      <c r="A142">
        <v>141</v>
      </c>
      <c r="B142" s="1">
        <v>44466</v>
      </c>
      <c r="C142">
        <v>0.38195601851851851</v>
      </c>
      <c r="D142">
        <v>44466</v>
      </c>
      <c r="E142" t="s">
        <v>151</v>
      </c>
      <c r="F142">
        <v>10</v>
      </c>
      <c r="G142">
        <v>19</v>
      </c>
      <c r="H142" t="b">
        <f t="shared" si="8"/>
        <v>1</v>
      </c>
      <c r="I142" s="1">
        <v>44466</v>
      </c>
      <c r="J142">
        <f t="shared" si="9"/>
        <v>55000</v>
      </c>
      <c r="K142" s="13">
        <f t="shared" si="10"/>
        <v>43500</v>
      </c>
      <c r="L142">
        <f t="shared" si="11"/>
        <v>11500</v>
      </c>
    </row>
    <row r="143" spans="1:12" x14ac:dyDescent="0.75">
      <c r="A143">
        <v>142</v>
      </c>
      <c r="B143" s="1">
        <v>44466</v>
      </c>
      <c r="C143">
        <v>0.54520833333333329</v>
      </c>
      <c r="D143">
        <v>44466</v>
      </c>
      <c r="E143" t="s">
        <v>152</v>
      </c>
      <c r="F143">
        <v>1</v>
      </c>
      <c r="G143">
        <v>0</v>
      </c>
      <c r="H143" t="b">
        <f t="shared" si="8"/>
        <v>1</v>
      </c>
      <c r="I143" s="1">
        <v>44466</v>
      </c>
      <c r="J143">
        <f t="shared" si="9"/>
        <v>6000</v>
      </c>
      <c r="K143" s="13">
        <f t="shared" si="10"/>
        <v>1500</v>
      </c>
      <c r="L143">
        <f t="shared" si="11"/>
        <v>4500</v>
      </c>
    </row>
    <row r="144" spans="1:12" x14ac:dyDescent="0.75">
      <c r="A144">
        <v>143</v>
      </c>
      <c r="B144" s="1">
        <v>44466</v>
      </c>
      <c r="C144">
        <v>0.71118055555555559</v>
      </c>
      <c r="D144">
        <v>44466</v>
      </c>
      <c r="E144" t="s">
        <v>153</v>
      </c>
      <c r="F144">
        <v>3</v>
      </c>
      <c r="G144">
        <v>0</v>
      </c>
      <c r="H144" t="b">
        <f t="shared" si="8"/>
        <v>1</v>
      </c>
      <c r="I144" s="1">
        <v>44466</v>
      </c>
      <c r="J144">
        <f t="shared" si="9"/>
        <v>18000</v>
      </c>
      <c r="K144" s="13">
        <f t="shared" si="10"/>
        <v>4500</v>
      </c>
      <c r="L144">
        <f t="shared" si="11"/>
        <v>13500</v>
      </c>
    </row>
    <row r="145" spans="1:12" x14ac:dyDescent="0.75">
      <c r="A145">
        <v>144</v>
      </c>
      <c r="B145" s="1">
        <v>44467</v>
      </c>
      <c r="C145">
        <v>0.41951388888888891</v>
      </c>
      <c r="D145">
        <v>44467</v>
      </c>
      <c r="E145" t="s">
        <v>154</v>
      </c>
      <c r="F145">
        <v>9</v>
      </c>
      <c r="G145">
        <v>14</v>
      </c>
      <c r="H145" t="b">
        <f t="shared" si="8"/>
        <v>1</v>
      </c>
      <c r="I145" s="1">
        <v>44467</v>
      </c>
      <c r="J145">
        <f t="shared" si="9"/>
        <v>54000</v>
      </c>
      <c r="K145" s="13">
        <f t="shared" si="10"/>
        <v>34500</v>
      </c>
      <c r="L145">
        <f t="shared" si="11"/>
        <v>19500</v>
      </c>
    </row>
    <row r="146" spans="1:12" x14ac:dyDescent="0.75">
      <c r="A146">
        <v>145</v>
      </c>
      <c r="B146" s="1">
        <v>44467</v>
      </c>
      <c r="C146">
        <v>0.54101851851851857</v>
      </c>
      <c r="D146">
        <v>44467</v>
      </c>
      <c r="E146" t="s">
        <v>155</v>
      </c>
      <c r="F146">
        <v>11</v>
      </c>
      <c r="G146">
        <v>13</v>
      </c>
      <c r="H146" t="b">
        <f t="shared" si="8"/>
        <v>1</v>
      </c>
      <c r="I146" s="1">
        <v>44467</v>
      </c>
      <c r="J146">
        <f t="shared" si="9"/>
        <v>60500</v>
      </c>
      <c r="K146" s="13">
        <f t="shared" si="10"/>
        <v>36000</v>
      </c>
      <c r="L146">
        <f t="shared" si="11"/>
        <v>24500</v>
      </c>
    </row>
    <row r="147" spans="1:12" x14ac:dyDescent="0.75">
      <c r="A147">
        <v>146</v>
      </c>
      <c r="B147" s="1">
        <v>44467</v>
      </c>
      <c r="C147">
        <v>0.71254629629629629</v>
      </c>
      <c r="D147">
        <v>44467</v>
      </c>
      <c r="E147" t="s">
        <v>156</v>
      </c>
      <c r="F147">
        <v>12</v>
      </c>
      <c r="G147">
        <v>9</v>
      </c>
      <c r="H147" t="b">
        <f t="shared" si="8"/>
        <v>1</v>
      </c>
      <c r="I147" s="1">
        <v>44467</v>
      </c>
      <c r="J147">
        <f t="shared" si="9"/>
        <v>66000</v>
      </c>
      <c r="K147" s="13">
        <f t="shared" si="10"/>
        <v>31500</v>
      </c>
      <c r="L147">
        <f t="shared" si="11"/>
        <v>34500</v>
      </c>
    </row>
    <row r="148" spans="1:12" x14ac:dyDescent="0.75">
      <c r="A148">
        <v>147</v>
      </c>
      <c r="B148" s="1">
        <v>44467</v>
      </c>
      <c r="C148">
        <v>0.79166666666666663</v>
      </c>
      <c r="D148">
        <v>44467</v>
      </c>
      <c r="E148" t="s">
        <v>157</v>
      </c>
      <c r="F148">
        <v>14</v>
      </c>
      <c r="G148">
        <v>9</v>
      </c>
      <c r="H148" t="b">
        <f t="shared" si="8"/>
        <v>1</v>
      </c>
      <c r="I148" s="1">
        <v>44467</v>
      </c>
      <c r="J148">
        <f t="shared" si="9"/>
        <v>77000</v>
      </c>
      <c r="K148" s="13">
        <f t="shared" si="10"/>
        <v>34500</v>
      </c>
      <c r="L148">
        <f t="shared" si="11"/>
        <v>42500</v>
      </c>
    </row>
    <row r="149" spans="1:12" x14ac:dyDescent="0.75">
      <c r="A149">
        <v>148</v>
      </c>
      <c r="B149" s="1">
        <v>44468</v>
      </c>
      <c r="C149">
        <v>0.29934027777777777</v>
      </c>
      <c r="D149">
        <v>44468</v>
      </c>
      <c r="E149" t="s">
        <v>158</v>
      </c>
      <c r="F149">
        <v>12</v>
      </c>
      <c r="G149">
        <v>16</v>
      </c>
      <c r="H149" t="b">
        <f t="shared" si="8"/>
        <v>1</v>
      </c>
      <c r="I149" s="1">
        <v>44468</v>
      </c>
      <c r="J149">
        <f t="shared" si="9"/>
        <v>66000</v>
      </c>
      <c r="K149" s="13">
        <f t="shared" si="10"/>
        <v>42000</v>
      </c>
      <c r="L149">
        <f t="shared" si="11"/>
        <v>24000</v>
      </c>
    </row>
    <row r="150" spans="1:12" x14ac:dyDescent="0.75">
      <c r="A150">
        <v>149</v>
      </c>
      <c r="B150" s="1">
        <v>44468</v>
      </c>
      <c r="C150">
        <v>0.41740740740740739</v>
      </c>
      <c r="D150">
        <v>44468</v>
      </c>
      <c r="E150" t="s">
        <v>159</v>
      </c>
      <c r="F150">
        <v>9</v>
      </c>
      <c r="G150">
        <v>21</v>
      </c>
      <c r="H150" t="b">
        <f t="shared" si="8"/>
        <v>1</v>
      </c>
      <c r="I150" s="1">
        <v>44468</v>
      </c>
      <c r="J150">
        <f t="shared" si="9"/>
        <v>54000</v>
      </c>
      <c r="K150" s="13">
        <f t="shared" si="10"/>
        <v>45000</v>
      </c>
      <c r="L150">
        <f t="shared" si="11"/>
        <v>9000</v>
      </c>
    </row>
    <row r="151" spans="1:12" x14ac:dyDescent="0.75">
      <c r="A151">
        <v>150</v>
      </c>
      <c r="B151" s="1">
        <v>44468</v>
      </c>
      <c r="C151">
        <v>0.55636574074074074</v>
      </c>
      <c r="D151">
        <v>44468</v>
      </c>
      <c r="E151" t="s">
        <v>160</v>
      </c>
      <c r="F151">
        <v>15</v>
      </c>
      <c r="G151">
        <v>9</v>
      </c>
      <c r="H151" t="b">
        <f t="shared" si="8"/>
        <v>1</v>
      </c>
      <c r="I151" s="1">
        <v>44468</v>
      </c>
      <c r="J151">
        <f t="shared" si="9"/>
        <v>82500</v>
      </c>
      <c r="K151" s="13">
        <f t="shared" si="10"/>
        <v>36000</v>
      </c>
      <c r="L151">
        <f t="shared" si="11"/>
        <v>46500</v>
      </c>
    </row>
    <row r="152" spans="1:12" x14ac:dyDescent="0.75">
      <c r="A152">
        <v>151</v>
      </c>
      <c r="B152" s="1">
        <v>44468</v>
      </c>
      <c r="C152">
        <v>0.67305555555555552</v>
      </c>
      <c r="D152">
        <v>44468</v>
      </c>
      <c r="E152" t="s">
        <v>161</v>
      </c>
      <c r="F152">
        <v>14</v>
      </c>
      <c r="G152">
        <v>8</v>
      </c>
      <c r="H152" t="b">
        <f t="shared" si="8"/>
        <v>1</v>
      </c>
      <c r="I152" s="1">
        <v>44468</v>
      </c>
      <c r="J152">
        <f t="shared" si="9"/>
        <v>77000</v>
      </c>
      <c r="K152" s="13">
        <f t="shared" si="10"/>
        <v>33000</v>
      </c>
      <c r="L152">
        <f t="shared" si="11"/>
        <v>44000</v>
      </c>
    </row>
    <row r="153" spans="1:12" x14ac:dyDescent="0.75">
      <c r="A153">
        <v>152</v>
      </c>
      <c r="B153" s="1">
        <v>44468</v>
      </c>
      <c r="C153">
        <v>0.79931712962962964</v>
      </c>
      <c r="D153">
        <v>44468</v>
      </c>
      <c r="E153" t="s">
        <v>162</v>
      </c>
      <c r="F153">
        <v>16</v>
      </c>
      <c r="G153">
        <v>21</v>
      </c>
      <c r="H153" t="b">
        <f t="shared" si="8"/>
        <v>1</v>
      </c>
      <c r="I153" s="1">
        <v>44468</v>
      </c>
      <c r="J153">
        <f t="shared" si="9"/>
        <v>88000</v>
      </c>
      <c r="K153" s="13">
        <f t="shared" si="10"/>
        <v>55500</v>
      </c>
      <c r="L153">
        <f t="shared" si="11"/>
        <v>32500</v>
      </c>
    </row>
    <row r="154" spans="1:12" x14ac:dyDescent="0.75">
      <c r="A154">
        <v>153</v>
      </c>
      <c r="B154" s="1">
        <v>44468</v>
      </c>
      <c r="C154">
        <v>0.9611574074074074</v>
      </c>
      <c r="D154">
        <v>44469</v>
      </c>
      <c r="E154" t="s">
        <v>163</v>
      </c>
      <c r="F154">
        <v>14</v>
      </c>
      <c r="G154">
        <v>9</v>
      </c>
      <c r="H154" t="b">
        <f t="shared" si="8"/>
        <v>0</v>
      </c>
      <c r="I154" s="1">
        <v>44468</v>
      </c>
      <c r="J154">
        <f t="shared" si="9"/>
        <v>77000</v>
      </c>
      <c r="K154" s="13">
        <f t="shared" si="10"/>
        <v>21000</v>
      </c>
      <c r="L154">
        <f t="shared" si="11"/>
        <v>56000</v>
      </c>
    </row>
    <row r="155" spans="1:12" x14ac:dyDescent="0.75">
      <c r="A155">
        <v>154</v>
      </c>
      <c r="B155" s="1">
        <v>44469</v>
      </c>
      <c r="C155">
        <v>0.3125</v>
      </c>
      <c r="D155">
        <v>44469</v>
      </c>
      <c r="E155" t="s">
        <v>164</v>
      </c>
      <c r="F155">
        <v>17</v>
      </c>
      <c r="G155">
        <v>3</v>
      </c>
      <c r="H155" t="b">
        <f t="shared" si="8"/>
        <v>1</v>
      </c>
      <c r="I155" s="1">
        <v>44469</v>
      </c>
      <c r="J155">
        <f t="shared" si="9"/>
        <v>93500</v>
      </c>
      <c r="K155" s="13">
        <f t="shared" si="10"/>
        <v>43500</v>
      </c>
      <c r="L155">
        <f t="shared" si="11"/>
        <v>50000</v>
      </c>
    </row>
    <row r="156" spans="1:12" x14ac:dyDescent="0.75">
      <c r="A156">
        <v>155</v>
      </c>
      <c r="B156" s="1">
        <v>44469</v>
      </c>
      <c r="C156">
        <v>0.44229166666666669</v>
      </c>
      <c r="D156">
        <v>44469</v>
      </c>
      <c r="E156" t="s">
        <v>140</v>
      </c>
      <c r="F156">
        <v>0</v>
      </c>
      <c r="G156">
        <v>9</v>
      </c>
      <c r="H156" t="b">
        <f t="shared" si="8"/>
        <v>1</v>
      </c>
      <c r="I156" s="1">
        <v>44469</v>
      </c>
      <c r="J156">
        <f t="shared" si="9"/>
        <v>0</v>
      </c>
      <c r="K156" s="13">
        <f t="shared" si="10"/>
        <v>13500</v>
      </c>
      <c r="L156">
        <f t="shared" si="11"/>
        <v>-13500</v>
      </c>
    </row>
    <row r="157" spans="1:12" x14ac:dyDescent="0.75">
      <c r="A157">
        <v>156</v>
      </c>
      <c r="B157" s="1">
        <v>44469</v>
      </c>
      <c r="C157">
        <v>0.59045138888888893</v>
      </c>
      <c r="D157">
        <v>44469</v>
      </c>
      <c r="E157" t="s">
        <v>165</v>
      </c>
      <c r="F157">
        <v>14</v>
      </c>
      <c r="G157">
        <v>8</v>
      </c>
      <c r="H157" t="b">
        <f t="shared" si="8"/>
        <v>1</v>
      </c>
      <c r="I157" s="1">
        <v>44469</v>
      </c>
      <c r="J157">
        <f t="shared" si="9"/>
        <v>77000</v>
      </c>
      <c r="K157" s="13">
        <f t="shared" si="10"/>
        <v>33000</v>
      </c>
      <c r="L157">
        <f t="shared" si="11"/>
        <v>44000</v>
      </c>
    </row>
    <row r="158" spans="1:12" x14ac:dyDescent="0.75">
      <c r="A158">
        <v>157</v>
      </c>
      <c r="B158" s="1">
        <v>44469</v>
      </c>
      <c r="C158">
        <v>0.7142708333333333</v>
      </c>
      <c r="D158">
        <v>44469</v>
      </c>
      <c r="E158" t="s">
        <v>166</v>
      </c>
      <c r="F158">
        <v>6</v>
      </c>
      <c r="G158">
        <v>39</v>
      </c>
      <c r="H158" t="b">
        <f t="shared" si="8"/>
        <v>1</v>
      </c>
      <c r="I158" s="1">
        <v>44469</v>
      </c>
      <c r="J158">
        <f t="shared" si="9"/>
        <v>36000</v>
      </c>
      <c r="K158" s="13">
        <f t="shared" si="10"/>
        <v>67500</v>
      </c>
      <c r="L158">
        <f t="shared" si="11"/>
        <v>-31500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BF62B-C81C-4367-BD31-2488944A358F}">
  <dimension ref="A1:B3"/>
  <sheetViews>
    <sheetView tabSelected="1" workbookViewId="0">
      <selection activeCell="B4" sqref="B4"/>
    </sheetView>
  </sheetViews>
  <sheetFormatPr defaultRowHeight="14.75" x14ac:dyDescent="0.75"/>
  <sheetData>
    <row r="1" spans="1:2" x14ac:dyDescent="0.75">
      <c r="A1" s="15" t="s">
        <v>192</v>
      </c>
    </row>
    <row r="3" spans="1:2" x14ac:dyDescent="0.75">
      <c r="B3" t="s">
        <v>193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2FD04-83E3-41B5-A0B6-EE7095864424}">
  <dimension ref="B1:E158"/>
  <sheetViews>
    <sheetView topLeftCell="A106" workbookViewId="0">
      <selection activeCell="F110" sqref="F110"/>
    </sheetView>
  </sheetViews>
  <sheetFormatPr defaultRowHeight="14.75" x14ac:dyDescent="0.75"/>
  <cols>
    <col min="3" max="3" width="26.1328125" customWidth="1"/>
    <col min="4" max="4" width="15.58984375" customWidth="1"/>
  </cols>
  <sheetData>
    <row r="1" spans="2:4" x14ac:dyDescent="0.75">
      <c r="B1" t="s">
        <v>173</v>
      </c>
      <c r="C1" t="s">
        <v>181</v>
      </c>
      <c r="D1" t="s">
        <v>182</v>
      </c>
    </row>
    <row r="2" spans="2:4" x14ac:dyDescent="0.75">
      <c r="B2">
        <v>74.599999999999994</v>
      </c>
      <c r="C2">
        <f>B2</f>
        <v>74.599999999999994</v>
      </c>
      <c r="D2">
        <f>C2/60</f>
        <v>1.2433333333333332</v>
      </c>
    </row>
    <row r="3" spans="2:4" x14ac:dyDescent="0.75">
      <c r="B3">
        <v>194.45</v>
      </c>
      <c r="C3">
        <f>C2+B3</f>
        <v>269.04999999999995</v>
      </c>
      <c r="D3">
        <f t="shared" ref="D3:D66" si="0">C3/60</f>
        <v>4.484166666666666</v>
      </c>
    </row>
    <row r="4" spans="2:4" x14ac:dyDescent="0.75">
      <c r="B4">
        <v>100.92</v>
      </c>
      <c r="C4">
        <f t="shared" ref="C4:C67" si="1">C3+B4</f>
        <v>369.96999999999997</v>
      </c>
      <c r="D4">
        <f t="shared" si="0"/>
        <v>6.1661666666666664</v>
      </c>
    </row>
    <row r="5" spans="2:4" x14ac:dyDescent="0.75">
      <c r="B5">
        <v>216.8</v>
      </c>
      <c r="C5">
        <f t="shared" si="1"/>
        <v>586.77</v>
      </c>
      <c r="D5">
        <f t="shared" si="0"/>
        <v>9.7795000000000005</v>
      </c>
    </row>
    <row r="6" spans="2:4" x14ac:dyDescent="0.75">
      <c r="B6">
        <v>138.16999999999999</v>
      </c>
      <c r="C6">
        <f t="shared" si="1"/>
        <v>724.93999999999994</v>
      </c>
      <c r="D6">
        <f t="shared" si="0"/>
        <v>12.082333333333333</v>
      </c>
    </row>
    <row r="7" spans="2:4" x14ac:dyDescent="0.75">
      <c r="B7">
        <v>111.23</v>
      </c>
      <c r="C7">
        <f t="shared" si="1"/>
        <v>836.17</v>
      </c>
      <c r="D7">
        <f t="shared" si="0"/>
        <v>13.936166666666667</v>
      </c>
    </row>
    <row r="8" spans="2:4" x14ac:dyDescent="0.75">
      <c r="B8">
        <v>131.53</v>
      </c>
      <c r="C8">
        <f t="shared" si="1"/>
        <v>967.69999999999993</v>
      </c>
      <c r="D8">
        <f t="shared" si="0"/>
        <v>16.128333333333334</v>
      </c>
    </row>
    <row r="9" spans="2:4" x14ac:dyDescent="0.75">
      <c r="B9">
        <v>139.02000000000001</v>
      </c>
      <c r="C9">
        <f t="shared" si="1"/>
        <v>1106.72</v>
      </c>
      <c r="D9">
        <f t="shared" si="0"/>
        <v>18.445333333333334</v>
      </c>
    </row>
    <row r="10" spans="2:4" x14ac:dyDescent="0.75">
      <c r="B10">
        <v>131.02000000000001</v>
      </c>
      <c r="C10">
        <f t="shared" si="1"/>
        <v>1237.74</v>
      </c>
      <c r="D10">
        <f t="shared" si="0"/>
        <v>20.629000000000001</v>
      </c>
    </row>
    <row r="11" spans="2:4" x14ac:dyDescent="0.75">
      <c r="B11">
        <v>259.64999999999998</v>
      </c>
      <c r="C11">
        <f t="shared" si="1"/>
        <v>1497.3899999999999</v>
      </c>
      <c r="D11">
        <f t="shared" si="0"/>
        <v>24.956499999999998</v>
      </c>
    </row>
    <row r="12" spans="2:4" x14ac:dyDescent="0.75">
      <c r="B12">
        <v>120.32</v>
      </c>
      <c r="C12">
        <f t="shared" si="1"/>
        <v>1617.7099999999998</v>
      </c>
      <c r="D12">
        <f t="shared" si="0"/>
        <v>26.961833333333331</v>
      </c>
    </row>
    <row r="13" spans="2:4" x14ac:dyDescent="0.75">
      <c r="B13">
        <v>195.07</v>
      </c>
      <c r="C13">
        <f t="shared" si="1"/>
        <v>1812.7799999999997</v>
      </c>
      <c r="D13">
        <f t="shared" si="0"/>
        <v>30.212999999999997</v>
      </c>
    </row>
    <row r="14" spans="2:4" x14ac:dyDescent="0.75">
      <c r="B14">
        <v>91.22</v>
      </c>
      <c r="C14">
        <f t="shared" si="1"/>
        <v>1903.9999999999998</v>
      </c>
      <c r="D14">
        <f t="shared" si="0"/>
        <v>31.733333333333331</v>
      </c>
    </row>
    <row r="15" spans="2:4" x14ac:dyDescent="0.75">
      <c r="B15">
        <v>170.43</v>
      </c>
      <c r="C15">
        <f t="shared" si="1"/>
        <v>2074.4299999999998</v>
      </c>
      <c r="D15">
        <f t="shared" si="0"/>
        <v>34.573833333333333</v>
      </c>
    </row>
    <row r="16" spans="2:4" x14ac:dyDescent="0.75">
      <c r="B16">
        <v>118.43</v>
      </c>
      <c r="C16">
        <f t="shared" si="1"/>
        <v>2192.8599999999997</v>
      </c>
      <c r="D16">
        <f t="shared" si="0"/>
        <v>36.547666666666665</v>
      </c>
    </row>
    <row r="17" spans="2:4" x14ac:dyDescent="0.75">
      <c r="B17">
        <v>73.22</v>
      </c>
      <c r="C17">
        <f t="shared" si="1"/>
        <v>2266.0799999999995</v>
      </c>
      <c r="D17">
        <f t="shared" si="0"/>
        <v>37.767999999999994</v>
      </c>
    </row>
    <row r="18" spans="2:4" x14ac:dyDescent="0.75">
      <c r="B18">
        <v>90.28</v>
      </c>
      <c r="C18">
        <f t="shared" si="1"/>
        <v>2356.3599999999997</v>
      </c>
      <c r="D18">
        <f t="shared" si="0"/>
        <v>39.272666666666659</v>
      </c>
    </row>
    <row r="19" spans="2:4" x14ac:dyDescent="0.75">
      <c r="B19">
        <v>75.83</v>
      </c>
      <c r="C19">
        <f t="shared" si="1"/>
        <v>2432.1899999999996</v>
      </c>
      <c r="D19">
        <f t="shared" si="0"/>
        <v>40.536499999999997</v>
      </c>
    </row>
    <row r="20" spans="2:4" x14ac:dyDescent="0.75">
      <c r="B20">
        <v>102.9</v>
      </c>
      <c r="C20">
        <f t="shared" si="1"/>
        <v>2535.0899999999997</v>
      </c>
      <c r="D20">
        <f t="shared" si="0"/>
        <v>42.251499999999993</v>
      </c>
    </row>
    <row r="21" spans="2:4" x14ac:dyDescent="0.75">
      <c r="B21">
        <v>225.18</v>
      </c>
      <c r="C21">
        <f t="shared" si="1"/>
        <v>2760.2699999999995</v>
      </c>
      <c r="D21">
        <f t="shared" si="0"/>
        <v>46.004499999999993</v>
      </c>
    </row>
    <row r="22" spans="2:4" x14ac:dyDescent="0.75">
      <c r="B22">
        <v>105.85</v>
      </c>
      <c r="C22">
        <f t="shared" si="1"/>
        <v>2866.1199999999994</v>
      </c>
      <c r="D22">
        <f t="shared" si="0"/>
        <v>47.768666666666654</v>
      </c>
    </row>
    <row r="23" spans="2:4" x14ac:dyDescent="0.75">
      <c r="B23">
        <v>117.18</v>
      </c>
      <c r="C23">
        <f t="shared" si="1"/>
        <v>2983.2999999999993</v>
      </c>
      <c r="D23">
        <f t="shared" si="0"/>
        <v>49.721666666666657</v>
      </c>
    </row>
    <row r="24" spans="2:4" x14ac:dyDescent="0.75">
      <c r="B24">
        <v>121.22</v>
      </c>
      <c r="C24">
        <f t="shared" si="1"/>
        <v>3104.5199999999991</v>
      </c>
      <c r="D24">
        <f t="shared" si="0"/>
        <v>51.741999999999983</v>
      </c>
    </row>
    <row r="25" spans="2:4" x14ac:dyDescent="0.75">
      <c r="B25">
        <v>60.15</v>
      </c>
      <c r="C25">
        <f t="shared" si="1"/>
        <v>3164.6699999999992</v>
      </c>
      <c r="D25">
        <f t="shared" si="0"/>
        <v>52.744499999999988</v>
      </c>
    </row>
    <row r="26" spans="2:4" x14ac:dyDescent="0.75">
      <c r="B26">
        <v>79.77</v>
      </c>
      <c r="C26">
        <f t="shared" si="1"/>
        <v>3244.4399999999991</v>
      </c>
      <c r="D26">
        <f t="shared" si="0"/>
        <v>54.073999999999984</v>
      </c>
    </row>
    <row r="27" spans="2:4" x14ac:dyDescent="0.75">
      <c r="B27">
        <v>199.43</v>
      </c>
      <c r="C27">
        <f t="shared" si="1"/>
        <v>3443.869999999999</v>
      </c>
      <c r="D27">
        <f t="shared" si="0"/>
        <v>57.397833333333317</v>
      </c>
    </row>
    <row r="28" spans="2:4" x14ac:dyDescent="0.75">
      <c r="B28">
        <v>115.83</v>
      </c>
      <c r="C28">
        <f t="shared" si="1"/>
        <v>3559.6999999999989</v>
      </c>
      <c r="D28">
        <f t="shared" si="0"/>
        <v>59.328333333333312</v>
      </c>
    </row>
    <row r="29" spans="2:4" x14ac:dyDescent="0.75">
      <c r="B29">
        <v>204.72</v>
      </c>
      <c r="C29">
        <f t="shared" si="1"/>
        <v>3764.4199999999987</v>
      </c>
      <c r="D29">
        <f t="shared" si="0"/>
        <v>62.740333333333311</v>
      </c>
    </row>
    <row r="30" spans="2:4" x14ac:dyDescent="0.75">
      <c r="B30">
        <v>96</v>
      </c>
      <c r="C30">
        <f t="shared" si="1"/>
        <v>3860.4199999999987</v>
      </c>
      <c r="D30">
        <f t="shared" si="0"/>
        <v>64.340333333333305</v>
      </c>
    </row>
    <row r="31" spans="2:4" x14ac:dyDescent="0.75">
      <c r="B31">
        <v>67.930000000000007</v>
      </c>
      <c r="C31">
        <f t="shared" si="1"/>
        <v>3928.3499999999985</v>
      </c>
      <c r="D31">
        <f t="shared" si="0"/>
        <v>65.472499999999982</v>
      </c>
    </row>
    <row r="32" spans="2:4" x14ac:dyDescent="0.75">
      <c r="B32">
        <v>100.02</v>
      </c>
      <c r="C32">
        <f t="shared" si="1"/>
        <v>4028.3699999999985</v>
      </c>
      <c r="D32">
        <f t="shared" si="0"/>
        <v>67.13949999999997</v>
      </c>
    </row>
    <row r="33" spans="2:4" x14ac:dyDescent="0.75">
      <c r="B33">
        <v>109.92</v>
      </c>
      <c r="C33">
        <f t="shared" si="1"/>
        <v>4138.2899999999981</v>
      </c>
      <c r="D33">
        <f t="shared" si="0"/>
        <v>68.971499999999963</v>
      </c>
    </row>
    <row r="34" spans="2:4" x14ac:dyDescent="0.75">
      <c r="B34">
        <v>82.13</v>
      </c>
      <c r="C34">
        <f t="shared" si="1"/>
        <v>4220.4199999999983</v>
      </c>
      <c r="D34">
        <f t="shared" si="0"/>
        <v>70.340333333333305</v>
      </c>
    </row>
    <row r="35" spans="2:4" x14ac:dyDescent="0.75">
      <c r="B35">
        <v>108.47</v>
      </c>
      <c r="C35">
        <f t="shared" si="1"/>
        <v>4328.8899999999985</v>
      </c>
      <c r="D35">
        <f t="shared" si="0"/>
        <v>72.14816666666664</v>
      </c>
    </row>
    <row r="36" spans="2:4" x14ac:dyDescent="0.75">
      <c r="B36">
        <v>123.87</v>
      </c>
      <c r="C36">
        <f t="shared" si="1"/>
        <v>4452.7599999999984</v>
      </c>
      <c r="D36">
        <f t="shared" si="0"/>
        <v>74.212666666666635</v>
      </c>
    </row>
    <row r="37" spans="2:4" x14ac:dyDescent="0.75">
      <c r="B37">
        <v>142.58000000000001</v>
      </c>
      <c r="C37">
        <f t="shared" si="1"/>
        <v>4595.3399999999983</v>
      </c>
      <c r="D37">
        <f t="shared" si="0"/>
        <v>76.58899999999997</v>
      </c>
    </row>
    <row r="38" spans="2:4" x14ac:dyDescent="0.75">
      <c r="B38">
        <v>180.82</v>
      </c>
      <c r="C38">
        <f t="shared" si="1"/>
        <v>4776.159999999998</v>
      </c>
      <c r="D38">
        <f t="shared" si="0"/>
        <v>79.602666666666636</v>
      </c>
    </row>
    <row r="39" spans="2:4" x14ac:dyDescent="0.75">
      <c r="B39">
        <v>103.8</v>
      </c>
      <c r="C39">
        <f t="shared" si="1"/>
        <v>4879.9599999999982</v>
      </c>
      <c r="D39">
        <f t="shared" si="0"/>
        <v>81.33266666666664</v>
      </c>
    </row>
    <row r="40" spans="2:4" x14ac:dyDescent="0.75">
      <c r="B40">
        <v>153.88</v>
      </c>
      <c r="C40">
        <f t="shared" si="1"/>
        <v>5033.8399999999983</v>
      </c>
      <c r="D40">
        <f t="shared" si="0"/>
        <v>83.897333333333307</v>
      </c>
    </row>
    <row r="41" spans="2:4" x14ac:dyDescent="0.75">
      <c r="B41">
        <v>134.72</v>
      </c>
      <c r="C41">
        <f t="shared" si="1"/>
        <v>5168.5599999999986</v>
      </c>
      <c r="D41">
        <f t="shared" si="0"/>
        <v>86.142666666666642</v>
      </c>
    </row>
    <row r="42" spans="2:4" x14ac:dyDescent="0.75">
      <c r="B42">
        <v>55.63</v>
      </c>
      <c r="C42">
        <f t="shared" si="1"/>
        <v>5224.1899999999987</v>
      </c>
      <c r="D42">
        <f t="shared" si="0"/>
        <v>87.069833333333307</v>
      </c>
    </row>
    <row r="43" spans="2:4" x14ac:dyDescent="0.75">
      <c r="B43">
        <v>91.6</v>
      </c>
      <c r="C43">
        <f t="shared" si="1"/>
        <v>5315.7899999999991</v>
      </c>
      <c r="D43">
        <f t="shared" si="0"/>
        <v>88.596499999999978</v>
      </c>
    </row>
    <row r="44" spans="2:4" x14ac:dyDescent="0.75">
      <c r="B44">
        <v>94.5</v>
      </c>
      <c r="C44">
        <f t="shared" si="1"/>
        <v>5410.2899999999991</v>
      </c>
      <c r="D44">
        <f t="shared" si="0"/>
        <v>90.17149999999998</v>
      </c>
    </row>
    <row r="45" spans="2:4" x14ac:dyDescent="0.75">
      <c r="B45">
        <v>59.78</v>
      </c>
      <c r="C45">
        <f t="shared" si="1"/>
        <v>5470.0699999999988</v>
      </c>
      <c r="D45">
        <f t="shared" si="0"/>
        <v>91.16783333333332</v>
      </c>
    </row>
    <row r="46" spans="2:4" x14ac:dyDescent="0.75">
      <c r="B46">
        <v>122.4</v>
      </c>
      <c r="C46">
        <f t="shared" si="1"/>
        <v>5592.4699999999984</v>
      </c>
      <c r="D46">
        <f t="shared" si="0"/>
        <v>93.207833333333312</v>
      </c>
    </row>
    <row r="47" spans="2:4" x14ac:dyDescent="0.75">
      <c r="B47">
        <v>124.25</v>
      </c>
      <c r="C47">
        <f t="shared" si="1"/>
        <v>5716.7199999999984</v>
      </c>
      <c r="D47">
        <f t="shared" si="0"/>
        <v>95.278666666666638</v>
      </c>
    </row>
    <row r="48" spans="2:4" x14ac:dyDescent="0.75">
      <c r="B48">
        <v>51.33</v>
      </c>
      <c r="C48">
        <f t="shared" si="1"/>
        <v>5768.0499999999984</v>
      </c>
      <c r="D48">
        <f t="shared" si="0"/>
        <v>96.134166666666644</v>
      </c>
    </row>
    <row r="49" spans="2:4" x14ac:dyDescent="0.75">
      <c r="B49">
        <v>134.69999999999999</v>
      </c>
      <c r="C49">
        <f t="shared" si="1"/>
        <v>5902.7499999999982</v>
      </c>
      <c r="D49">
        <f t="shared" si="0"/>
        <v>98.379166666666634</v>
      </c>
    </row>
    <row r="50" spans="2:4" x14ac:dyDescent="0.75">
      <c r="B50">
        <v>89.97</v>
      </c>
      <c r="C50">
        <f t="shared" si="1"/>
        <v>5992.7199999999984</v>
      </c>
      <c r="D50">
        <f t="shared" si="0"/>
        <v>99.878666666666646</v>
      </c>
    </row>
    <row r="51" spans="2:4" x14ac:dyDescent="0.75">
      <c r="B51">
        <v>134.87</v>
      </c>
      <c r="C51">
        <f t="shared" si="1"/>
        <v>6127.5899999999983</v>
      </c>
      <c r="D51">
        <f t="shared" si="0"/>
        <v>102.12649999999998</v>
      </c>
    </row>
    <row r="52" spans="2:4" x14ac:dyDescent="0.75">
      <c r="B52">
        <v>78.3</v>
      </c>
      <c r="C52">
        <f t="shared" si="1"/>
        <v>6205.8899999999985</v>
      </c>
      <c r="D52">
        <f t="shared" si="0"/>
        <v>103.43149999999997</v>
      </c>
    </row>
    <row r="53" spans="2:4" x14ac:dyDescent="0.75">
      <c r="B53">
        <v>47.18</v>
      </c>
      <c r="C53">
        <f t="shared" si="1"/>
        <v>6253.0699999999988</v>
      </c>
      <c r="D53">
        <f t="shared" si="0"/>
        <v>104.21783333333332</v>
      </c>
    </row>
    <row r="54" spans="2:4" x14ac:dyDescent="0.75">
      <c r="B54">
        <v>233.23</v>
      </c>
      <c r="C54">
        <f t="shared" si="1"/>
        <v>6486.2999999999984</v>
      </c>
      <c r="D54">
        <f t="shared" si="0"/>
        <v>108.10499999999998</v>
      </c>
    </row>
    <row r="55" spans="2:4" x14ac:dyDescent="0.75">
      <c r="B55">
        <v>175.82</v>
      </c>
      <c r="C55">
        <f t="shared" si="1"/>
        <v>6662.1199999999981</v>
      </c>
      <c r="D55">
        <f t="shared" si="0"/>
        <v>111.0353333333333</v>
      </c>
    </row>
    <row r="56" spans="2:4" x14ac:dyDescent="0.75">
      <c r="B56">
        <v>64.87</v>
      </c>
      <c r="C56">
        <f t="shared" si="1"/>
        <v>6726.989999999998</v>
      </c>
      <c r="D56">
        <f t="shared" si="0"/>
        <v>112.11649999999996</v>
      </c>
    </row>
    <row r="57" spans="2:4" x14ac:dyDescent="0.75">
      <c r="B57">
        <v>49.87</v>
      </c>
      <c r="C57">
        <f t="shared" si="1"/>
        <v>6776.8599999999979</v>
      </c>
      <c r="D57">
        <f t="shared" si="0"/>
        <v>112.94766666666663</v>
      </c>
    </row>
    <row r="58" spans="2:4" x14ac:dyDescent="0.75">
      <c r="B58">
        <v>78.55</v>
      </c>
      <c r="C58">
        <f t="shared" si="1"/>
        <v>6855.409999999998</v>
      </c>
      <c r="D58">
        <f t="shared" si="0"/>
        <v>114.2568333333333</v>
      </c>
    </row>
    <row r="59" spans="2:4" x14ac:dyDescent="0.75">
      <c r="B59">
        <v>129.97999999999999</v>
      </c>
      <c r="C59">
        <f t="shared" si="1"/>
        <v>6985.3899999999976</v>
      </c>
      <c r="D59">
        <f t="shared" si="0"/>
        <v>116.42316666666663</v>
      </c>
    </row>
    <row r="60" spans="2:4" x14ac:dyDescent="0.75">
      <c r="B60">
        <v>95.1</v>
      </c>
      <c r="C60">
        <f t="shared" si="1"/>
        <v>7080.489999999998</v>
      </c>
      <c r="D60">
        <f t="shared" si="0"/>
        <v>118.00816666666664</v>
      </c>
    </row>
    <row r="61" spans="2:4" x14ac:dyDescent="0.75">
      <c r="B61">
        <v>122.05</v>
      </c>
      <c r="C61">
        <f t="shared" si="1"/>
        <v>7202.5399999999981</v>
      </c>
      <c r="D61">
        <f t="shared" si="0"/>
        <v>120.0423333333333</v>
      </c>
    </row>
    <row r="62" spans="2:4" x14ac:dyDescent="0.75">
      <c r="B62">
        <v>105.4</v>
      </c>
      <c r="C62">
        <f t="shared" si="1"/>
        <v>7307.9399999999978</v>
      </c>
      <c r="D62">
        <f t="shared" si="0"/>
        <v>121.79899999999996</v>
      </c>
    </row>
    <row r="63" spans="2:4" x14ac:dyDescent="0.75">
      <c r="B63">
        <v>84.87</v>
      </c>
      <c r="C63">
        <f t="shared" si="1"/>
        <v>7392.8099999999977</v>
      </c>
      <c r="D63">
        <f t="shared" si="0"/>
        <v>123.21349999999997</v>
      </c>
    </row>
    <row r="64" spans="2:4" x14ac:dyDescent="0.75">
      <c r="B64">
        <v>239.48</v>
      </c>
      <c r="C64">
        <f t="shared" si="1"/>
        <v>7632.2899999999972</v>
      </c>
      <c r="D64">
        <f t="shared" si="0"/>
        <v>127.20483333333328</v>
      </c>
    </row>
    <row r="65" spans="2:4" x14ac:dyDescent="0.75">
      <c r="B65">
        <v>101.35</v>
      </c>
      <c r="C65">
        <f t="shared" si="1"/>
        <v>7733.6399999999976</v>
      </c>
      <c r="D65">
        <f t="shared" si="0"/>
        <v>128.89399999999995</v>
      </c>
    </row>
    <row r="66" spans="2:4" x14ac:dyDescent="0.75">
      <c r="B66">
        <v>100.5</v>
      </c>
      <c r="C66">
        <f t="shared" si="1"/>
        <v>7834.1399999999976</v>
      </c>
      <c r="D66">
        <f t="shared" si="0"/>
        <v>130.56899999999996</v>
      </c>
    </row>
    <row r="67" spans="2:4" x14ac:dyDescent="0.75">
      <c r="B67">
        <v>115.25</v>
      </c>
      <c r="C67">
        <f t="shared" si="1"/>
        <v>7949.3899999999976</v>
      </c>
      <c r="D67">
        <f t="shared" ref="D67:D130" si="2">C67/60</f>
        <v>132.48983333333328</v>
      </c>
    </row>
    <row r="68" spans="2:4" x14ac:dyDescent="0.75">
      <c r="B68">
        <v>115.13</v>
      </c>
      <c r="C68">
        <f t="shared" ref="C68:C131" si="3">C67+B68</f>
        <v>8064.5199999999977</v>
      </c>
      <c r="D68">
        <f t="shared" si="2"/>
        <v>134.40866666666662</v>
      </c>
    </row>
    <row r="69" spans="2:4" x14ac:dyDescent="0.75">
      <c r="B69">
        <v>119.03</v>
      </c>
      <c r="C69">
        <f t="shared" si="3"/>
        <v>8183.5499999999975</v>
      </c>
      <c r="D69">
        <f t="shared" si="2"/>
        <v>136.39249999999996</v>
      </c>
    </row>
    <row r="70" spans="2:4" x14ac:dyDescent="0.75">
      <c r="B70">
        <v>109.02</v>
      </c>
      <c r="C70">
        <f t="shared" si="3"/>
        <v>8292.5699999999979</v>
      </c>
      <c r="D70">
        <f t="shared" si="2"/>
        <v>138.20949999999996</v>
      </c>
    </row>
    <row r="71" spans="2:4" x14ac:dyDescent="0.75">
      <c r="B71">
        <v>116.92</v>
      </c>
      <c r="C71">
        <f t="shared" si="3"/>
        <v>8409.489999999998</v>
      </c>
      <c r="D71">
        <f t="shared" si="2"/>
        <v>140.15816666666663</v>
      </c>
    </row>
    <row r="72" spans="2:4" x14ac:dyDescent="0.75">
      <c r="B72">
        <v>93.75</v>
      </c>
      <c r="C72">
        <f t="shared" si="3"/>
        <v>8503.239999999998</v>
      </c>
      <c r="D72">
        <f t="shared" si="2"/>
        <v>141.72066666666663</v>
      </c>
    </row>
    <row r="73" spans="2:4" x14ac:dyDescent="0.75">
      <c r="B73">
        <v>39.15</v>
      </c>
      <c r="C73">
        <f t="shared" si="3"/>
        <v>8542.3899999999976</v>
      </c>
      <c r="D73">
        <f t="shared" si="2"/>
        <v>142.37316666666663</v>
      </c>
    </row>
    <row r="74" spans="2:4" x14ac:dyDescent="0.75">
      <c r="B74">
        <v>67.180000000000007</v>
      </c>
      <c r="C74">
        <f t="shared" si="3"/>
        <v>8609.5699999999979</v>
      </c>
      <c r="D74">
        <f t="shared" si="2"/>
        <v>143.49283333333329</v>
      </c>
    </row>
    <row r="75" spans="2:4" x14ac:dyDescent="0.75">
      <c r="B75">
        <v>188.1</v>
      </c>
      <c r="C75">
        <f t="shared" si="3"/>
        <v>8797.6699999999983</v>
      </c>
      <c r="D75">
        <f t="shared" si="2"/>
        <v>146.62783333333331</v>
      </c>
    </row>
    <row r="76" spans="2:4" x14ac:dyDescent="0.75">
      <c r="B76">
        <v>79.95</v>
      </c>
      <c r="C76">
        <f t="shared" si="3"/>
        <v>8877.619999999999</v>
      </c>
      <c r="D76">
        <f t="shared" si="2"/>
        <v>147.96033333333332</v>
      </c>
    </row>
    <row r="77" spans="2:4" x14ac:dyDescent="0.75">
      <c r="B77">
        <v>154.87</v>
      </c>
      <c r="C77">
        <f t="shared" si="3"/>
        <v>9032.49</v>
      </c>
      <c r="D77">
        <f t="shared" si="2"/>
        <v>150.54149999999998</v>
      </c>
    </row>
    <row r="78" spans="2:4" x14ac:dyDescent="0.75">
      <c r="B78">
        <v>49.65</v>
      </c>
      <c r="C78">
        <f t="shared" si="3"/>
        <v>9082.14</v>
      </c>
      <c r="D78">
        <f t="shared" si="2"/>
        <v>151.369</v>
      </c>
    </row>
    <row r="79" spans="2:4" x14ac:dyDescent="0.75">
      <c r="B79">
        <v>75.849999999999994</v>
      </c>
      <c r="C79">
        <f t="shared" si="3"/>
        <v>9157.99</v>
      </c>
      <c r="D79">
        <f t="shared" si="2"/>
        <v>152.63316666666665</v>
      </c>
    </row>
    <row r="80" spans="2:4" x14ac:dyDescent="0.75">
      <c r="B80">
        <v>58.12</v>
      </c>
      <c r="C80">
        <f t="shared" si="3"/>
        <v>9216.11</v>
      </c>
      <c r="D80">
        <f t="shared" si="2"/>
        <v>153.60183333333333</v>
      </c>
    </row>
    <row r="81" spans="2:4" x14ac:dyDescent="0.75">
      <c r="B81">
        <v>168.72</v>
      </c>
      <c r="C81">
        <f t="shared" si="3"/>
        <v>9384.83</v>
      </c>
      <c r="D81">
        <f t="shared" si="2"/>
        <v>156.41383333333334</v>
      </c>
    </row>
    <row r="82" spans="2:4" x14ac:dyDescent="0.75">
      <c r="B82">
        <v>111.63</v>
      </c>
      <c r="C82">
        <f t="shared" si="3"/>
        <v>9496.4599999999991</v>
      </c>
      <c r="D82">
        <f t="shared" si="2"/>
        <v>158.27433333333332</v>
      </c>
    </row>
    <row r="83" spans="2:4" x14ac:dyDescent="0.75">
      <c r="B83">
        <v>56.65</v>
      </c>
      <c r="C83">
        <f t="shared" si="3"/>
        <v>9553.1099999999988</v>
      </c>
      <c r="D83">
        <f t="shared" si="2"/>
        <v>159.21849999999998</v>
      </c>
    </row>
    <row r="84" spans="2:4" x14ac:dyDescent="0.75">
      <c r="B84">
        <v>50.17</v>
      </c>
      <c r="C84">
        <f t="shared" si="3"/>
        <v>9603.2799999999988</v>
      </c>
      <c r="D84">
        <f t="shared" si="2"/>
        <v>160.05466666666663</v>
      </c>
    </row>
    <row r="85" spans="2:4" x14ac:dyDescent="0.75">
      <c r="B85">
        <v>70.819999999999993</v>
      </c>
      <c r="C85">
        <f t="shared" si="3"/>
        <v>9674.0999999999985</v>
      </c>
      <c r="D85">
        <f t="shared" si="2"/>
        <v>161.23499999999999</v>
      </c>
    </row>
    <row r="86" spans="2:4" x14ac:dyDescent="0.75">
      <c r="B86">
        <v>104.57</v>
      </c>
      <c r="C86">
        <f t="shared" si="3"/>
        <v>9778.6699999999983</v>
      </c>
      <c r="D86">
        <f t="shared" si="2"/>
        <v>162.97783333333331</v>
      </c>
    </row>
    <row r="87" spans="2:4" x14ac:dyDescent="0.75">
      <c r="B87">
        <v>64.7</v>
      </c>
      <c r="C87">
        <f t="shared" si="3"/>
        <v>9843.369999999999</v>
      </c>
      <c r="D87">
        <f t="shared" si="2"/>
        <v>164.05616666666666</v>
      </c>
    </row>
    <row r="88" spans="2:4" x14ac:dyDescent="0.75">
      <c r="B88">
        <v>30.05</v>
      </c>
      <c r="C88">
        <f t="shared" si="3"/>
        <v>9873.4199999999983</v>
      </c>
      <c r="D88">
        <f t="shared" si="2"/>
        <v>164.55699999999996</v>
      </c>
    </row>
    <row r="89" spans="2:4" x14ac:dyDescent="0.75">
      <c r="B89">
        <v>99.9</v>
      </c>
      <c r="C89">
        <f t="shared" si="3"/>
        <v>9973.3199999999979</v>
      </c>
      <c r="D89">
        <f t="shared" si="2"/>
        <v>166.22199999999995</v>
      </c>
    </row>
    <row r="90" spans="2:4" x14ac:dyDescent="0.75">
      <c r="B90">
        <v>97.97</v>
      </c>
      <c r="C90">
        <f t="shared" si="3"/>
        <v>10071.289999999997</v>
      </c>
      <c r="D90">
        <f t="shared" si="2"/>
        <v>167.85483333333329</v>
      </c>
    </row>
    <row r="91" spans="2:4" x14ac:dyDescent="0.75">
      <c r="B91">
        <v>93.02</v>
      </c>
      <c r="C91">
        <f t="shared" si="3"/>
        <v>10164.309999999998</v>
      </c>
      <c r="D91">
        <f t="shared" si="2"/>
        <v>169.40516666666662</v>
      </c>
    </row>
    <row r="92" spans="2:4" x14ac:dyDescent="0.75">
      <c r="B92">
        <v>79</v>
      </c>
      <c r="C92">
        <f t="shared" si="3"/>
        <v>10243.309999999998</v>
      </c>
      <c r="D92">
        <f t="shared" si="2"/>
        <v>170.72183333333331</v>
      </c>
    </row>
    <row r="93" spans="2:4" x14ac:dyDescent="0.75">
      <c r="B93">
        <v>45.92</v>
      </c>
      <c r="C93">
        <f t="shared" si="3"/>
        <v>10289.229999999998</v>
      </c>
      <c r="D93">
        <f t="shared" si="2"/>
        <v>171.48716666666664</v>
      </c>
    </row>
    <row r="94" spans="2:4" x14ac:dyDescent="0.75">
      <c r="B94">
        <v>122.98</v>
      </c>
      <c r="C94">
        <f t="shared" si="3"/>
        <v>10412.209999999997</v>
      </c>
      <c r="D94">
        <f t="shared" si="2"/>
        <v>173.53683333333328</v>
      </c>
    </row>
    <row r="95" spans="2:4" x14ac:dyDescent="0.75">
      <c r="B95">
        <v>29.98</v>
      </c>
      <c r="C95">
        <f t="shared" si="3"/>
        <v>10442.189999999997</v>
      </c>
      <c r="D95">
        <f t="shared" si="2"/>
        <v>174.03649999999996</v>
      </c>
    </row>
    <row r="96" spans="2:4" x14ac:dyDescent="0.75">
      <c r="B96">
        <v>80.95</v>
      </c>
      <c r="C96">
        <f t="shared" si="3"/>
        <v>10523.139999999998</v>
      </c>
      <c r="D96">
        <f t="shared" si="2"/>
        <v>175.38566666666662</v>
      </c>
    </row>
    <row r="97" spans="2:4" x14ac:dyDescent="0.75">
      <c r="B97">
        <v>100.12</v>
      </c>
      <c r="C97">
        <f t="shared" si="3"/>
        <v>10623.259999999998</v>
      </c>
      <c r="D97">
        <f t="shared" si="2"/>
        <v>177.05433333333332</v>
      </c>
    </row>
    <row r="98" spans="2:4" x14ac:dyDescent="0.75">
      <c r="B98">
        <v>65.77</v>
      </c>
      <c r="C98">
        <f t="shared" si="3"/>
        <v>10689.029999999999</v>
      </c>
      <c r="D98">
        <f t="shared" si="2"/>
        <v>178.15049999999999</v>
      </c>
    </row>
    <row r="99" spans="2:4" x14ac:dyDescent="0.75">
      <c r="B99">
        <v>78.650000000000006</v>
      </c>
      <c r="C99">
        <f t="shared" si="3"/>
        <v>10767.679999999998</v>
      </c>
      <c r="D99">
        <f t="shared" si="2"/>
        <v>179.4613333333333</v>
      </c>
    </row>
    <row r="100" spans="2:4" x14ac:dyDescent="0.75">
      <c r="B100">
        <v>50.42</v>
      </c>
      <c r="C100">
        <f t="shared" si="3"/>
        <v>10818.099999999999</v>
      </c>
      <c r="D100">
        <f t="shared" si="2"/>
        <v>180.30166666666665</v>
      </c>
    </row>
    <row r="101" spans="2:4" x14ac:dyDescent="0.75">
      <c r="B101">
        <v>136.77000000000001</v>
      </c>
      <c r="C101">
        <f t="shared" si="3"/>
        <v>10954.869999999999</v>
      </c>
      <c r="D101">
        <f t="shared" si="2"/>
        <v>182.58116666666666</v>
      </c>
    </row>
    <row r="102" spans="2:4" x14ac:dyDescent="0.75">
      <c r="B102">
        <v>92.78</v>
      </c>
      <c r="C102">
        <f t="shared" si="3"/>
        <v>11047.65</v>
      </c>
      <c r="D102">
        <f t="shared" si="2"/>
        <v>184.1275</v>
      </c>
    </row>
    <row r="103" spans="2:4" x14ac:dyDescent="0.75">
      <c r="B103">
        <v>78.98</v>
      </c>
      <c r="C103">
        <f t="shared" si="3"/>
        <v>11126.63</v>
      </c>
      <c r="D103">
        <f t="shared" si="2"/>
        <v>185.44383333333332</v>
      </c>
    </row>
    <row r="104" spans="2:4" x14ac:dyDescent="0.75">
      <c r="B104">
        <v>63.98</v>
      </c>
      <c r="C104">
        <f t="shared" si="3"/>
        <v>11190.609999999999</v>
      </c>
      <c r="D104">
        <f t="shared" si="2"/>
        <v>186.51016666666663</v>
      </c>
    </row>
    <row r="105" spans="2:4" x14ac:dyDescent="0.75">
      <c r="B105">
        <v>61.03</v>
      </c>
      <c r="C105">
        <f t="shared" si="3"/>
        <v>11251.64</v>
      </c>
      <c r="D105">
        <f t="shared" si="2"/>
        <v>187.52733333333333</v>
      </c>
    </row>
    <row r="106" spans="2:4" x14ac:dyDescent="0.75">
      <c r="B106">
        <v>28.65</v>
      </c>
      <c r="C106">
        <f t="shared" si="3"/>
        <v>11280.289999999999</v>
      </c>
      <c r="D106">
        <f t="shared" si="2"/>
        <v>188.00483333333332</v>
      </c>
    </row>
    <row r="107" spans="2:4" x14ac:dyDescent="0.75">
      <c r="B107">
        <v>50.4</v>
      </c>
      <c r="C107">
        <f t="shared" si="3"/>
        <v>11330.689999999999</v>
      </c>
      <c r="D107">
        <f t="shared" si="2"/>
        <v>188.8448333333333</v>
      </c>
    </row>
    <row r="108" spans="2:4" x14ac:dyDescent="0.75">
      <c r="B108">
        <v>135.28</v>
      </c>
      <c r="C108">
        <f t="shared" si="3"/>
        <v>11465.97</v>
      </c>
      <c r="D108">
        <f t="shared" si="2"/>
        <v>191.09949999999998</v>
      </c>
    </row>
    <row r="109" spans="2:4" x14ac:dyDescent="0.75">
      <c r="B109">
        <v>117.25</v>
      </c>
      <c r="C109">
        <f t="shared" si="3"/>
        <v>11583.22</v>
      </c>
      <c r="D109">
        <f t="shared" si="2"/>
        <v>193.05366666666666</v>
      </c>
    </row>
    <row r="110" spans="2:4" x14ac:dyDescent="0.75">
      <c r="B110">
        <v>64.349999999999994</v>
      </c>
      <c r="C110">
        <f t="shared" si="3"/>
        <v>11647.57</v>
      </c>
      <c r="D110">
        <f t="shared" si="2"/>
        <v>194.12616666666665</v>
      </c>
    </row>
    <row r="111" spans="2:4" x14ac:dyDescent="0.75">
      <c r="B111">
        <v>221.9</v>
      </c>
      <c r="C111">
        <f t="shared" si="3"/>
        <v>11869.47</v>
      </c>
      <c r="D111">
        <f t="shared" si="2"/>
        <v>197.8245</v>
      </c>
    </row>
    <row r="112" spans="2:4" x14ac:dyDescent="0.75">
      <c r="B112">
        <v>68.099999999999994</v>
      </c>
      <c r="C112">
        <f t="shared" si="3"/>
        <v>11937.57</v>
      </c>
      <c r="D112">
        <f t="shared" si="2"/>
        <v>198.95949999999999</v>
      </c>
    </row>
    <row r="113" spans="2:5" x14ac:dyDescent="0.75">
      <c r="B113">
        <v>72.53</v>
      </c>
      <c r="C113">
        <f t="shared" si="3"/>
        <v>12010.1</v>
      </c>
      <c r="D113" s="8">
        <f t="shared" si="2"/>
        <v>200.16833333333335</v>
      </c>
      <c r="E113" s="8" t="s">
        <v>169</v>
      </c>
    </row>
    <row r="114" spans="2:5" x14ac:dyDescent="0.75">
      <c r="B114">
        <v>150.9</v>
      </c>
      <c r="C114">
        <f t="shared" si="3"/>
        <v>12161</v>
      </c>
      <c r="D114">
        <f t="shared" si="2"/>
        <v>202.68333333333334</v>
      </c>
    </row>
    <row r="115" spans="2:5" x14ac:dyDescent="0.75">
      <c r="B115">
        <v>67.2</v>
      </c>
      <c r="C115">
        <f t="shared" si="3"/>
        <v>12228.2</v>
      </c>
      <c r="D115">
        <f t="shared" si="2"/>
        <v>203.80333333333334</v>
      </c>
    </row>
    <row r="116" spans="2:5" x14ac:dyDescent="0.75">
      <c r="B116">
        <v>107</v>
      </c>
      <c r="C116">
        <f t="shared" si="3"/>
        <v>12335.2</v>
      </c>
      <c r="D116">
        <f t="shared" si="2"/>
        <v>205.58666666666667</v>
      </c>
    </row>
    <row r="117" spans="2:5" x14ac:dyDescent="0.75">
      <c r="B117">
        <v>37.92</v>
      </c>
      <c r="C117">
        <f t="shared" si="3"/>
        <v>12373.12</v>
      </c>
      <c r="D117">
        <f t="shared" si="2"/>
        <v>206.21866666666668</v>
      </c>
    </row>
    <row r="118" spans="2:5" x14ac:dyDescent="0.75">
      <c r="B118">
        <v>78.02</v>
      </c>
      <c r="C118">
        <f t="shared" si="3"/>
        <v>12451.140000000001</v>
      </c>
      <c r="D118">
        <f t="shared" si="2"/>
        <v>207.51900000000003</v>
      </c>
    </row>
    <row r="119" spans="2:5" x14ac:dyDescent="0.75">
      <c r="B119">
        <v>120.87</v>
      </c>
      <c r="C119">
        <f t="shared" si="3"/>
        <v>12572.010000000002</v>
      </c>
      <c r="D119">
        <f t="shared" si="2"/>
        <v>209.53350000000003</v>
      </c>
    </row>
    <row r="120" spans="2:5" x14ac:dyDescent="0.75">
      <c r="B120">
        <v>85.27</v>
      </c>
      <c r="C120">
        <f t="shared" si="3"/>
        <v>12657.280000000002</v>
      </c>
      <c r="D120">
        <f t="shared" si="2"/>
        <v>210.9546666666667</v>
      </c>
    </row>
    <row r="121" spans="2:5" x14ac:dyDescent="0.75">
      <c r="B121">
        <v>134.52000000000001</v>
      </c>
      <c r="C121">
        <f t="shared" si="3"/>
        <v>12791.800000000003</v>
      </c>
      <c r="D121">
        <f t="shared" si="2"/>
        <v>213.19666666666672</v>
      </c>
    </row>
    <row r="122" spans="2:5" x14ac:dyDescent="0.75">
      <c r="B122">
        <v>109.75</v>
      </c>
      <c r="C122">
        <f t="shared" si="3"/>
        <v>12901.550000000003</v>
      </c>
      <c r="D122">
        <f t="shared" si="2"/>
        <v>215.0258333333334</v>
      </c>
    </row>
    <row r="123" spans="2:5" x14ac:dyDescent="0.75">
      <c r="B123">
        <v>61.3</v>
      </c>
      <c r="C123">
        <f t="shared" si="3"/>
        <v>12962.850000000002</v>
      </c>
      <c r="D123">
        <f t="shared" si="2"/>
        <v>216.04750000000004</v>
      </c>
    </row>
    <row r="124" spans="2:5" x14ac:dyDescent="0.75">
      <c r="B124">
        <v>165.82</v>
      </c>
      <c r="C124">
        <f t="shared" si="3"/>
        <v>13128.670000000002</v>
      </c>
      <c r="D124">
        <f t="shared" si="2"/>
        <v>218.81116666666671</v>
      </c>
    </row>
    <row r="125" spans="2:5" x14ac:dyDescent="0.75">
      <c r="B125">
        <v>144.32</v>
      </c>
      <c r="C125">
        <f t="shared" si="3"/>
        <v>13272.990000000002</v>
      </c>
      <c r="D125">
        <f t="shared" si="2"/>
        <v>221.21650000000002</v>
      </c>
    </row>
    <row r="126" spans="2:5" x14ac:dyDescent="0.75">
      <c r="B126">
        <v>181.25</v>
      </c>
      <c r="C126">
        <f t="shared" si="3"/>
        <v>13454.240000000002</v>
      </c>
      <c r="D126">
        <f t="shared" si="2"/>
        <v>224.23733333333337</v>
      </c>
    </row>
    <row r="127" spans="2:5" x14ac:dyDescent="0.75">
      <c r="B127">
        <v>194.18</v>
      </c>
      <c r="C127">
        <f t="shared" si="3"/>
        <v>13648.420000000002</v>
      </c>
      <c r="D127">
        <f t="shared" si="2"/>
        <v>227.4736666666667</v>
      </c>
    </row>
    <row r="128" spans="2:5" x14ac:dyDescent="0.75">
      <c r="B128">
        <v>82.67</v>
      </c>
      <c r="C128">
        <f t="shared" si="3"/>
        <v>13731.090000000002</v>
      </c>
      <c r="D128">
        <f t="shared" si="2"/>
        <v>228.85150000000004</v>
      </c>
    </row>
    <row r="129" spans="2:4" x14ac:dyDescent="0.75">
      <c r="B129">
        <v>92.68</v>
      </c>
      <c r="C129">
        <f t="shared" si="3"/>
        <v>13823.770000000002</v>
      </c>
      <c r="D129">
        <f t="shared" si="2"/>
        <v>230.39616666666672</v>
      </c>
    </row>
    <row r="130" spans="2:4" x14ac:dyDescent="0.75">
      <c r="B130">
        <v>82.27</v>
      </c>
      <c r="C130">
        <f t="shared" si="3"/>
        <v>13906.040000000003</v>
      </c>
      <c r="D130">
        <f t="shared" si="2"/>
        <v>231.76733333333337</v>
      </c>
    </row>
    <row r="131" spans="2:4" x14ac:dyDescent="0.75">
      <c r="B131">
        <v>109.72</v>
      </c>
      <c r="C131">
        <f t="shared" si="3"/>
        <v>14015.760000000002</v>
      </c>
      <c r="D131">
        <f t="shared" ref="D131:D158" si="4">C131/60</f>
        <v>233.59600000000003</v>
      </c>
    </row>
    <row r="132" spans="2:4" x14ac:dyDescent="0.75">
      <c r="B132">
        <v>44.63</v>
      </c>
      <c r="C132">
        <f t="shared" ref="C132:C158" si="5">C131+B132</f>
        <v>14060.390000000001</v>
      </c>
      <c r="D132">
        <f t="shared" si="4"/>
        <v>234.33983333333336</v>
      </c>
    </row>
    <row r="133" spans="2:4" x14ac:dyDescent="0.75">
      <c r="B133">
        <v>56</v>
      </c>
      <c r="C133">
        <f t="shared" si="5"/>
        <v>14116.390000000001</v>
      </c>
      <c r="D133">
        <f t="shared" si="4"/>
        <v>235.2731666666667</v>
      </c>
    </row>
    <row r="134" spans="2:4" x14ac:dyDescent="0.75">
      <c r="B134">
        <v>64.63</v>
      </c>
      <c r="C134">
        <f t="shared" si="5"/>
        <v>14181.02</v>
      </c>
      <c r="D134">
        <f t="shared" si="4"/>
        <v>236.35033333333334</v>
      </c>
    </row>
    <row r="135" spans="2:4" x14ac:dyDescent="0.75">
      <c r="B135">
        <v>89.18</v>
      </c>
      <c r="C135">
        <f t="shared" si="5"/>
        <v>14270.2</v>
      </c>
      <c r="D135">
        <f t="shared" si="4"/>
        <v>237.83666666666667</v>
      </c>
    </row>
    <row r="136" spans="2:4" x14ac:dyDescent="0.75">
      <c r="B136">
        <v>58.27</v>
      </c>
      <c r="C136">
        <f t="shared" si="5"/>
        <v>14328.470000000001</v>
      </c>
      <c r="D136">
        <f t="shared" si="4"/>
        <v>238.80783333333335</v>
      </c>
    </row>
    <row r="137" spans="2:4" x14ac:dyDescent="0.75">
      <c r="B137">
        <v>59.1</v>
      </c>
      <c r="C137">
        <f t="shared" si="5"/>
        <v>14387.570000000002</v>
      </c>
      <c r="D137">
        <f t="shared" si="4"/>
        <v>239.79283333333336</v>
      </c>
    </row>
    <row r="138" spans="2:4" x14ac:dyDescent="0.75">
      <c r="B138">
        <v>61.93</v>
      </c>
      <c r="C138">
        <f t="shared" si="5"/>
        <v>14449.500000000002</v>
      </c>
      <c r="D138">
        <f t="shared" si="4"/>
        <v>240.82500000000002</v>
      </c>
    </row>
    <row r="139" spans="2:4" x14ac:dyDescent="0.75">
      <c r="B139">
        <v>106.32</v>
      </c>
      <c r="C139">
        <f t="shared" si="5"/>
        <v>14555.820000000002</v>
      </c>
      <c r="D139">
        <f t="shared" si="4"/>
        <v>242.59700000000004</v>
      </c>
    </row>
    <row r="140" spans="2:4" x14ac:dyDescent="0.75">
      <c r="B140">
        <v>86</v>
      </c>
      <c r="C140">
        <f t="shared" si="5"/>
        <v>14641.820000000002</v>
      </c>
      <c r="D140">
        <f t="shared" si="4"/>
        <v>244.03033333333335</v>
      </c>
    </row>
    <row r="141" spans="2:4" x14ac:dyDescent="0.75">
      <c r="B141">
        <v>112.83</v>
      </c>
      <c r="C141">
        <f t="shared" si="5"/>
        <v>14754.650000000001</v>
      </c>
      <c r="D141">
        <f t="shared" si="4"/>
        <v>245.91083333333336</v>
      </c>
    </row>
    <row r="142" spans="2:4" x14ac:dyDescent="0.75">
      <c r="B142">
        <v>61.12</v>
      </c>
      <c r="C142">
        <f t="shared" si="5"/>
        <v>14815.770000000002</v>
      </c>
      <c r="D142">
        <f t="shared" si="4"/>
        <v>246.92950000000005</v>
      </c>
    </row>
    <row r="143" spans="2:4" x14ac:dyDescent="0.75">
      <c r="B143">
        <v>120</v>
      </c>
      <c r="C143">
        <f t="shared" si="5"/>
        <v>14935.770000000002</v>
      </c>
      <c r="D143">
        <f t="shared" si="4"/>
        <v>248.92950000000005</v>
      </c>
    </row>
    <row r="144" spans="2:4" x14ac:dyDescent="0.75">
      <c r="B144">
        <v>117.97</v>
      </c>
      <c r="C144">
        <f t="shared" si="5"/>
        <v>15053.740000000002</v>
      </c>
      <c r="D144">
        <f t="shared" si="4"/>
        <v>250.8956666666667</v>
      </c>
    </row>
    <row r="145" spans="2:4" x14ac:dyDescent="0.75">
      <c r="B145">
        <v>110</v>
      </c>
      <c r="C145">
        <f t="shared" si="5"/>
        <v>15163.740000000002</v>
      </c>
      <c r="D145">
        <f t="shared" si="4"/>
        <v>252.72900000000001</v>
      </c>
    </row>
    <row r="146" spans="2:4" x14ac:dyDescent="0.75">
      <c r="B146">
        <v>125.87</v>
      </c>
      <c r="C146">
        <f t="shared" si="5"/>
        <v>15289.610000000002</v>
      </c>
      <c r="D146">
        <f t="shared" si="4"/>
        <v>254.82683333333338</v>
      </c>
    </row>
    <row r="147" spans="2:4" x14ac:dyDescent="0.75">
      <c r="B147">
        <v>60.75</v>
      </c>
      <c r="C147">
        <f t="shared" si="5"/>
        <v>15350.360000000002</v>
      </c>
      <c r="D147">
        <f t="shared" si="4"/>
        <v>255.83933333333337</v>
      </c>
    </row>
    <row r="148" spans="2:4" x14ac:dyDescent="0.75">
      <c r="B148">
        <v>121.02</v>
      </c>
      <c r="C148">
        <f t="shared" si="5"/>
        <v>15471.380000000003</v>
      </c>
      <c r="D148">
        <f t="shared" si="4"/>
        <v>257.8563333333334</v>
      </c>
    </row>
    <row r="149" spans="2:4" x14ac:dyDescent="0.75">
      <c r="B149">
        <v>107.48</v>
      </c>
      <c r="C149">
        <f t="shared" si="5"/>
        <v>15578.860000000002</v>
      </c>
      <c r="D149">
        <f t="shared" si="4"/>
        <v>259.64766666666668</v>
      </c>
    </row>
    <row r="150" spans="2:4" x14ac:dyDescent="0.75">
      <c r="B150">
        <v>119.97</v>
      </c>
      <c r="C150">
        <f t="shared" si="5"/>
        <v>15698.830000000002</v>
      </c>
      <c r="D150">
        <f t="shared" si="4"/>
        <v>261.64716666666669</v>
      </c>
    </row>
    <row r="151" spans="2:4" x14ac:dyDescent="0.75">
      <c r="B151">
        <v>82.02</v>
      </c>
      <c r="C151">
        <f t="shared" si="5"/>
        <v>15780.850000000002</v>
      </c>
      <c r="D151">
        <f t="shared" si="4"/>
        <v>263.01416666666671</v>
      </c>
    </row>
    <row r="152" spans="2:4" x14ac:dyDescent="0.75">
      <c r="B152">
        <v>85</v>
      </c>
      <c r="C152">
        <f t="shared" si="5"/>
        <v>15865.850000000002</v>
      </c>
      <c r="D152">
        <f t="shared" si="4"/>
        <v>264.4308333333334</v>
      </c>
    </row>
    <row r="153" spans="2:4" x14ac:dyDescent="0.75">
      <c r="B153">
        <v>70.349999999999994</v>
      </c>
      <c r="C153">
        <f t="shared" si="5"/>
        <v>15936.200000000003</v>
      </c>
      <c r="D153">
        <f t="shared" si="4"/>
        <v>265.60333333333335</v>
      </c>
    </row>
    <row r="154" spans="2:4" x14ac:dyDescent="0.75">
      <c r="B154">
        <v>113</v>
      </c>
      <c r="C154">
        <f t="shared" si="5"/>
        <v>16049.200000000003</v>
      </c>
      <c r="D154">
        <f t="shared" si="4"/>
        <v>267.48666666666674</v>
      </c>
    </row>
    <row r="155" spans="2:4" x14ac:dyDescent="0.75">
      <c r="B155">
        <v>30.75</v>
      </c>
      <c r="C155">
        <f t="shared" si="5"/>
        <v>16079.950000000003</v>
      </c>
      <c r="D155">
        <f t="shared" si="4"/>
        <v>267.99916666666672</v>
      </c>
    </row>
    <row r="156" spans="2:4" x14ac:dyDescent="0.75">
      <c r="B156">
        <v>84.17</v>
      </c>
      <c r="C156">
        <f t="shared" si="5"/>
        <v>16164.120000000003</v>
      </c>
      <c r="D156">
        <f t="shared" si="4"/>
        <v>269.40200000000004</v>
      </c>
    </row>
    <row r="157" spans="2:4" x14ac:dyDescent="0.75">
      <c r="B157">
        <v>57.9</v>
      </c>
      <c r="C157">
        <f t="shared" si="5"/>
        <v>16222.020000000002</v>
      </c>
      <c r="D157">
        <f t="shared" si="4"/>
        <v>270.36700000000002</v>
      </c>
    </row>
    <row r="158" spans="2:4" x14ac:dyDescent="0.75">
      <c r="B158">
        <v>108.37</v>
      </c>
      <c r="C158">
        <f t="shared" si="5"/>
        <v>16330.390000000003</v>
      </c>
      <c r="D158">
        <f t="shared" si="4"/>
        <v>272.1731666666667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E E A A B Q S w M E F A A C A A g A i 3 C U U 6 3 J V o + j A A A A 9 Q A A A B I A H A B D b 2 5 m a W c v U G F j a 2 F n Z S 5 4 b W w g o h g A K K A U A A A A A A A A A A A A A A A A A A A A A A A A A A A A h Y + x D o I w G I R f h X S n L X U R 8 l M G V 0 h I T I x r U y o 0 Q i G 0 W N 7 N w U f y F c Q o 6 u Z 4 3 9 0 l d / f r D b K 5 a 4 O L G q 3 u T Y o i T F G g j O w r b e o U T e 4 U b l H G o R T y L G o V L G F j k 9 n q F D X O D Q k h 3 n v s N 7 g f a 8 I o j c i x y P e y U Z 0 I t b F O G K n Q p 1 X 9 b y E O h 9 c Y z n A c Y 0 Y Z p k B W B o U 2 X 5 8 t c 5 / u D 4 T d 1 L p p V H x o w z I H s k o g 7 w v 8 A V B L A w Q U A A I A C A C L c J R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3 C U U 4 V M r 7 u s A Q A A A g M A A B M A H A B G b 3 J t d W x h c y 9 T Z W N 0 a W 9 u M S 5 t I K I Y A C i g F A A A A A A A A A A A A A A A A A A A A A A A A A A A A I 1 R w W r b Q B A 9 1 + B / W N S L D U J E p k 2 g Q Y c g t z S Q x g l 2 L o 2 K 2 X i n 7 q L V j t g d x Z F M L v 6 l n A q 9 B f 1 X x l V p 0 r g p 3 c v u z L x 5 M + + t h w V p t G L a 3 f F h v 9 f v + W / S g R I G q R a J M E D 9 n u D T f n f 3 d 6 r d I C d T f x 2 N c V E V Y G n w Q R u I U r T E g R 8 E 6 b v s w o P z W S H p 4 C C b W B g 7 f Q 3 Z G H x O W G b T k 0 k W f Z J U O S l K p r y y U k x K c L z G i f a M k E q M 9 k Z x 1 m H m 2 / f 8 2 H 5 F x 4 R 1 L r P S 6 F w L h U K 6 v P J N n W 0 3 j e i G g m F 4 O Q a j C 0 3 g k u B V E I o U T V V Y n 8 R 7 o X h v F 6 i 0 X S b x 6 C 2 H 5 x U S T K k 2 k D w + o 1 O 0 8 G U Y d p J f B 6 d y 2 W 7 u 7 1 Y 8 E E W J a l W 3 P 3 y D t i 4 4 a j Q W G g L 2 Y y a v u P f M Y c F E H 0 E q 1 j / 4 b V g o L n + V j o y Z L q S R z i f k q q e D P j O T 5 S 9 A Q X X 5 S D l z 0 v q t 9 E 7 I r C 7 B D / 5 v r X C 9 D k z J H h x b 2 n 8 T b V t v Q 7 E O l C Q p V j W b V n G R p 4 H g V F d b o m q 0 f V 4 m X T x p L V 3 z 7 + b n A I I b + g l I p V u i a G S 7 k a q y k O / u 1 i F Y z Y u I H d J 5 v J s a / Z G 6 H f Z 7 2 v 7 d 6 M M H U E s B A i 0 A F A A C A A g A i 3 C U U 6 3 J V o + j A A A A 9 Q A A A B I A A A A A A A A A A A A A A A A A A A A A A E N v b m Z p Z y 9 Q Y W N r Y W d l L n h t b F B L A Q I t A B Q A A g A I A I t w l F M P y u m r p A A A A O k A A A A T A A A A A A A A A A A A A A A A A O 8 A A A B b Q 2 9 u d G V u d F 9 U e X B l c 1 0 u e G 1 s U E s B A i 0 A F A A C A A g A i 3 C U U 4 V M r 7 u s A Q A A A g M A A B M A A A A A A A A A A A A A A A A A 4 A E A A E Z v c m 1 1 b G F z L 1 N l Y 3 R p b 2 4 x L m 1 Q S w U G A A A A A A M A A w D C A A A A 2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g 0 A A A A A A A B c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G 9 0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V G F y Z 2 V 0 I i B W Y W x 1 Z T 0 i c 2 x v d H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I w V D E z O j A 0 O j I y L j Y 5 M D Q 1 N z N a I i A v P j x F b n R y e S B U e X B l P S J G a W x s Q 2 9 s d W 1 u V H l w Z X M i I F Z h b H V l P S J z Q X d r S 0 N R W U R B d 1 l H Q m c 9 P S I g L z 4 8 R W 5 0 c n k g V H l w Z T 0 i R m l s b E N v b H V t b k 5 h b W V z I i B W Y W x 1 Z T 0 i c 1 s m c X V v d D t s c C Z x d W 9 0 O y w m c X V v d D t k Y X R h I H d 5 b G 9 0 d S Z x d W 9 0 O y w m c X V v d D t n b 2 R 6 a W 5 h I H d 5 b G 9 0 d S Z x d W 9 0 O y w m c X V v d D t k Y X R h I H B y e n l s b 3 R 1 J n F 1 b 3 Q 7 L C Z x d W 9 0 O 2 d v Z H p p b m E g c H J 6 e W x v d H U m c X V v d D s s J n F 1 b 3 Q 7 Q 2 F y Z 2 8 g e m H F g m F k d W 5 l a y Z x d W 9 0 O y w m c X V v d D t D Y X J n b y B 3 e c W C Y W R 1 b m V r J n F 1 b 3 Q 7 L C Z x d W 9 0 O 0 N v b H V t b j E m c X V v d D s s J n F 1 b 3 Q 7 X z E m c X V v d D s s J n F 1 b 3 Q 7 X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0 e S 9 a b W l l b m l v b m 8 g d H l w L n t s c C w w f S Z x d W 9 0 O y w m c X V v d D t T Z W N 0 a W 9 u M S 9 s b 3 R 5 L 1 p t a W V u a W 9 u b y B 0 e X A u e 2 R h d G E g d 3 l s b 3 R 1 L D F 9 J n F 1 b 3 Q 7 L C Z x d W 9 0 O 1 N l Y 3 R p b 2 4 x L 2 x v d H k v W m 1 p Z W 5 p b 2 5 v I H R 5 c C 5 7 Z 2 9 k e m l u Y S B 3 e W x v d H U s M n 0 m c X V v d D s s J n F 1 b 3 Q 7 U 2 V j d G l v b j E v b G 9 0 e S 9 a b W l l b m l v b m 8 g d H l w L n t k Y X R h I H B y e n l s b 3 R 1 L D N 9 J n F 1 b 3 Q 7 L C Z x d W 9 0 O 1 N l Y 3 R p b 2 4 x L 2 x v d H k v W m 1 p Z W 5 p b 2 5 v I H R 5 c C 5 7 Z 2 9 k e m l u Y S B w c n p 5 b G 9 0 d S w 0 f S Z x d W 9 0 O y w m c X V v d D t T Z W N 0 a W 9 u M S 9 s b 3 R 5 L 1 p t a W V u a W 9 u b y B 0 e X A u e 0 N h c m d v I H p h x Y J h Z H V u Z W s s N X 0 m c X V v d D s s J n F 1 b 3 Q 7 U 2 V j d G l v b j E v b G 9 0 e S 9 a b W l l b m l v b m 8 g d H l w L n t D Y X J n b y B 3 e c W C Y W R 1 b m V r L D Z 9 J n F 1 b 3 Q 7 L C Z x d W 9 0 O 1 N l Y 3 R p b 2 4 x L 2 x v d H k v W m 1 p Z W 5 p b 2 5 v I H R 5 c C 5 7 L D d 9 J n F 1 b 3 Q 7 L C Z x d W 9 0 O 1 N l Y 3 R p b 2 4 x L 2 x v d H k v W m 1 p Z W 5 p b 2 5 v I H R 5 c C 5 7 X z E s O H 0 m c X V v d D s s J n F 1 b 3 Q 7 U 2 V j d G l v b j E v b G 9 0 e S 9 a b W l l b m l v b m 8 g d H l w L n t f M i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b G 9 0 e S 9 a b W l l b m l v b m 8 g d H l w L n t s c C w w f S Z x d W 9 0 O y w m c X V v d D t T Z W N 0 a W 9 u M S 9 s b 3 R 5 L 1 p t a W V u a W 9 u b y B 0 e X A u e 2 R h d G E g d 3 l s b 3 R 1 L D F 9 J n F 1 b 3 Q 7 L C Z x d W 9 0 O 1 N l Y 3 R p b 2 4 x L 2 x v d H k v W m 1 p Z W 5 p b 2 5 v I H R 5 c C 5 7 Z 2 9 k e m l u Y S B 3 e W x v d H U s M n 0 m c X V v d D s s J n F 1 b 3 Q 7 U 2 V j d G l v b j E v b G 9 0 e S 9 a b W l l b m l v b m 8 g d H l w L n t k Y X R h I H B y e n l s b 3 R 1 L D N 9 J n F 1 b 3 Q 7 L C Z x d W 9 0 O 1 N l Y 3 R p b 2 4 x L 2 x v d H k v W m 1 p Z W 5 p b 2 5 v I H R 5 c C 5 7 Z 2 9 k e m l u Y S B w c n p 5 b G 9 0 d S w 0 f S Z x d W 9 0 O y w m c X V v d D t T Z W N 0 a W 9 u M S 9 s b 3 R 5 L 1 p t a W V u a W 9 u b y B 0 e X A u e 0 N h c m d v I H p h x Y J h Z H V u Z W s s N X 0 m c X V v d D s s J n F 1 b 3 Q 7 U 2 V j d G l v b j E v b G 9 0 e S 9 a b W l l b m l v b m 8 g d H l w L n t D Y X J n b y B 3 e c W C Y W R 1 b m V r L D Z 9 J n F 1 b 3 Q 7 L C Z x d W 9 0 O 1 N l Y 3 R p b 2 4 x L 2 x v d H k v W m 1 p Z W 5 p b 2 5 v I H R 5 c C 5 7 L D d 9 J n F 1 b 3 Q 7 L C Z x d W 9 0 O 1 N l Y 3 R p b 2 4 x L 2 x v d H k v W m 1 p Z W 5 p b 2 5 v I H R 5 c C 5 7 X z E s O H 0 m c X V v d D s s J n F 1 b 3 Q 7 U 2 V j d G l v b j E v b G 9 0 e S 9 a b W l l b m l v b m 8 g d H l w L n t f M i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0 e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R 5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0 e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E D t n c Z V L k W O c L x k g A 7 w y A A A A A A C A A A A A A A Q Z g A A A A E A A C A A A A C W D b + 8 x / m 9 n D Q R b q R i P + U 2 K V K 9 o r + F J B w l T D Q B B 1 T Y c Q A A A A A O g A A A A A I A A C A A A A D 6 s i 8 i y Q 0 J J Q B 3 t a P 1 7 2 F u w C 7 2 + E I j X E y j 5 T C 9 Y / 6 d 4 1 A A A A D 3 C P h g k N f 8 t 5 C R P n t h D 0 I V f J i q f x F 5 G N d 5 w Q y T t w 5 u t W x 9 n R I 0 w J Z j 5 R W p v v Y g n s w J k M y r b z W c o W A p p h 4 / a s b v S W d 2 r j a 1 b B 6 d G D 5 n N Y 3 G w 0 A A A A B C 8 l / q u U s U T o w y E u f o o U K P m c p V s y u 7 X q p 4 s F b R 5 A 2 g 6 4 x U 9 x W j o R I B h s 2 c p X 9 M U u u v G g X 8 X I / 8 V Z J v L M z s L A o n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D9849EE4961434EA09DBFF5260D262C" ma:contentTypeVersion="8" ma:contentTypeDescription="Utwórz nowy dokument." ma:contentTypeScope="" ma:versionID="c63571c36cd54cb18fc64d2d88c47a42">
  <xsd:schema xmlns:xsd="http://www.w3.org/2001/XMLSchema" xmlns:xs="http://www.w3.org/2001/XMLSchema" xmlns:p="http://schemas.microsoft.com/office/2006/metadata/properties" xmlns:ns2="0f0bc0f2-b73f-4860-8ca7-f42236506ebe" xmlns:ns3="83e97d75-5b47-464c-bb9f-54318eb9ce7b" targetNamespace="http://schemas.microsoft.com/office/2006/metadata/properties" ma:root="true" ma:fieldsID="fa5838f3e22991ee3bb903a99ee9ed30" ns2:_="" ns3:_="">
    <xsd:import namespace="0f0bc0f2-b73f-4860-8ca7-f42236506ebe"/>
    <xsd:import namespace="83e97d75-5b47-464c-bb9f-54318eb9ce7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bc0f2-b73f-4860-8ca7-f42236506e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e97d75-5b47-464c-bb9f-54318eb9ce7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FA9A8D7-D14C-4117-8E23-626AFF3640D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D9676496-7FD8-4133-BD81-77E4B1872248}"/>
</file>

<file path=customXml/itemProps3.xml><?xml version="1.0" encoding="utf-8"?>
<ds:datastoreItem xmlns:ds="http://schemas.openxmlformats.org/officeDocument/2006/customXml" ds:itemID="{E76BB832-1AB9-484D-B629-E8FD6EAB067A}"/>
</file>

<file path=customXml/itemProps4.xml><?xml version="1.0" encoding="utf-8"?>
<ds:datastoreItem xmlns:ds="http://schemas.openxmlformats.org/officeDocument/2006/customXml" ds:itemID="{78035BBD-B041-49CE-BF1D-F784EF220F8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Zad 5.3</vt:lpstr>
      <vt:lpstr>Zad5.1, 5,2</vt:lpstr>
      <vt:lpstr>Odp.do zad 5.5</vt:lpstr>
      <vt:lpstr>Dane do Zad 5.5</vt:lpstr>
      <vt:lpstr>Zad 5.6</vt:lpstr>
      <vt:lpstr>Zad 5.4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 Taraszkiewicz</dc:creator>
  <cp:lastModifiedBy>Marek Taraszkiewicz</cp:lastModifiedBy>
  <dcterms:created xsi:type="dcterms:W3CDTF">2021-12-20T12:52:49Z</dcterms:created>
  <dcterms:modified xsi:type="dcterms:W3CDTF">2021-12-21T14:12:57Z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0x0101000D9849EE4961434EA09DBFF5260D262C</vt:lpwstr>
  </property>
</Properties>
</file>