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2259CD1E-4C11-4FD4-A0FB-462A48105F3E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rozwiązanie" sheetId="1" r:id="rId1"/>
    <sheet name="raport" sheetId="4" r:id="rId2"/>
    <sheet name="wygenerowany raport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4" l="1"/>
  <c r="D2" i="4"/>
  <c r="A3" i="4"/>
  <c r="A4" i="4"/>
  <c r="A5" i="4"/>
  <c r="A6" i="4"/>
  <c r="A7" i="4"/>
  <c r="A8" i="4"/>
  <c r="A9" i="4"/>
  <c r="A10" i="4"/>
  <c r="A11" i="4"/>
  <c r="A12" i="4"/>
  <c r="A13" i="4"/>
  <c r="A2" i="4"/>
  <c r="T26" i="1"/>
  <c r="BE6" i="1"/>
  <c r="BA8" i="1"/>
  <c r="BE8" i="1" s="1"/>
  <c r="BA9" i="1"/>
  <c r="BE9" i="1" s="1"/>
  <c r="BA11" i="1"/>
  <c r="BE11" i="1" s="1"/>
  <c r="BA14" i="1"/>
  <c r="BE14" i="1" s="1"/>
  <c r="BA16" i="1"/>
  <c r="BE16" i="1" s="1"/>
  <c r="AZ6" i="1"/>
  <c r="BA6" i="1" s="1"/>
  <c r="AZ7" i="1"/>
  <c r="AZ8" i="1"/>
  <c r="AZ9" i="1"/>
  <c r="AZ10" i="1"/>
  <c r="AZ11" i="1"/>
  <c r="AZ12" i="1"/>
  <c r="AZ13" i="1"/>
  <c r="AZ14" i="1"/>
  <c r="AZ15" i="1"/>
  <c r="AZ16" i="1"/>
  <c r="AZ17" i="1"/>
  <c r="BA17" i="1" s="1"/>
  <c r="BE17" i="1" s="1"/>
  <c r="BA15" i="1" l="1"/>
  <c r="BE15" i="1" s="1"/>
  <c r="BA12" i="1"/>
  <c r="BE12" i="1" s="1"/>
  <c r="BA10" i="1"/>
  <c r="BE10" i="1" s="1"/>
  <c r="BA7" i="1"/>
  <c r="BE7" i="1" s="1"/>
  <c r="BA13" i="1"/>
  <c r="BE13" i="1" s="1"/>
  <c r="B3" i="4"/>
  <c r="B4" i="4"/>
  <c r="B5" i="4"/>
  <c r="B6" i="4"/>
  <c r="B7" i="4"/>
  <c r="B8" i="4"/>
  <c r="B9" i="4"/>
  <c r="B10" i="4"/>
  <c r="B11" i="4"/>
  <c r="B12" i="4"/>
  <c r="U2" i="1"/>
  <c r="T2" i="1"/>
  <c r="S2" i="1"/>
  <c r="AV7" i="1"/>
  <c r="AV8" i="1"/>
  <c r="AV9" i="1"/>
  <c r="AV10" i="1"/>
  <c r="AV11" i="1"/>
  <c r="AV12" i="1"/>
  <c r="AV13" i="1"/>
  <c r="AV14" i="1"/>
  <c r="AV15" i="1"/>
  <c r="AV16" i="1"/>
  <c r="AV17" i="1"/>
  <c r="AU7" i="1"/>
  <c r="AU8" i="1"/>
  <c r="AU9" i="1"/>
  <c r="AU10" i="1"/>
  <c r="AU11" i="1"/>
  <c r="AU12" i="1"/>
  <c r="AU13" i="1"/>
  <c r="AU14" i="1"/>
  <c r="AU15" i="1"/>
  <c r="AU16" i="1"/>
  <c r="AU17" i="1"/>
  <c r="AT7" i="1"/>
  <c r="AT8" i="1"/>
  <c r="AT9" i="1"/>
  <c r="AT10" i="1"/>
  <c r="AT11" i="1"/>
  <c r="AT12" i="1"/>
  <c r="AT13" i="1"/>
  <c r="AT14" i="1"/>
  <c r="AT15" i="1"/>
  <c r="AT16" i="1"/>
  <c r="AT17" i="1"/>
  <c r="AS7" i="1"/>
  <c r="AS8" i="1"/>
  <c r="AS9" i="1"/>
  <c r="AS10" i="1"/>
  <c r="AS11" i="1"/>
  <c r="AS12" i="1"/>
  <c r="AS13" i="1"/>
  <c r="AS14" i="1"/>
  <c r="AS15" i="1"/>
  <c r="AS16" i="1"/>
  <c r="AS17" i="1"/>
  <c r="AR7" i="1"/>
  <c r="AR8" i="1"/>
  <c r="AR9" i="1"/>
  <c r="AR10" i="1"/>
  <c r="AR11" i="1"/>
  <c r="AR12" i="1"/>
  <c r="AR13" i="1"/>
  <c r="AR14" i="1"/>
  <c r="AR15" i="1"/>
  <c r="AR16" i="1"/>
  <c r="AR17" i="1"/>
  <c r="AQ7" i="1"/>
  <c r="AQ8" i="1"/>
  <c r="AQ9" i="1"/>
  <c r="AQ10" i="1"/>
  <c r="AQ11" i="1"/>
  <c r="AQ12" i="1"/>
  <c r="AQ13" i="1"/>
  <c r="AQ14" i="1"/>
  <c r="AQ15" i="1"/>
  <c r="AQ16" i="1"/>
  <c r="AQ17" i="1"/>
  <c r="AP7" i="1"/>
  <c r="AP8" i="1"/>
  <c r="AP9" i="1"/>
  <c r="AP10" i="1"/>
  <c r="AP11" i="1"/>
  <c r="AP12" i="1"/>
  <c r="AP13" i="1"/>
  <c r="AP14" i="1"/>
  <c r="AP15" i="1"/>
  <c r="AP16" i="1"/>
  <c r="AP17" i="1"/>
  <c r="AO7" i="1"/>
  <c r="AO8" i="1"/>
  <c r="AO9" i="1"/>
  <c r="AO10" i="1"/>
  <c r="AO11" i="1"/>
  <c r="AO12" i="1"/>
  <c r="AO13" i="1"/>
  <c r="AO14" i="1"/>
  <c r="AO15" i="1"/>
  <c r="AO16" i="1"/>
  <c r="AO17" i="1"/>
  <c r="AN7" i="1"/>
  <c r="AN8" i="1"/>
  <c r="AN9" i="1"/>
  <c r="AN10" i="1"/>
  <c r="AN11" i="1"/>
  <c r="AN12" i="1"/>
  <c r="AN13" i="1"/>
  <c r="AN14" i="1"/>
  <c r="AN15" i="1"/>
  <c r="AN16" i="1"/>
  <c r="AN17" i="1"/>
  <c r="AM7" i="1"/>
  <c r="AM8" i="1"/>
  <c r="AM9" i="1"/>
  <c r="AM10" i="1"/>
  <c r="AM11" i="1"/>
  <c r="AM12" i="1"/>
  <c r="AM13" i="1"/>
  <c r="AM14" i="1"/>
  <c r="AM15" i="1"/>
  <c r="AM16" i="1"/>
  <c r="AM17" i="1"/>
  <c r="AL7" i="1"/>
  <c r="AL8" i="1"/>
  <c r="AL9" i="1"/>
  <c r="AL10" i="1"/>
  <c r="AL11" i="1"/>
  <c r="AL12" i="1"/>
  <c r="AL13" i="1"/>
  <c r="AL14" i="1"/>
  <c r="AL15" i="1"/>
  <c r="AL16" i="1"/>
  <c r="AL17" i="1"/>
  <c r="AK7" i="1"/>
  <c r="AK8" i="1"/>
  <c r="AK9" i="1"/>
  <c r="AK10" i="1"/>
  <c r="AK11" i="1"/>
  <c r="AK12" i="1"/>
  <c r="AK13" i="1"/>
  <c r="AK14" i="1"/>
  <c r="AK15" i="1"/>
  <c r="AK16" i="1"/>
  <c r="AK17" i="1"/>
  <c r="AG7" i="1"/>
  <c r="AG8" i="1"/>
  <c r="AG9" i="1"/>
  <c r="AG10" i="1"/>
  <c r="AG11" i="1"/>
  <c r="AG12" i="1"/>
  <c r="AG13" i="1"/>
  <c r="AG14" i="1"/>
  <c r="AG15" i="1"/>
  <c r="AG16" i="1"/>
  <c r="AG17" i="1"/>
  <c r="AF7" i="1"/>
  <c r="AF8" i="1"/>
  <c r="AF9" i="1"/>
  <c r="AF10" i="1"/>
  <c r="AF11" i="1"/>
  <c r="AF12" i="1"/>
  <c r="AF13" i="1"/>
  <c r="AF14" i="1"/>
  <c r="AF15" i="1"/>
  <c r="AF16" i="1"/>
  <c r="AF17" i="1"/>
  <c r="AE7" i="1"/>
  <c r="AE8" i="1"/>
  <c r="AE9" i="1"/>
  <c r="AE10" i="1"/>
  <c r="AE11" i="1"/>
  <c r="AE12" i="1"/>
  <c r="AE13" i="1"/>
  <c r="AE14" i="1"/>
  <c r="AE15" i="1"/>
  <c r="AE16" i="1"/>
  <c r="AE17" i="1"/>
  <c r="AD7" i="1"/>
  <c r="AD8" i="1"/>
  <c r="AD9" i="1"/>
  <c r="AJ9" i="1" s="1"/>
  <c r="AD10" i="1"/>
  <c r="AD11" i="1"/>
  <c r="AD12" i="1"/>
  <c r="AD13" i="1"/>
  <c r="AD14" i="1"/>
  <c r="AD15" i="1"/>
  <c r="AD16" i="1"/>
  <c r="AD17" i="1"/>
  <c r="AC7" i="1"/>
  <c r="AC8" i="1"/>
  <c r="AC9" i="1"/>
  <c r="AC10" i="1"/>
  <c r="AC11" i="1"/>
  <c r="AC12" i="1"/>
  <c r="AC13" i="1"/>
  <c r="AC14" i="1"/>
  <c r="AC15" i="1"/>
  <c r="AC16" i="1"/>
  <c r="AC17" i="1"/>
  <c r="AB7" i="1"/>
  <c r="AB8" i="1"/>
  <c r="AB9" i="1"/>
  <c r="AB10" i="1"/>
  <c r="AB11" i="1"/>
  <c r="AB12" i="1"/>
  <c r="AB13" i="1"/>
  <c r="AB14" i="1"/>
  <c r="AB15" i="1"/>
  <c r="AB16" i="1"/>
  <c r="AB17" i="1"/>
  <c r="AA7" i="1"/>
  <c r="AA8" i="1"/>
  <c r="AA9" i="1"/>
  <c r="AA10" i="1"/>
  <c r="AA11" i="1"/>
  <c r="AA12" i="1"/>
  <c r="AA13" i="1"/>
  <c r="AA14" i="1"/>
  <c r="AA15" i="1"/>
  <c r="AA16" i="1"/>
  <c r="AA17" i="1"/>
  <c r="Z7" i="1"/>
  <c r="AI7" i="1" s="1"/>
  <c r="AX7" i="1" s="1"/>
  <c r="Z8" i="1"/>
  <c r="Z9" i="1"/>
  <c r="Z10" i="1"/>
  <c r="Z11" i="1"/>
  <c r="Z12" i="1"/>
  <c r="Z13" i="1"/>
  <c r="Z14" i="1"/>
  <c r="Z15" i="1"/>
  <c r="Z16" i="1"/>
  <c r="Z17" i="1"/>
  <c r="Y7" i="1"/>
  <c r="Y8" i="1"/>
  <c r="Y9" i="1"/>
  <c r="Y10" i="1"/>
  <c r="Y11" i="1"/>
  <c r="Y12" i="1"/>
  <c r="Y13" i="1"/>
  <c r="Y14" i="1"/>
  <c r="Y15" i="1"/>
  <c r="Y16" i="1"/>
  <c r="Y17" i="1"/>
  <c r="X7" i="1"/>
  <c r="X8" i="1"/>
  <c r="X9" i="1"/>
  <c r="X10" i="1"/>
  <c r="X11" i="1"/>
  <c r="X12" i="1"/>
  <c r="X13" i="1"/>
  <c r="X14" i="1"/>
  <c r="X15" i="1"/>
  <c r="X16" i="1"/>
  <c r="X17" i="1"/>
  <c r="W7" i="1"/>
  <c r="W8" i="1"/>
  <c r="W9" i="1"/>
  <c r="W10" i="1"/>
  <c r="W11" i="1"/>
  <c r="W12" i="1"/>
  <c r="W13" i="1"/>
  <c r="W14" i="1"/>
  <c r="W15" i="1"/>
  <c r="W16" i="1"/>
  <c r="W17" i="1"/>
  <c r="V10" i="1"/>
  <c r="V7" i="1"/>
  <c r="V8" i="1"/>
  <c r="V9" i="1"/>
  <c r="V11" i="1"/>
  <c r="V12" i="1"/>
  <c r="V13" i="1"/>
  <c r="V14" i="1"/>
  <c r="V15" i="1"/>
  <c r="V16" i="1"/>
  <c r="V17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AV6" i="1"/>
  <c r="AU6" i="1"/>
  <c r="AT6" i="1"/>
  <c r="AS6" i="1"/>
  <c r="AR6" i="1"/>
  <c r="AQ6" i="1"/>
  <c r="AP6" i="1"/>
  <c r="AO6" i="1"/>
  <c r="AN6" i="1"/>
  <c r="AM6" i="1"/>
  <c r="AL6" i="1"/>
  <c r="AK6" i="1"/>
  <c r="AE6" i="1"/>
  <c r="AG6" i="1"/>
  <c r="AF6" i="1"/>
  <c r="AD6" i="1"/>
  <c r="AC6" i="1"/>
  <c r="AB6" i="1"/>
  <c r="AA6" i="1"/>
  <c r="Z6" i="1"/>
  <c r="Y6" i="1"/>
  <c r="X6" i="1"/>
  <c r="W6" i="1"/>
  <c r="V6" i="1"/>
  <c r="U6" i="1"/>
  <c r="T6" i="1"/>
  <c r="S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R7" i="1"/>
  <c r="R8" i="1"/>
  <c r="R9" i="1"/>
  <c r="R10" i="1"/>
  <c r="R11" i="1"/>
  <c r="R12" i="1"/>
  <c r="R6" i="1"/>
  <c r="T23" i="1" l="1"/>
  <c r="T29" i="1" s="1"/>
  <c r="AH14" i="1"/>
  <c r="AW14" i="1" s="1"/>
  <c r="AH10" i="1"/>
  <c r="AW10" i="1" s="1"/>
  <c r="AJ15" i="1"/>
  <c r="AY15" i="1" s="1"/>
  <c r="AI13" i="1"/>
  <c r="AX13" i="1" s="1"/>
  <c r="AH17" i="1"/>
  <c r="AW17" i="1" s="1"/>
  <c r="AY9" i="1"/>
  <c r="U18" i="1"/>
  <c r="AI10" i="1"/>
  <c r="AX10" i="1" s="1"/>
  <c r="AH12" i="1"/>
  <c r="AW12" i="1" s="1"/>
  <c r="AJ16" i="1"/>
  <c r="AY16" i="1" s="1"/>
  <c r="AJ8" i="1"/>
  <c r="AY8" i="1" s="1"/>
  <c r="AJ13" i="1"/>
  <c r="AY13" i="1" s="1"/>
  <c r="AJ17" i="1"/>
  <c r="AY17" i="1" s="1"/>
  <c r="S18" i="1"/>
  <c r="AJ14" i="1"/>
  <c r="AY14" i="1" s="1"/>
  <c r="R18" i="1"/>
  <c r="B49" i="1" s="1"/>
  <c r="AJ7" i="1"/>
  <c r="AY7" i="1" s="1"/>
  <c r="T18" i="1"/>
  <c r="AJ12" i="1"/>
  <c r="AY12" i="1" s="1"/>
  <c r="AI9" i="1"/>
  <c r="AX9" i="1" s="1"/>
  <c r="AI16" i="1"/>
  <c r="AX16" i="1" s="1"/>
  <c r="AI14" i="1"/>
  <c r="AX14" i="1" s="1"/>
  <c r="AI8" i="1"/>
  <c r="AX8" i="1" s="1"/>
  <c r="AJ10" i="1"/>
  <c r="AY10" i="1" s="1"/>
  <c r="AI12" i="1"/>
  <c r="AX12" i="1" s="1"/>
  <c r="AH15" i="1"/>
  <c r="AW15" i="1" s="1"/>
  <c r="AI6" i="1"/>
  <c r="AX6" i="1" s="1"/>
  <c r="AH8" i="1"/>
  <c r="AW8" i="1" s="1"/>
  <c r="AH7" i="1"/>
  <c r="AW7" i="1" s="1"/>
  <c r="BD7" i="1" s="1"/>
  <c r="AH9" i="1"/>
  <c r="AW9" i="1" s="1"/>
  <c r="AH13" i="1"/>
  <c r="AW13" i="1" s="1"/>
  <c r="AH11" i="1"/>
  <c r="AW11" i="1" s="1"/>
  <c r="AI17" i="1"/>
  <c r="AX17" i="1" s="1"/>
  <c r="AI15" i="1"/>
  <c r="AX15" i="1" s="1"/>
  <c r="AH16" i="1"/>
  <c r="AW16" i="1" s="1"/>
  <c r="AJ11" i="1"/>
  <c r="AY11" i="1" s="1"/>
  <c r="AI11" i="1"/>
  <c r="AX11" i="1" s="1"/>
  <c r="AH6" i="1"/>
  <c r="AJ6" i="1"/>
  <c r="AY6" i="1" s="1"/>
  <c r="T24" i="1" l="1"/>
  <c r="T30" i="1" s="1"/>
  <c r="BD13" i="1"/>
  <c r="C10" i="4"/>
  <c r="BD17" i="1"/>
  <c r="BD12" i="1"/>
  <c r="BD11" i="1"/>
  <c r="BD15" i="1"/>
  <c r="BD10" i="1"/>
  <c r="BD8" i="1"/>
  <c r="BD9" i="1"/>
  <c r="BD16" i="1"/>
  <c r="BD14" i="1"/>
  <c r="BB14" i="1"/>
  <c r="BC7" i="1"/>
  <c r="D3" i="4" s="1"/>
  <c r="AY18" i="1"/>
  <c r="AX18" i="1"/>
  <c r="AW6" i="1"/>
  <c r="BD6" i="1" s="1"/>
  <c r="BC16" i="1"/>
  <c r="D12" i="4" s="1"/>
  <c r="BC14" i="1"/>
  <c r="D10" i="4" s="1"/>
  <c r="BB8" i="1" l="1"/>
  <c r="C4" i="4"/>
  <c r="BB9" i="1"/>
  <c r="C5" i="4"/>
  <c r="BB16" i="1"/>
  <c r="C12" i="4"/>
  <c r="BB11" i="1"/>
  <c r="C7" i="4"/>
  <c r="BB12" i="1"/>
  <c r="C8" i="4"/>
  <c r="BB10" i="1"/>
  <c r="C6" i="4"/>
  <c r="BB13" i="1"/>
  <c r="C9" i="4"/>
  <c r="C11" i="4"/>
  <c r="B13" i="4"/>
  <c r="BC8" i="1"/>
  <c r="D4" i="4" s="1"/>
  <c r="BC10" i="1"/>
  <c r="D6" i="4" s="1"/>
  <c r="BC12" i="1"/>
  <c r="D8" i="4" s="1"/>
  <c r="BC9" i="1"/>
  <c r="D5" i="4" s="1"/>
  <c r="BC13" i="1"/>
  <c r="D9" i="4" s="1"/>
  <c r="BB15" i="1"/>
  <c r="BC15" i="1"/>
  <c r="D11" i="4" s="1"/>
  <c r="AW18" i="1"/>
  <c r="BC11" i="1"/>
  <c r="D7" i="4" s="1"/>
  <c r="C3" i="4" l="1"/>
  <c r="AZ18" i="1"/>
  <c r="B2" i="4"/>
  <c r="BB17" i="1"/>
  <c r="BC17" i="1"/>
  <c r="D13" i="4" s="1"/>
  <c r="C13" i="4"/>
  <c r="BB7" i="1"/>
  <c r="C2" i="4" l="1"/>
  <c r="BB6" i="1"/>
  <c r="BE20" i="1"/>
  <c r="BC6" i="1"/>
  <c r="E49" i="1" l="1"/>
  <c r="B25" i="1"/>
  <c r="B27" i="1"/>
  <c r="B24" i="1"/>
  <c r="B28" i="1"/>
  <c r="B26" i="1"/>
  <c r="B29" i="1"/>
  <c r="B23" i="1"/>
  <c r="D49" i="1" l="1"/>
  <c r="H49" i="1"/>
  <c r="C49" i="1"/>
  <c r="F49" i="1"/>
  <c r="G49" i="1"/>
</calcChain>
</file>

<file path=xl/sharedStrings.xml><?xml version="1.0" encoding="utf-8"?>
<sst xmlns="http://schemas.openxmlformats.org/spreadsheetml/2006/main" count="200" uniqueCount="97">
  <si>
    <t>Pyt1</t>
  </si>
  <si>
    <t>Pyt2</t>
  </si>
  <si>
    <t>Pyt3</t>
  </si>
  <si>
    <t>Pyt4</t>
  </si>
  <si>
    <t>Pyt5</t>
  </si>
  <si>
    <t>Pyt6</t>
  </si>
  <si>
    <t>Pyt7</t>
  </si>
  <si>
    <t>Pytanie 5</t>
  </si>
  <si>
    <t>Pytanie 7</t>
  </si>
  <si>
    <t>Pytanie 6</t>
  </si>
  <si>
    <t>A</t>
  </si>
  <si>
    <t>B</t>
  </si>
  <si>
    <t>C</t>
  </si>
  <si>
    <t>D</t>
  </si>
  <si>
    <t>S1</t>
  </si>
  <si>
    <t>Kod osoby</t>
  </si>
  <si>
    <t>Numer pytania</t>
  </si>
  <si>
    <t>S2</t>
  </si>
  <si>
    <t>S3</t>
  </si>
  <si>
    <t>S4</t>
  </si>
  <si>
    <t>S5</t>
  </si>
  <si>
    <t>S6</t>
  </si>
  <si>
    <t>S7</t>
  </si>
  <si>
    <t>Pyt1 - punkty</t>
  </si>
  <si>
    <t>Pyt2 - punkty</t>
  </si>
  <si>
    <t>Pyt3 - punkty</t>
  </si>
  <si>
    <t>Pyt4 - punkty</t>
  </si>
  <si>
    <t>Pyt5.1 - czy błąd: fałsz -&gt; prawda</t>
  </si>
  <si>
    <t>Pyt5.2 - czy błąd: fałsz -&gt; prawda</t>
  </si>
  <si>
    <t>Pyt5.4 - czy błąd: fałsz -&gt; prawda</t>
  </si>
  <si>
    <t>Pyt5.3 - czy błąd: fałsz -&gt; prawda</t>
  </si>
  <si>
    <t>Pyt6.1 - czy błąd: fałsz -&gt; prawda</t>
  </si>
  <si>
    <t>Pyt6.2 - czy błąd: fałsz -&gt; prawda</t>
  </si>
  <si>
    <t>Pyt6.3 - czy błąd: fałsz -&gt; prawda</t>
  </si>
  <si>
    <t>Pyt6.4 - czy błąd: fałsz -&gt; prawda</t>
  </si>
  <si>
    <t>Pyt7.1 - czy błąd: fałsz -&gt; prawda</t>
  </si>
  <si>
    <t>Pyt7.2 - czy błąd: fałsz -&gt; prawda</t>
  </si>
  <si>
    <t>Pyt7.3 - czy błąd: fałsz -&gt; prawda</t>
  </si>
  <si>
    <t>Pyt7.4 - czy błąd: fałsz -&gt; prawda</t>
  </si>
  <si>
    <t>Pyt5 - ilość błędów</t>
  </si>
  <si>
    <t>Pyt5.1 czy poprawnie</t>
  </si>
  <si>
    <t>Pyt5.2 czy poprawnie</t>
  </si>
  <si>
    <t>Pyt5.3 czy poprawnie</t>
  </si>
  <si>
    <t>Pyt5.4 czy poprawnie</t>
  </si>
  <si>
    <t>Pyt6 - ilość błędów</t>
  </si>
  <si>
    <t>Pyt6.1 czy poprawnie</t>
  </si>
  <si>
    <t>Pyt6.2 czy poprawnie</t>
  </si>
  <si>
    <t>Pyt6.3 czy poprawnie</t>
  </si>
  <si>
    <t>Pyt6.4 czy poprawnie</t>
  </si>
  <si>
    <t>Pyt7 - ilość błędów</t>
  </si>
  <si>
    <t>Pyt7.1 czy poprawnie</t>
  </si>
  <si>
    <t>Pyt7.2 czy poprawnie</t>
  </si>
  <si>
    <t>Pyt7.3 czy poprawnie</t>
  </si>
  <si>
    <t>Pyt7.4 czy poprawnie</t>
  </si>
  <si>
    <t>Pyt5 PUNKTY</t>
  </si>
  <si>
    <t>Pyt6 PUNKTY</t>
  </si>
  <si>
    <t>Pyt7 PUNKTY</t>
  </si>
  <si>
    <t>OCENA</t>
  </si>
  <si>
    <t>SUMA PUNKTÓW</t>
  </si>
  <si>
    <t>Pyt5 ilość poprawnych odpowiedzi</t>
  </si>
  <si>
    <t>Pyt6 ilość poprawnych odpowiedzi</t>
  </si>
  <si>
    <t>Pyt7 ilość poprawnych odpowiedzi</t>
  </si>
  <si>
    <t>S8</t>
  </si>
  <si>
    <t>S9</t>
  </si>
  <si>
    <t>S10</t>
  </si>
  <si>
    <t>S11</t>
  </si>
  <si>
    <t>S12</t>
  </si>
  <si>
    <t>Ocena lub dopytka</t>
  </si>
  <si>
    <t>ocena</t>
  </si>
  <si>
    <t>ilość osób</t>
  </si>
  <si>
    <t>dostateczna</t>
  </si>
  <si>
    <t>dostateczna plus</t>
  </si>
  <si>
    <t>dobra</t>
  </si>
  <si>
    <t>dobra plus</t>
  </si>
  <si>
    <t>bardzo dobra</t>
  </si>
  <si>
    <t>niedostateczna</t>
  </si>
  <si>
    <t>dopytka</t>
  </si>
  <si>
    <t>opis</t>
  </si>
  <si>
    <t>niezaliczone</t>
  </si>
  <si>
    <t>zaliczone</t>
  </si>
  <si>
    <t>ilość wszystkich osób</t>
  </si>
  <si>
    <t>procent osób</t>
  </si>
  <si>
    <t>SUMA (5, 6, 7)</t>
  </si>
  <si>
    <t>SUMA (1, 2, 3, 4)</t>
  </si>
  <si>
    <t>Ilość błędnych zadań wielokrotnego wyboru</t>
  </si>
  <si>
    <t>Ocena przy nowym systemie oceniania (surowszym)</t>
  </si>
  <si>
    <t>ILOŚĆ NIEZALICZONYCH PRZY NOWYM SYSTEMIE OCENIENIA (SUROWSZYM)</t>
  </si>
  <si>
    <t>Poprawna odpowiedź</t>
  </si>
  <si>
    <t>Kod studenta</t>
  </si>
  <si>
    <t>Liczba punktów</t>
  </si>
  <si>
    <t>Ocena</t>
  </si>
  <si>
    <t>Diagnoza</t>
  </si>
  <si>
    <t>Czy dopytka?</t>
  </si>
  <si>
    <t>Data i czas wygenerowania raportu</t>
  </si>
  <si>
    <t>Łatwość</t>
  </si>
  <si>
    <t>zaliczył</t>
  </si>
  <si>
    <t>nie zaliczył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</si>
</sst>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3F3F76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4"/>
      <color rgb="FF3F3F76"/>
      <name val="Calibri"/>
      <family val="2"/>
      <charset val="238"/>
      <scheme val="minor"/>
    </font>
    <font>
      <b/>
      <sz val="16"/>
      <color theme="3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7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30">
    <xf numFmtId="0" fontId="0" fillId="0" borderId="0" xfId="0"/>
    <xf numFmtId="0" fontId="1" fillId="0" borderId="1" xfId="1"/>
    <xf numFmtId="0" fontId="2" fillId="2" borderId="2" xfId="2"/>
    <xf numFmtId="0" fontId="4" fillId="2" borderId="2" xfId="2" applyFont="1"/>
    <xf numFmtId="0" fontId="3" fillId="0" borderId="0" xfId="0" applyFont="1"/>
    <xf numFmtId="0" fontId="0" fillId="3" borderId="0" xfId="0" applyFill="1"/>
    <xf numFmtId="0" fontId="3" fillId="4" borderId="3" xfId="0" applyFont="1" applyFill="1" applyBorder="1"/>
    <xf numFmtId="0" fontId="0" fillId="5" borderId="0" xfId="0" applyFill="1"/>
    <xf numFmtId="0" fontId="3" fillId="4" borderId="6" xfId="0" applyFont="1" applyFill="1" applyBorder="1"/>
    <xf numFmtId="0" fontId="3" fillId="4" borderId="3" xfId="0" applyFont="1" applyFill="1" applyBorder="1" applyAlignment="1">
      <alignment wrapText="1"/>
    </xf>
    <xf numFmtId="0" fontId="0" fillId="3" borderId="0" xfId="0" applyFill="1" applyBorder="1"/>
    <xf numFmtId="0" fontId="5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6" fillId="0" borderId="0" xfId="0" applyFont="1"/>
    <xf numFmtId="0" fontId="8" fillId="2" borderId="5" xfId="2" applyFont="1" applyBorder="1"/>
    <xf numFmtId="0" fontId="9" fillId="0" borderId="1" xfId="1" applyFont="1"/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0" borderId="1" xfId="1" applyFont="1" applyAlignment="1">
      <alignment horizontal="center"/>
    </xf>
    <xf numFmtId="0" fontId="1" fillId="0" borderId="1" xfId="1" applyAlignment="1">
      <alignment horizontal="center"/>
    </xf>
    <xf numFmtId="0" fontId="3" fillId="3" borderId="0" xfId="0" applyFont="1" applyFill="1"/>
    <xf numFmtId="0" fontId="10" fillId="0" borderId="5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22" fontId="6" fillId="0" borderId="0" xfId="0" applyNumberFormat="1" applyFont="1" applyAlignment="1">
      <alignment vertical="center"/>
    </xf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10" fillId="0" borderId="3" xfId="0" applyNumberFormat="1" applyFont="1" applyBorder="1" applyAlignment="1">
      <alignment vertical="center"/>
    </xf>
  </cellXfs>
  <cellStyles count="3">
    <cellStyle name="Dane wejściowe" xfId="2" builtinId="20"/>
    <cellStyle name="Nagłówek 1" xfId="1" builtinId="16"/>
    <cellStyle name="Normalny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Rozkład ocen w grupie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rozwiązanie!$B$22</c:f>
              <c:strCache>
                <c:ptCount val="1"/>
                <c:pt idx="0">
                  <c:v>ilość osób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rozwiązanie!$A$23:$A$29</c:f>
              <c:strCache>
                <c:ptCount val="7"/>
                <c:pt idx="0">
                  <c:v>niedostateczna</c:v>
                </c:pt>
                <c:pt idx="1">
                  <c:v>dopytka</c:v>
                </c:pt>
                <c:pt idx="2">
                  <c:v>dostateczna</c:v>
                </c:pt>
                <c:pt idx="3">
                  <c:v>dostateczna plus</c:v>
                </c:pt>
                <c:pt idx="4">
                  <c:v>dobra</c:v>
                </c:pt>
                <c:pt idx="5">
                  <c:v>dobra plus</c:v>
                </c:pt>
                <c:pt idx="6">
                  <c:v>bardzo dobra</c:v>
                </c:pt>
              </c:strCache>
            </c:strRef>
          </c:cat>
          <c:val>
            <c:numRef>
              <c:f>rozwiązanie!$B$23:$B$29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F-4BD5-A5C0-464136CF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761008"/>
        <c:axId val="1161331600"/>
      </c:barChart>
      <c:catAx>
        <c:axId val="116676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ocena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1331600"/>
        <c:crosses val="autoZero"/>
        <c:auto val="1"/>
        <c:lblAlgn val="ctr"/>
        <c:lblOffset val="100"/>
        <c:noMultiLvlLbl val="0"/>
      </c:catAx>
      <c:valAx>
        <c:axId val="11613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ilość osób</a:t>
                </a:r>
                <a:endParaRPr lang="es-E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7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Procentowe porównanie zaliczenia i niezaliczenia przedmiotu</a:t>
            </a:r>
            <a:endParaRPr lang="es-E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rozwiązanie!$T$28</c:f>
              <c:strCache>
                <c:ptCount val="1"/>
                <c:pt idx="0">
                  <c:v>procent osób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96-4CA5-86E9-4686E715F1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96-4CA5-86E9-4686E715F175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rozwiązanie!$S$29:$S$30</c:f>
              <c:strCache>
                <c:ptCount val="2"/>
                <c:pt idx="0">
                  <c:v>niezaliczone</c:v>
                </c:pt>
                <c:pt idx="1">
                  <c:v>zaliczone</c:v>
                </c:pt>
              </c:strCache>
            </c:strRef>
          </c:cat>
          <c:val>
            <c:numRef>
              <c:f>rozwiązanie!$T$29:$T$30</c:f>
              <c:numCache>
                <c:formatCode>General</c:formatCode>
                <c:ptCount val="2"/>
                <c:pt idx="0">
                  <c:v>0.58330000000000004</c:v>
                </c:pt>
                <c:pt idx="1">
                  <c:v>0.41670000000000001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1-4322-A834-649B4463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Wskaźnik łatwości pytań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rozwiązanie!$A$49</c:f>
              <c:strCache>
                <c:ptCount val="1"/>
                <c:pt idx="0">
                  <c:v>Łatwość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rozwiązanie!$B$48:$H$48</c:f>
              <c:strCache>
                <c:ptCount val="7"/>
                <c:pt idx="0">
                  <c:v>Pyt1</c:v>
                </c:pt>
                <c:pt idx="1">
                  <c:v>Pyt2</c:v>
                </c:pt>
                <c:pt idx="2">
                  <c:v>Pyt3</c:v>
                </c:pt>
                <c:pt idx="3">
                  <c:v>Pyt4</c:v>
                </c:pt>
                <c:pt idx="4">
                  <c:v>Pyt5</c:v>
                </c:pt>
                <c:pt idx="5">
                  <c:v>Pyt6</c:v>
                </c:pt>
                <c:pt idx="6">
                  <c:v>Pyt7</c:v>
                </c:pt>
              </c:strCache>
            </c:strRef>
          </c:cat>
          <c:val>
            <c:numRef>
              <c:f>rozwiązanie!$B$49:$H$49</c:f>
              <c:numCache>
                <c:formatCode>General</c:formatCode>
                <c:ptCount val="7"/>
                <c:pt idx="0">
                  <c:v>0.66666666666666663</c:v>
                </c:pt>
                <c:pt idx="1">
                  <c:v>0.33333333333333331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0.52833333333333332</c:v>
                </c:pt>
                <c:pt idx="5">
                  <c:v>0.41666666666666669</c:v>
                </c:pt>
                <c:pt idx="6">
                  <c:v>0.38916666666666666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3-48A1-887C-00C4C29F26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0806480"/>
        <c:axId val="1171015424"/>
      </c:barChart>
      <c:catAx>
        <c:axId val="117080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Pytanie</a:t>
                </a:r>
                <a:endParaRPr lang="es-E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15424"/>
        <c:crosses val="autoZero"/>
        <c:auto val="1"/>
        <c:lblAlgn val="ctr"/>
        <c:lblOffset val="100"/>
        <c:noMultiLvlLbl val="0"/>
      </c:catAx>
      <c:valAx>
        <c:axId val="11710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80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121023</xdr:colOff>
      <xdr:row>20</xdr:row>
      <xdr:rowOff>121022</xdr:rowOff>
    </xdr:from>
    <xdr:to>
      <xdr:col>17</xdr:col>
      <xdr:colOff>699247</xdr:colOff>
      <xdr:row>45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8746BF-3143-4E44-9389-64303FD2E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161363</xdr:colOff>
      <xdr:row>20</xdr:row>
      <xdr:rowOff>121023</xdr:rowOff>
    </xdr:from>
    <xdr:to>
      <xdr:col>50</xdr:col>
      <xdr:colOff>242046</xdr:colOff>
      <xdr:row>45</xdr:row>
      <xdr:rowOff>125506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B57109A-AF92-4A72-A6AD-08901E72C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206187</xdr:colOff>
      <xdr:row>46</xdr:row>
      <xdr:rowOff>121022</xdr:rowOff>
    </xdr:from>
    <xdr:to>
      <xdr:col>20</xdr:col>
      <xdr:colOff>197223</xdr:colOff>
      <xdr:row>69</xdr:row>
      <xdr:rowOff>80682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63E7F0B-FB03-41B7-93BA-1FF9CF9C4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860613</xdr:colOff>
      <xdr:row>22</xdr:row>
      <xdr:rowOff>170329</xdr:rowOff>
    </xdr:from>
    <xdr:to>
      <xdr:col>55</xdr:col>
      <xdr:colOff>995083</xdr:colOff>
      <xdr:row>31</xdr:row>
      <xdr:rowOff>26894</xdr:rowOff>
    </xdr:to>
    <xdr:sp macro="" textlink="">
      <xdr:nvSpPr>
        <xdr:cNvPr id="3" name="Prostokąt: zaokrąglone rogi 2">
          <a:extLst>
            <a:ext uri="{FF2B5EF4-FFF2-40B4-BE49-F238E27FC236}">
              <a16:creationId xmlns:a16="http://schemas.microsoft.com/office/drawing/2014/main" id="{B577B20E-7FA6-460D-B6E9-CE5F5C465AFC}"/>
            </a:ext>
          </a:extLst>
        </xdr:cNvPr>
        <xdr:cNvSpPr/>
      </xdr:nvSpPr>
      <xdr:spPr>
        <a:xfrm>
          <a:off x="19847860" y="4572000"/>
          <a:ext cx="5746376" cy="18377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4800"/>
            <a:t>GENERUJ RAPORT</a:t>
          </a:r>
          <a:endParaRPr lang="es-ES" sz="4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9"/>
  <sheetViews>
    <sheetView zoomScale="85" zoomScaleNormal="85" workbookViewId="0">
      <selection activeCell="D11" sqref="D11"/>
    </sheetView>
  </sheetViews>
  <sheetFormatPr defaultRowHeight="14.4" x14ac:dyDescent="0.3"/>
  <cols>
    <col min="1" max="1" width="25.5546875" bestFit="1" customWidth="1"/>
    <col min="2" max="2" width="9.6640625" bestFit="1" customWidth="1"/>
    <col min="3" max="5" width="8.88671875" customWidth="1"/>
    <col min="6" max="8" width="6.77734375" customWidth="1"/>
    <col min="9" max="16" width="5.77734375" customWidth="1"/>
    <col min="17" max="17" width="15.6640625" bestFit="1" customWidth="1"/>
    <col min="18" max="19" width="11.5546875" bestFit="1" customWidth="1"/>
    <col min="20" max="20" width="20.6640625" customWidth="1"/>
    <col min="21" max="21" width="11.5546875" bestFit="1" customWidth="1"/>
    <col min="22" max="33" width="10.77734375" hidden="1" customWidth="1"/>
    <col min="34" max="36" width="16.77734375" customWidth="1"/>
    <col min="37" max="48" width="10.77734375" hidden="1" customWidth="1"/>
    <col min="49" max="51" width="13.6640625" customWidth="1"/>
    <col min="52" max="52" width="16.5546875" bestFit="1" customWidth="1"/>
    <col min="53" max="53" width="17.6640625" customWidth="1"/>
    <col min="54" max="54" width="19.109375" bestFit="1" customWidth="1"/>
    <col min="55" max="55" width="16.88671875" bestFit="1" customWidth="1"/>
    <col min="56" max="56" width="45.5546875" customWidth="1"/>
    <col min="57" max="57" width="45.88671875" bestFit="1" customWidth="1"/>
    <col min="58" max="64" width="8.77734375" customWidth="1"/>
    <col min="65" max="66" width="11.5546875" customWidth="1"/>
    <col min="67" max="68" width="11.5546875" bestFit="1" customWidth="1"/>
  </cols>
  <sheetData>
    <row r="1" spans="1:57" ht="21.6" thickBot="1" x14ac:dyDescent="0.45">
      <c r="A1" s="15" t="s">
        <v>16</v>
      </c>
      <c r="B1" s="15" t="s">
        <v>0</v>
      </c>
      <c r="C1" s="15" t="s">
        <v>1</v>
      </c>
      <c r="D1" s="15" t="s">
        <v>2</v>
      </c>
      <c r="E1" s="15" t="s">
        <v>3</v>
      </c>
      <c r="F1" s="21" t="s">
        <v>7</v>
      </c>
      <c r="G1" s="21"/>
      <c r="H1" s="21"/>
      <c r="I1" s="21"/>
      <c r="J1" s="21" t="s">
        <v>9</v>
      </c>
      <c r="K1" s="21"/>
      <c r="L1" s="21"/>
      <c r="M1" s="21"/>
      <c r="N1" s="21" t="s">
        <v>8</v>
      </c>
      <c r="O1" s="21"/>
      <c r="P1" s="21"/>
      <c r="Q1" s="21"/>
      <c r="S1" t="s">
        <v>59</v>
      </c>
      <c r="T1" t="s">
        <v>60</v>
      </c>
      <c r="U1" t="s">
        <v>61</v>
      </c>
    </row>
    <row r="2" spans="1:57" ht="18.600000000000001" thickTop="1" x14ac:dyDescent="0.35">
      <c r="A2" s="13" t="s">
        <v>87</v>
      </c>
      <c r="B2" s="14" t="s">
        <v>10</v>
      </c>
      <c r="C2" s="14" t="s">
        <v>10</v>
      </c>
      <c r="D2" s="14" t="s">
        <v>13</v>
      </c>
      <c r="E2" s="14" t="s">
        <v>12</v>
      </c>
      <c r="F2" s="14">
        <v>1</v>
      </c>
      <c r="G2" s="14">
        <v>1</v>
      </c>
      <c r="H2" s="14">
        <v>1</v>
      </c>
      <c r="I2" s="14"/>
      <c r="J2" s="14">
        <v>1</v>
      </c>
      <c r="K2" s="14"/>
      <c r="L2" s="14">
        <v>1</v>
      </c>
      <c r="M2" s="14"/>
      <c r="N2" s="14"/>
      <c r="O2" s="14">
        <v>1</v>
      </c>
      <c r="P2" s="14">
        <v>1</v>
      </c>
      <c r="Q2" s="14">
        <v>1</v>
      </c>
      <c r="S2">
        <f>SUM(F2:I2)</f>
        <v>3</v>
      </c>
      <c r="T2">
        <f>SUM(J2:M2)</f>
        <v>2</v>
      </c>
      <c r="U2">
        <f>SUM(N2:Q2)</f>
        <v>3</v>
      </c>
    </row>
    <row r="5" spans="1:57" ht="20.399999999999999" thickBot="1" x14ac:dyDescent="0.45">
      <c r="A5" s="1" t="s">
        <v>15</v>
      </c>
      <c r="B5" s="1" t="s">
        <v>0</v>
      </c>
      <c r="C5" s="1" t="s">
        <v>1</v>
      </c>
      <c r="D5" s="1" t="s">
        <v>2</v>
      </c>
      <c r="E5" s="1" t="s">
        <v>3</v>
      </c>
      <c r="F5" s="22" t="s">
        <v>7</v>
      </c>
      <c r="G5" s="22"/>
      <c r="H5" s="22"/>
      <c r="I5" s="22"/>
      <c r="J5" s="22" t="s">
        <v>9</v>
      </c>
      <c r="K5" s="22"/>
      <c r="L5" s="22"/>
      <c r="M5" s="22"/>
      <c r="N5" s="22" t="s">
        <v>8</v>
      </c>
      <c r="O5" s="22"/>
      <c r="P5" s="22"/>
      <c r="Q5" s="22"/>
      <c r="R5" s="5" t="s">
        <v>23</v>
      </c>
      <c r="S5" s="5" t="s">
        <v>24</v>
      </c>
      <c r="T5" s="5" t="s">
        <v>25</v>
      </c>
      <c r="U5" s="5" t="s">
        <v>26</v>
      </c>
      <c r="V5" t="s">
        <v>27</v>
      </c>
      <c r="W5" t="s">
        <v>28</v>
      </c>
      <c r="X5" t="s">
        <v>30</v>
      </c>
      <c r="Y5" t="s">
        <v>29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s="5" t="s">
        <v>39</v>
      </c>
      <c r="AI5" s="5" t="s">
        <v>44</v>
      </c>
      <c r="AJ5" s="5" t="s">
        <v>49</v>
      </c>
      <c r="AK5" t="s">
        <v>40</v>
      </c>
      <c r="AL5" t="s">
        <v>41</v>
      </c>
      <c r="AM5" t="s">
        <v>42</v>
      </c>
      <c r="AN5" t="s">
        <v>43</v>
      </c>
      <c r="AO5" t="s">
        <v>45</v>
      </c>
      <c r="AP5" t="s">
        <v>46</v>
      </c>
      <c r="AQ5" t="s">
        <v>47</v>
      </c>
      <c r="AR5" t="s">
        <v>48</v>
      </c>
      <c r="AS5" t="s">
        <v>50</v>
      </c>
      <c r="AT5" t="s">
        <v>51</v>
      </c>
      <c r="AU5" t="s">
        <v>52</v>
      </c>
      <c r="AV5" t="s">
        <v>53</v>
      </c>
      <c r="AW5" s="5" t="s">
        <v>54</v>
      </c>
      <c r="AX5" s="5" t="s">
        <v>55</v>
      </c>
      <c r="AY5" s="5" t="s">
        <v>56</v>
      </c>
      <c r="AZ5" s="23" t="s">
        <v>58</v>
      </c>
      <c r="BA5" s="23" t="s">
        <v>57</v>
      </c>
      <c r="BB5" s="6" t="s">
        <v>92</v>
      </c>
      <c r="BC5" s="5" t="s">
        <v>67</v>
      </c>
      <c r="BD5" s="5" t="s">
        <v>84</v>
      </c>
      <c r="BE5" s="10" t="s">
        <v>85</v>
      </c>
    </row>
    <row r="6" spans="1:57" ht="15" thickTop="1" x14ac:dyDescent="0.3">
      <c r="A6" s="3" t="s">
        <v>14</v>
      </c>
      <c r="B6" s="2" t="s">
        <v>10</v>
      </c>
      <c r="C6" s="2" t="s">
        <v>11</v>
      </c>
      <c r="D6" s="2" t="s">
        <v>13</v>
      </c>
      <c r="E6" s="2" t="s">
        <v>13</v>
      </c>
      <c r="F6" s="2">
        <v>1</v>
      </c>
      <c r="G6" s="2"/>
      <c r="H6" s="2"/>
      <c r="I6" s="2">
        <v>1</v>
      </c>
      <c r="J6" s="2">
        <v>1</v>
      </c>
      <c r="K6" s="2"/>
      <c r="L6" s="2">
        <v>1</v>
      </c>
      <c r="M6" s="2"/>
      <c r="N6" s="2"/>
      <c r="O6" s="2"/>
      <c r="P6" s="2">
        <v>1</v>
      </c>
      <c r="Q6" s="2">
        <v>1</v>
      </c>
      <c r="R6">
        <f>IF(B$2=B6,1,0)</f>
        <v>1</v>
      </c>
      <c r="S6">
        <f>IF(C$2=C6,1,0)</f>
        <v>0</v>
      </c>
      <c r="T6">
        <f>IF(D$2=D6,1,0)</f>
        <v>1</v>
      </c>
      <c r="U6">
        <f>IF(E$2=E6,1,0)</f>
        <v>0</v>
      </c>
      <c r="V6" t="b">
        <f t="shared" ref="V6:AG6" si="0">AND(F$2&lt;&gt;1,F6=1)</f>
        <v>0</v>
      </c>
      <c r="W6" t="b">
        <f t="shared" si="0"/>
        <v>0</v>
      </c>
      <c r="X6" t="b">
        <f t="shared" si="0"/>
        <v>0</v>
      </c>
      <c r="Y6" t="b">
        <f t="shared" si="0"/>
        <v>1</v>
      </c>
      <c r="Z6" t="b">
        <f t="shared" si="0"/>
        <v>0</v>
      </c>
      <c r="AA6" t="b">
        <f t="shared" si="0"/>
        <v>0</v>
      </c>
      <c r="AB6" t="b">
        <f t="shared" si="0"/>
        <v>0</v>
      </c>
      <c r="AC6" t="b">
        <f t="shared" si="0"/>
        <v>0</v>
      </c>
      <c r="AD6" t="b">
        <f t="shared" si="0"/>
        <v>0</v>
      </c>
      <c r="AE6" t="b">
        <f t="shared" si="0"/>
        <v>0</v>
      </c>
      <c r="AF6" t="b">
        <f t="shared" si="0"/>
        <v>0</v>
      </c>
      <c r="AG6" t="b">
        <f t="shared" si="0"/>
        <v>0</v>
      </c>
      <c r="AH6">
        <f>COUNTIF(V6:Y6,"PRAWDA")</f>
        <v>1</v>
      </c>
      <c r="AI6">
        <f>COUNTIF(Z6:AC6,"PRAWDA")</f>
        <v>0</v>
      </c>
      <c r="AJ6">
        <f>COUNTIF(AD6:AG6,"PRAWDA")</f>
        <v>0</v>
      </c>
      <c r="AK6">
        <f t="shared" ref="AK6:AV6" si="1">IF(AND(F$2=1,F6=1),1,0)</f>
        <v>1</v>
      </c>
      <c r="AL6">
        <f t="shared" si="1"/>
        <v>0</v>
      </c>
      <c r="AM6">
        <f t="shared" si="1"/>
        <v>0</v>
      </c>
      <c r="AN6">
        <f t="shared" si="1"/>
        <v>0</v>
      </c>
      <c r="AO6">
        <f t="shared" si="1"/>
        <v>1</v>
      </c>
      <c r="AP6">
        <f t="shared" si="1"/>
        <v>0</v>
      </c>
      <c r="AQ6">
        <f t="shared" si="1"/>
        <v>1</v>
      </c>
      <c r="AR6">
        <f t="shared" si="1"/>
        <v>0</v>
      </c>
      <c r="AS6">
        <f t="shared" si="1"/>
        <v>0</v>
      </c>
      <c r="AT6">
        <f t="shared" si="1"/>
        <v>0</v>
      </c>
      <c r="AU6">
        <f t="shared" si="1"/>
        <v>1</v>
      </c>
      <c r="AV6">
        <f t="shared" si="1"/>
        <v>1</v>
      </c>
      <c r="AW6">
        <f>IF(AH6&gt;0,0,ROUND(2*SUM(AK6:AN6)/$S$2,2))</f>
        <v>0</v>
      </c>
      <c r="AX6">
        <f>IF(AI6&gt;0,0,ROUND(2*SUM(AO6:AR6)/$T$2,2))</f>
        <v>2</v>
      </c>
      <c r="AY6">
        <f>IF(AJ6&gt;0,0,ROUND(2*SUM(AS6:AV6)/$U$2,2))</f>
        <v>1.33</v>
      </c>
      <c r="AZ6" s="4">
        <f>IF(A6&lt;&gt;"",SUM(R6,S6,T6,U6,AW6,AX6,AY6),"")</f>
        <v>5.33</v>
      </c>
      <c r="BA6" s="4" t="str">
        <f>IF(A6&lt;&gt;"",IF(AZ6&gt;=9,"bardzo dobra",IF(AZ6&gt;=8,"dobra plus",IF(AZ6&gt;=7,"dobra",IF(AZ6&gt;=6,"dostateczna plus",IF(AZ6&gt;=4.25,"dostateczna","niedostateczna"))))),"")</f>
        <v>dostateczna</v>
      </c>
      <c r="BB6" s="6" t="str">
        <f>IF(AND(BA6="niedostateczna",AZ6&gt;=3.5),"Dopytka","")</f>
        <v/>
      </c>
      <c r="BC6" t="str">
        <f>IF(AND(AZ6&gt;=3.5,AZ6&lt;4.25),"dopytka",BA6)</f>
        <v>dostateczna</v>
      </c>
      <c r="BD6">
        <f>COUNTIF(AW6:AY6,0)</f>
        <v>1</v>
      </c>
      <c r="BE6" t="str">
        <f>IF(A6&lt;&gt;"",IF(OR(BD6&gt;=2,BA6="niedostateczna"),"NIEZALICZONE","zaliczone"),"")</f>
        <v>zaliczone</v>
      </c>
    </row>
    <row r="7" spans="1:57" x14ac:dyDescent="0.3">
      <c r="A7" s="3" t="s">
        <v>17</v>
      </c>
      <c r="B7" s="2" t="s">
        <v>10</v>
      </c>
      <c r="C7" s="2" t="s">
        <v>10</v>
      </c>
      <c r="D7" s="2" t="s">
        <v>10</v>
      </c>
      <c r="E7" s="2" t="s">
        <v>10</v>
      </c>
      <c r="F7" s="2">
        <v>1</v>
      </c>
      <c r="G7" s="2"/>
      <c r="H7" s="2"/>
      <c r="I7" s="2"/>
      <c r="J7" s="2">
        <v>1</v>
      </c>
      <c r="K7" s="2"/>
      <c r="L7" s="2"/>
      <c r="M7" s="2"/>
      <c r="N7" s="2">
        <v>1</v>
      </c>
      <c r="O7" s="2"/>
      <c r="P7" s="2"/>
      <c r="Q7" s="2"/>
      <c r="R7">
        <f t="shared" ref="R7:R17" si="2">IF(B$2=B7,1,0)</f>
        <v>1</v>
      </c>
      <c r="S7">
        <f t="shared" ref="S7:U17" si="3">IF(C$2=C7,1,0)</f>
        <v>1</v>
      </c>
      <c r="T7">
        <f t="shared" si="3"/>
        <v>0</v>
      </c>
      <c r="U7">
        <f t="shared" si="3"/>
        <v>0</v>
      </c>
      <c r="V7" t="b">
        <f t="shared" ref="V7:V17" si="4">AND(F$2&lt;&gt;1,F7=1)</f>
        <v>0</v>
      </c>
      <c r="W7" t="b">
        <f t="shared" ref="W7:W17" si="5">AND(G$2&lt;&gt;1,G7=1)</f>
        <v>0</v>
      </c>
      <c r="X7" t="b">
        <f t="shared" ref="X7:X17" si="6">AND(H$2&lt;&gt;1,H7=1)</f>
        <v>0</v>
      </c>
      <c r="Y7" t="b">
        <f t="shared" ref="Y7:Y17" si="7">AND(I$2&lt;&gt;1,I7=1)</f>
        <v>0</v>
      </c>
      <c r="Z7" t="b">
        <f t="shared" ref="Z7:Z17" si="8">AND(J$2&lt;&gt;1,J7=1)</f>
        <v>0</v>
      </c>
      <c r="AA7" t="b">
        <f t="shared" ref="AA7:AA17" si="9">AND(K$2&lt;&gt;1,K7=1)</f>
        <v>0</v>
      </c>
      <c r="AB7" t="b">
        <f t="shared" ref="AB7:AB17" si="10">AND(L$2&lt;&gt;1,L7=1)</f>
        <v>0</v>
      </c>
      <c r="AC7" t="b">
        <f t="shared" ref="AC7:AC17" si="11">AND(M$2&lt;&gt;1,M7=1)</f>
        <v>0</v>
      </c>
      <c r="AD7" t="b">
        <f t="shared" ref="AD7:AD17" si="12">AND(N$2&lt;&gt;1,N7=1)</f>
        <v>1</v>
      </c>
      <c r="AE7" t="b">
        <f t="shared" ref="AE7:AE17" si="13">AND(O$2&lt;&gt;1,O7=1)</f>
        <v>0</v>
      </c>
      <c r="AF7" t="b">
        <f t="shared" ref="AF7:AF17" si="14">AND(P$2&lt;&gt;1,P7=1)</f>
        <v>0</v>
      </c>
      <c r="AG7" t="b">
        <f t="shared" ref="AG7:AG17" si="15">AND(Q$2&lt;&gt;1,Q7=1)</f>
        <v>0</v>
      </c>
      <c r="AH7">
        <f t="shared" ref="AH7:AH17" si="16">COUNTIF(V7:Y7,"PRAWDA")</f>
        <v>0</v>
      </c>
      <c r="AI7">
        <f t="shared" ref="AI7:AI17" si="17">COUNTIF(Z7:AC7,"PRAWDA")</f>
        <v>0</v>
      </c>
      <c r="AJ7">
        <f t="shared" ref="AJ7:AJ17" si="18">COUNTIF(AD7:AG7,"PRAWDA")</f>
        <v>1</v>
      </c>
      <c r="AK7">
        <f t="shared" ref="AK7:AK17" si="19">IF(AND(F$2=1,F7=1),1,0)</f>
        <v>1</v>
      </c>
      <c r="AL7">
        <f t="shared" ref="AL7:AL17" si="20">IF(AND(G$2=1,G7=1),1,0)</f>
        <v>0</v>
      </c>
      <c r="AM7">
        <f t="shared" ref="AM7:AM17" si="21">IF(AND(H$2=1,H7=1),1,0)</f>
        <v>0</v>
      </c>
      <c r="AN7">
        <f t="shared" ref="AN7:AN17" si="22">IF(AND(I$2=1,I7=1),1,0)</f>
        <v>0</v>
      </c>
      <c r="AO7">
        <f t="shared" ref="AO7:AO17" si="23">IF(AND(J$2=1,J7=1),1,0)</f>
        <v>1</v>
      </c>
      <c r="AP7">
        <f t="shared" ref="AP7:AP17" si="24">IF(AND(K$2=1,K7=1),1,0)</f>
        <v>0</v>
      </c>
      <c r="AQ7">
        <f t="shared" ref="AQ7:AQ17" si="25">IF(AND(L$2=1,L7=1),1,0)</f>
        <v>0</v>
      </c>
      <c r="AR7">
        <f t="shared" ref="AR7:AR17" si="26">IF(AND(M$2=1,M7=1),1,0)</f>
        <v>0</v>
      </c>
      <c r="AS7">
        <f t="shared" ref="AS7:AS17" si="27">IF(AND(N$2=1,N7=1),1,0)</f>
        <v>0</v>
      </c>
      <c r="AT7">
        <f t="shared" ref="AT7:AT17" si="28">IF(AND(O$2=1,O7=1),1,0)</f>
        <v>0</v>
      </c>
      <c r="AU7">
        <f t="shared" ref="AU7:AU17" si="29">IF(AND(P$2=1,P7=1),1,0)</f>
        <v>0</v>
      </c>
      <c r="AV7">
        <f t="shared" ref="AV7:AV17" si="30">IF(AND(Q$2=1,Q7=1),1,0)</f>
        <v>0</v>
      </c>
      <c r="AW7">
        <f t="shared" ref="AW7:AW17" si="31">IF(AH7&gt;0,0,ROUND(2*SUM(AK7:AN7)/$S$2,2))</f>
        <v>0.67</v>
      </c>
      <c r="AX7">
        <f t="shared" ref="AX7:AX17" si="32">IF(AI7&gt;0,0,ROUND(2*SUM(AO7:AR7)/$T$2,2))</f>
        <v>1</v>
      </c>
      <c r="AY7">
        <f t="shared" ref="AY7:AY17" si="33">IF(AJ7&gt;0,0,ROUND(2*SUM(AS7:AV7)/$U$2,2))</f>
        <v>0</v>
      </c>
      <c r="AZ7" s="4">
        <f t="shared" ref="AZ7:AZ17" si="34">IF(A7&lt;&gt;"",SUM(R7,S7,T7,U7,AW7,AX7,AY7),"")</f>
        <v>3.67</v>
      </c>
      <c r="BA7" s="4" t="str">
        <f t="shared" ref="BA7:BA17" si="35">IF(A7&lt;&gt;"",IF(AZ7&gt;=9,"bardzo dobra",IF(AZ7&gt;=8,"dobra plus",IF(AZ7&gt;=7,"dobra",IF(AZ7&gt;=6,"dostateczna plus",IF(AZ7&gt;=4.25,"dostateczna","niedostateczna"))))),"")</f>
        <v>niedostateczna</v>
      </c>
      <c r="BB7" s="6" t="str">
        <f t="shared" ref="BB7:BB17" si="36">IF(AND(BA7="niedostateczna",AZ7&gt;=3.5),"Dopytka","")</f>
        <v>Dopytka</v>
      </c>
      <c r="BC7" t="str">
        <f t="shared" ref="BC7:BC17" si="37">IF(AND(AZ7&gt;=3.5,AZ7&lt;4.25),"dopytka",BA7)</f>
        <v>dopytka</v>
      </c>
      <c r="BD7">
        <f t="shared" ref="BD7:BD17" si="38">COUNTIF(AW7:AY7,0)</f>
        <v>1</v>
      </c>
      <c r="BE7" t="str">
        <f t="shared" ref="BE7:BE17" si="39">IF(A7&lt;&gt;"",IF(OR(BD7&gt;=2,BA7="niedostateczna"),"NIEZALICZONE","zaliczone"),"")</f>
        <v>NIEZALICZONE</v>
      </c>
    </row>
    <row r="8" spans="1:57" x14ac:dyDescent="0.3">
      <c r="A8" s="3" t="s">
        <v>18</v>
      </c>
      <c r="B8" s="2" t="s">
        <v>11</v>
      </c>
      <c r="C8" s="2" t="s">
        <v>11</v>
      </c>
      <c r="D8" s="2" t="s">
        <v>11</v>
      </c>
      <c r="E8" s="2" t="s">
        <v>11</v>
      </c>
      <c r="F8" s="2"/>
      <c r="G8" s="2">
        <v>1</v>
      </c>
      <c r="H8" s="2"/>
      <c r="I8" s="2"/>
      <c r="J8" s="2"/>
      <c r="K8" s="2">
        <v>1</v>
      </c>
      <c r="L8" s="2"/>
      <c r="M8" s="2"/>
      <c r="N8" s="2"/>
      <c r="O8" s="2">
        <v>1</v>
      </c>
      <c r="P8" s="2"/>
      <c r="Q8" s="2"/>
      <c r="R8">
        <f t="shared" si="2"/>
        <v>0</v>
      </c>
      <c r="S8">
        <f t="shared" si="3"/>
        <v>0</v>
      </c>
      <c r="T8">
        <f t="shared" si="3"/>
        <v>0</v>
      </c>
      <c r="U8">
        <f t="shared" si="3"/>
        <v>0</v>
      </c>
      <c r="V8" t="b">
        <f t="shared" si="4"/>
        <v>0</v>
      </c>
      <c r="W8" t="b">
        <f t="shared" si="5"/>
        <v>0</v>
      </c>
      <c r="X8" t="b">
        <f t="shared" si="6"/>
        <v>0</v>
      </c>
      <c r="Y8" t="b">
        <f t="shared" si="7"/>
        <v>0</v>
      </c>
      <c r="Z8" t="b">
        <f t="shared" si="8"/>
        <v>0</v>
      </c>
      <c r="AA8" t="b">
        <f t="shared" si="9"/>
        <v>1</v>
      </c>
      <c r="AB8" t="b">
        <f t="shared" si="10"/>
        <v>0</v>
      </c>
      <c r="AC8" t="b">
        <f t="shared" si="11"/>
        <v>0</v>
      </c>
      <c r="AD8" t="b">
        <f t="shared" si="12"/>
        <v>0</v>
      </c>
      <c r="AE8" t="b">
        <f t="shared" si="13"/>
        <v>0</v>
      </c>
      <c r="AF8" t="b">
        <f t="shared" si="14"/>
        <v>0</v>
      </c>
      <c r="AG8" t="b">
        <f t="shared" si="15"/>
        <v>0</v>
      </c>
      <c r="AH8">
        <f t="shared" si="16"/>
        <v>0</v>
      </c>
      <c r="AI8">
        <f t="shared" si="17"/>
        <v>1</v>
      </c>
      <c r="AJ8">
        <f t="shared" si="18"/>
        <v>0</v>
      </c>
      <c r="AK8">
        <f t="shared" si="19"/>
        <v>0</v>
      </c>
      <c r="AL8">
        <f t="shared" si="20"/>
        <v>1</v>
      </c>
      <c r="AM8">
        <f t="shared" si="21"/>
        <v>0</v>
      </c>
      <c r="AN8">
        <f t="shared" si="22"/>
        <v>0</v>
      </c>
      <c r="AO8">
        <f t="shared" si="23"/>
        <v>0</v>
      </c>
      <c r="AP8">
        <f t="shared" si="24"/>
        <v>0</v>
      </c>
      <c r="AQ8">
        <f t="shared" si="25"/>
        <v>0</v>
      </c>
      <c r="AR8">
        <f t="shared" si="26"/>
        <v>0</v>
      </c>
      <c r="AS8">
        <f t="shared" si="27"/>
        <v>0</v>
      </c>
      <c r="AT8">
        <f t="shared" si="28"/>
        <v>1</v>
      </c>
      <c r="AU8">
        <f t="shared" si="29"/>
        <v>0</v>
      </c>
      <c r="AV8">
        <f t="shared" si="30"/>
        <v>0</v>
      </c>
      <c r="AW8">
        <f t="shared" si="31"/>
        <v>0.67</v>
      </c>
      <c r="AX8">
        <f t="shared" si="32"/>
        <v>0</v>
      </c>
      <c r="AY8">
        <f t="shared" si="33"/>
        <v>0.67</v>
      </c>
      <c r="AZ8" s="4">
        <f t="shared" si="34"/>
        <v>1.34</v>
      </c>
      <c r="BA8" s="4" t="str">
        <f t="shared" si="35"/>
        <v>niedostateczna</v>
      </c>
      <c r="BB8" s="6" t="str">
        <f t="shared" si="36"/>
        <v/>
      </c>
      <c r="BC8" t="str">
        <f t="shared" si="37"/>
        <v>niedostateczna</v>
      </c>
      <c r="BD8">
        <f t="shared" si="38"/>
        <v>1</v>
      </c>
      <c r="BE8" t="str">
        <f t="shared" si="39"/>
        <v>NIEZALICZONE</v>
      </c>
    </row>
    <row r="9" spans="1:57" x14ac:dyDescent="0.3">
      <c r="A9" s="3" t="s">
        <v>19</v>
      </c>
      <c r="B9" s="2" t="s">
        <v>12</v>
      </c>
      <c r="C9" s="2" t="s">
        <v>12</v>
      </c>
      <c r="D9" s="2" t="s">
        <v>12</v>
      </c>
      <c r="E9" s="2" t="s">
        <v>12</v>
      </c>
      <c r="F9" s="2"/>
      <c r="G9" s="2"/>
      <c r="H9" s="2">
        <v>1</v>
      </c>
      <c r="I9" s="2"/>
      <c r="J9" s="2"/>
      <c r="K9" s="2"/>
      <c r="L9" s="2">
        <v>1</v>
      </c>
      <c r="M9" s="2"/>
      <c r="N9" s="2"/>
      <c r="O9" s="2"/>
      <c r="P9" s="2">
        <v>1</v>
      </c>
      <c r="Q9" s="2"/>
      <c r="R9">
        <f t="shared" si="2"/>
        <v>0</v>
      </c>
      <c r="S9">
        <f t="shared" si="3"/>
        <v>0</v>
      </c>
      <c r="T9">
        <f t="shared" si="3"/>
        <v>0</v>
      </c>
      <c r="U9">
        <f t="shared" si="3"/>
        <v>1</v>
      </c>
      <c r="V9" t="b">
        <f t="shared" si="4"/>
        <v>0</v>
      </c>
      <c r="W9" t="b">
        <f t="shared" si="5"/>
        <v>0</v>
      </c>
      <c r="X9" t="b">
        <f t="shared" si="6"/>
        <v>0</v>
      </c>
      <c r="Y9" t="b">
        <f t="shared" si="7"/>
        <v>0</v>
      </c>
      <c r="Z9" t="b">
        <f t="shared" si="8"/>
        <v>0</v>
      </c>
      <c r="AA9" t="b">
        <f t="shared" si="9"/>
        <v>0</v>
      </c>
      <c r="AB9" t="b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0</v>
      </c>
      <c r="AF9" t="b">
        <f t="shared" si="14"/>
        <v>0</v>
      </c>
      <c r="AG9" t="b">
        <f t="shared" si="15"/>
        <v>0</v>
      </c>
      <c r="AH9">
        <f t="shared" si="16"/>
        <v>0</v>
      </c>
      <c r="AI9">
        <f t="shared" si="17"/>
        <v>0</v>
      </c>
      <c r="AJ9">
        <f t="shared" si="18"/>
        <v>0</v>
      </c>
      <c r="AK9">
        <f t="shared" si="19"/>
        <v>0</v>
      </c>
      <c r="AL9">
        <f t="shared" si="20"/>
        <v>0</v>
      </c>
      <c r="AM9">
        <f t="shared" si="21"/>
        <v>1</v>
      </c>
      <c r="AN9">
        <f t="shared" si="22"/>
        <v>0</v>
      </c>
      <c r="AO9">
        <f t="shared" si="23"/>
        <v>0</v>
      </c>
      <c r="AP9">
        <f t="shared" si="24"/>
        <v>0</v>
      </c>
      <c r="AQ9">
        <f t="shared" si="25"/>
        <v>1</v>
      </c>
      <c r="AR9">
        <f t="shared" si="26"/>
        <v>0</v>
      </c>
      <c r="AS9">
        <f t="shared" si="27"/>
        <v>0</v>
      </c>
      <c r="AT9">
        <f t="shared" si="28"/>
        <v>0</v>
      </c>
      <c r="AU9">
        <f t="shared" si="29"/>
        <v>1</v>
      </c>
      <c r="AV9">
        <f t="shared" si="30"/>
        <v>0</v>
      </c>
      <c r="AW9">
        <f t="shared" si="31"/>
        <v>0.67</v>
      </c>
      <c r="AX9">
        <f t="shared" si="32"/>
        <v>1</v>
      </c>
      <c r="AY9">
        <f t="shared" si="33"/>
        <v>0.67</v>
      </c>
      <c r="AZ9" s="4">
        <f t="shared" si="34"/>
        <v>3.34</v>
      </c>
      <c r="BA9" s="4" t="str">
        <f t="shared" si="35"/>
        <v>niedostateczna</v>
      </c>
      <c r="BB9" s="6" t="str">
        <f t="shared" si="36"/>
        <v/>
      </c>
      <c r="BC9" t="str">
        <f t="shared" si="37"/>
        <v>niedostateczna</v>
      </c>
      <c r="BD9">
        <f t="shared" si="38"/>
        <v>0</v>
      </c>
      <c r="BE9" t="str">
        <f t="shared" si="39"/>
        <v>NIEZALICZONE</v>
      </c>
    </row>
    <row r="10" spans="1:57" x14ac:dyDescent="0.3">
      <c r="A10" s="3" t="s">
        <v>20</v>
      </c>
      <c r="B10" s="2" t="s">
        <v>13</v>
      </c>
      <c r="C10" s="2" t="s">
        <v>13</v>
      </c>
      <c r="D10" s="2" t="s">
        <v>13</v>
      </c>
      <c r="E10" s="2" t="s">
        <v>13</v>
      </c>
      <c r="F10" s="2"/>
      <c r="G10" s="2"/>
      <c r="H10" s="2"/>
      <c r="I10" s="2">
        <v>1</v>
      </c>
      <c r="J10" s="2"/>
      <c r="K10" s="2"/>
      <c r="L10" s="2"/>
      <c r="M10" s="2">
        <v>1</v>
      </c>
      <c r="N10" s="2"/>
      <c r="O10" s="2"/>
      <c r="P10" s="2"/>
      <c r="Q10" s="2">
        <v>1</v>
      </c>
      <c r="R10">
        <f t="shared" si="2"/>
        <v>0</v>
      </c>
      <c r="S10">
        <f t="shared" si="3"/>
        <v>0</v>
      </c>
      <c r="T10">
        <f t="shared" si="3"/>
        <v>1</v>
      </c>
      <c r="U10">
        <f t="shared" si="3"/>
        <v>0</v>
      </c>
      <c r="V10" t="b">
        <f>AND(F$2&lt;&gt;1,F10=1)</f>
        <v>0</v>
      </c>
      <c r="W10" t="b">
        <f t="shared" si="5"/>
        <v>0</v>
      </c>
      <c r="X10" t="b">
        <f t="shared" si="6"/>
        <v>0</v>
      </c>
      <c r="Y10" t="b">
        <f t="shared" si="7"/>
        <v>1</v>
      </c>
      <c r="Z10" t="b">
        <f t="shared" si="8"/>
        <v>0</v>
      </c>
      <c r="AA10" t="b">
        <f t="shared" si="9"/>
        <v>0</v>
      </c>
      <c r="AB10" t="b">
        <f t="shared" si="10"/>
        <v>0</v>
      </c>
      <c r="AC10" t="b">
        <f t="shared" si="11"/>
        <v>1</v>
      </c>
      <c r="AD10" t="b">
        <f t="shared" si="12"/>
        <v>0</v>
      </c>
      <c r="AE10" t="b">
        <f t="shared" si="13"/>
        <v>0</v>
      </c>
      <c r="AF10" t="b">
        <f t="shared" si="14"/>
        <v>0</v>
      </c>
      <c r="AG10" t="b">
        <f t="shared" si="15"/>
        <v>0</v>
      </c>
      <c r="AH10">
        <f t="shared" si="16"/>
        <v>1</v>
      </c>
      <c r="AI10">
        <f t="shared" si="17"/>
        <v>1</v>
      </c>
      <c r="AJ10">
        <f t="shared" si="18"/>
        <v>0</v>
      </c>
      <c r="AK10">
        <f t="shared" si="19"/>
        <v>0</v>
      </c>
      <c r="AL10">
        <f t="shared" si="20"/>
        <v>0</v>
      </c>
      <c r="AM10">
        <f t="shared" si="21"/>
        <v>0</v>
      </c>
      <c r="AN10">
        <f t="shared" si="22"/>
        <v>0</v>
      </c>
      <c r="AO10">
        <f t="shared" si="23"/>
        <v>0</v>
      </c>
      <c r="AP10">
        <f t="shared" si="24"/>
        <v>0</v>
      </c>
      <c r="AQ10">
        <f t="shared" si="25"/>
        <v>0</v>
      </c>
      <c r="AR10">
        <f t="shared" si="26"/>
        <v>0</v>
      </c>
      <c r="AS10">
        <f t="shared" si="27"/>
        <v>0</v>
      </c>
      <c r="AT10">
        <f t="shared" si="28"/>
        <v>0</v>
      </c>
      <c r="AU10">
        <f t="shared" si="29"/>
        <v>0</v>
      </c>
      <c r="AV10">
        <f t="shared" si="30"/>
        <v>1</v>
      </c>
      <c r="AW10">
        <f t="shared" si="31"/>
        <v>0</v>
      </c>
      <c r="AX10">
        <f t="shared" si="32"/>
        <v>0</v>
      </c>
      <c r="AY10">
        <f t="shared" si="33"/>
        <v>0.67</v>
      </c>
      <c r="AZ10" s="4">
        <f t="shared" si="34"/>
        <v>1.67</v>
      </c>
      <c r="BA10" s="4" t="str">
        <f t="shared" si="35"/>
        <v>niedostateczna</v>
      </c>
      <c r="BB10" s="6" t="str">
        <f t="shared" si="36"/>
        <v/>
      </c>
      <c r="BC10" t="str">
        <f t="shared" si="37"/>
        <v>niedostateczna</v>
      </c>
      <c r="BD10">
        <f t="shared" si="38"/>
        <v>2</v>
      </c>
      <c r="BE10" t="str">
        <f t="shared" si="39"/>
        <v>NIEZALICZONE</v>
      </c>
    </row>
    <row r="11" spans="1:57" x14ac:dyDescent="0.3">
      <c r="A11" s="3" t="s">
        <v>21</v>
      </c>
      <c r="B11" s="2" t="s">
        <v>10</v>
      </c>
      <c r="C11" s="2" t="s">
        <v>10</v>
      </c>
      <c r="D11" s="2" t="s">
        <v>13</v>
      </c>
      <c r="E11" s="2" t="s">
        <v>12</v>
      </c>
      <c r="F11" s="2">
        <v>1</v>
      </c>
      <c r="G11" s="2">
        <v>1</v>
      </c>
      <c r="H11" s="2">
        <v>1</v>
      </c>
      <c r="I11" s="2"/>
      <c r="J11" s="2">
        <v>1</v>
      </c>
      <c r="K11" s="2"/>
      <c r="L11" s="2">
        <v>1</v>
      </c>
      <c r="M11" s="2"/>
      <c r="N11" s="2"/>
      <c r="O11" s="2">
        <v>1</v>
      </c>
      <c r="P11" s="2">
        <v>1</v>
      </c>
      <c r="Q11" s="2">
        <v>1</v>
      </c>
      <c r="R11">
        <f t="shared" si="2"/>
        <v>1</v>
      </c>
      <c r="S11">
        <f t="shared" si="3"/>
        <v>1</v>
      </c>
      <c r="T11">
        <f t="shared" si="3"/>
        <v>1</v>
      </c>
      <c r="U11">
        <f t="shared" si="3"/>
        <v>1</v>
      </c>
      <c r="V11" t="b">
        <f t="shared" si="4"/>
        <v>0</v>
      </c>
      <c r="W11" t="b">
        <f t="shared" si="5"/>
        <v>0</v>
      </c>
      <c r="X11" t="b">
        <f t="shared" si="6"/>
        <v>0</v>
      </c>
      <c r="Y11" t="b">
        <f t="shared" si="7"/>
        <v>0</v>
      </c>
      <c r="Z11" t="b">
        <f t="shared" si="8"/>
        <v>0</v>
      </c>
      <c r="AA11" t="b">
        <f t="shared" si="9"/>
        <v>0</v>
      </c>
      <c r="AB11" t="b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0</v>
      </c>
      <c r="AF11" t="b">
        <f t="shared" si="14"/>
        <v>0</v>
      </c>
      <c r="AG11" t="b">
        <f t="shared" si="15"/>
        <v>0</v>
      </c>
      <c r="AH11">
        <f t="shared" si="16"/>
        <v>0</v>
      </c>
      <c r="AI11">
        <f t="shared" si="17"/>
        <v>0</v>
      </c>
      <c r="AJ11">
        <f t="shared" si="18"/>
        <v>0</v>
      </c>
      <c r="AK11">
        <f t="shared" si="19"/>
        <v>1</v>
      </c>
      <c r="AL11">
        <f t="shared" si="20"/>
        <v>1</v>
      </c>
      <c r="AM11">
        <f t="shared" si="21"/>
        <v>1</v>
      </c>
      <c r="AN11">
        <f t="shared" si="22"/>
        <v>0</v>
      </c>
      <c r="AO11">
        <f t="shared" si="23"/>
        <v>1</v>
      </c>
      <c r="AP11">
        <f t="shared" si="24"/>
        <v>0</v>
      </c>
      <c r="AQ11">
        <f t="shared" si="25"/>
        <v>1</v>
      </c>
      <c r="AR11">
        <f t="shared" si="26"/>
        <v>0</v>
      </c>
      <c r="AS11">
        <f t="shared" si="27"/>
        <v>0</v>
      </c>
      <c r="AT11">
        <f t="shared" si="28"/>
        <v>1</v>
      </c>
      <c r="AU11">
        <f t="shared" si="29"/>
        <v>1</v>
      </c>
      <c r="AV11">
        <f t="shared" si="30"/>
        <v>1</v>
      </c>
      <c r="AW11">
        <f t="shared" si="31"/>
        <v>2</v>
      </c>
      <c r="AX11">
        <f t="shared" si="32"/>
        <v>2</v>
      </c>
      <c r="AY11">
        <f t="shared" si="33"/>
        <v>2</v>
      </c>
      <c r="AZ11" s="4">
        <f t="shared" si="34"/>
        <v>10</v>
      </c>
      <c r="BA11" s="4" t="str">
        <f t="shared" si="35"/>
        <v>bardzo dobra</v>
      </c>
      <c r="BB11" s="6" t="str">
        <f t="shared" si="36"/>
        <v/>
      </c>
      <c r="BC11" t="str">
        <f t="shared" si="37"/>
        <v>bardzo dobra</v>
      </c>
      <c r="BD11">
        <f t="shared" si="38"/>
        <v>0</v>
      </c>
      <c r="BE11" t="str">
        <f t="shared" si="39"/>
        <v>zaliczone</v>
      </c>
    </row>
    <row r="12" spans="1:57" x14ac:dyDescent="0.3">
      <c r="A12" s="3" t="s">
        <v>22</v>
      </c>
      <c r="B12" s="2" t="s">
        <v>10</v>
      </c>
      <c r="C12" s="2" t="s">
        <v>11</v>
      </c>
      <c r="D12" s="2" t="s">
        <v>11</v>
      </c>
      <c r="E12" s="2" t="s">
        <v>11</v>
      </c>
      <c r="F12" s="2"/>
      <c r="G12" s="2">
        <v>1</v>
      </c>
      <c r="H12" s="2">
        <v>1</v>
      </c>
      <c r="I12" s="2"/>
      <c r="J12" s="2"/>
      <c r="K12" s="2"/>
      <c r="L12" s="2">
        <v>1</v>
      </c>
      <c r="M12" s="2">
        <v>1</v>
      </c>
      <c r="N12" s="2"/>
      <c r="O12" s="2"/>
      <c r="P12" s="2">
        <v>1</v>
      </c>
      <c r="Q12" s="2">
        <v>1</v>
      </c>
      <c r="R12">
        <f t="shared" si="2"/>
        <v>1</v>
      </c>
      <c r="S12">
        <f t="shared" si="3"/>
        <v>0</v>
      </c>
      <c r="T12">
        <f t="shared" si="3"/>
        <v>0</v>
      </c>
      <c r="U12">
        <f t="shared" si="3"/>
        <v>0</v>
      </c>
      <c r="V12" t="b">
        <f t="shared" si="4"/>
        <v>0</v>
      </c>
      <c r="W12" t="b">
        <f t="shared" si="5"/>
        <v>0</v>
      </c>
      <c r="X12" t="b">
        <f t="shared" si="6"/>
        <v>0</v>
      </c>
      <c r="Y12" t="b">
        <f t="shared" si="7"/>
        <v>0</v>
      </c>
      <c r="Z12" t="b">
        <f t="shared" si="8"/>
        <v>0</v>
      </c>
      <c r="AA12" t="b">
        <f t="shared" si="9"/>
        <v>0</v>
      </c>
      <c r="AB12" t="b">
        <f t="shared" si="10"/>
        <v>0</v>
      </c>
      <c r="AC12" t="b">
        <f t="shared" si="11"/>
        <v>1</v>
      </c>
      <c r="AD12" t="b">
        <f t="shared" si="12"/>
        <v>0</v>
      </c>
      <c r="AE12" t="b">
        <f t="shared" si="13"/>
        <v>0</v>
      </c>
      <c r="AF12" t="b">
        <f t="shared" si="14"/>
        <v>0</v>
      </c>
      <c r="AG12" t="b">
        <f t="shared" si="15"/>
        <v>0</v>
      </c>
      <c r="AH12">
        <f t="shared" si="16"/>
        <v>0</v>
      </c>
      <c r="AI12">
        <f t="shared" si="17"/>
        <v>1</v>
      </c>
      <c r="AJ12">
        <f t="shared" si="18"/>
        <v>0</v>
      </c>
      <c r="AK12">
        <f t="shared" si="19"/>
        <v>0</v>
      </c>
      <c r="AL12">
        <f t="shared" si="20"/>
        <v>1</v>
      </c>
      <c r="AM12">
        <f t="shared" si="21"/>
        <v>1</v>
      </c>
      <c r="AN12">
        <f t="shared" si="22"/>
        <v>0</v>
      </c>
      <c r="AO12">
        <f t="shared" si="23"/>
        <v>0</v>
      </c>
      <c r="AP12">
        <f t="shared" si="24"/>
        <v>0</v>
      </c>
      <c r="AQ12">
        <f t="shared" si="25"/>
        <v>1</v>
      </c>
      <c r="AR12">
        <f t="shared" si="26"/>
        <v>0</v>
      </c>
      <c r="AS12">
        <f t="shared" si="27"/>
        <v>0</v>
      </c>
      <c r="AT12">
        <f t="shared" si="28"/>
        <v>0</v>
      </c>
      <c r="AU12">
        <f t="shared" si="29"/>
        <v>1</v>
      </c>
      <c r="AV12">
        <f t="shared" si="30"/>
        <v>1</v>
      </c>
      <c r="AW12">
        <f t="shared" si="31"/>
        <v>1.33</v>
      </c>
      <c r="AX12">
        <f t="shared" si="32"/>
        <v>0</v>
      </c>
      <c r="AY12">
        <f t="shared" si="33"/>
        <v>1.33</v>
      </c>
      <c r="AZ12" s="4">
        <f t="shared" si="34"/>
        <v>3.66</v>
      </c>
      <c r="BA12" s="4" t="str">
        <f t="shared" si="35"/>
        <v>niedostateczna</v>
      </c>
      <c r="BB12" s="6" t="str">
        <f t="shared" si="36"/>
        <v>Dopytka</v>
      </c>
      <c r="BC12" t="str">
        <f t="shared" si="37"/>
        <v>dopytka</v>
      </c>
      <c r="BD12">
        <f t="shared" si="38"/>
        <v>1</v>
      </c>
      <c r="BE12" t="str">
        <f t="shared" si="39"/>
        <v>NIEZALICZONE</v>
      </c>
    </row>
    <row r="13" spans="1:57" x14ac:dyDescent="0.3">
      <c r="A13" s="3" t="s">
        <v>62</v>
      </c>
      <c r="B13" s="2" t="s">
        <v>10</v>
      </c>
      <c r="C13" s="2" t="s">
        <v>11</v>
      </c>
      <c r="D13" s="2" t="s">
        <v>12</v>
      </c>
      <c r="E13" s="2" t="s">
        <v>13</v>
      </c>
      <c r="F13" s="2">
        <v>1</v>
      </c>
      <c r="G13" s="2"/>
      <c r="H13" s="2"/>
      <c r="I13" s="2"/>
      <c r="J13" s="2"/>
      <c r="K13" s="2">
        <v>1</v>
      </c>
      <c r="L13" s="2"/>
      <c r="M13" s="2"/>
      <c r="N13" s="2">
        <v>1</v>
      </c>
      <c r="O13" s="2"/>
      <c r="P13" s="2">
        <v>1</v>
      </c>
      <c r="Q13" s="2"/>
      <c r="R13">
        <f t="shared" si="2"/>
        <v>1</v>
      </c>
      <c r="S13">
        <f t="shared" si="3"/>
        <v>0</v>
      </c>
      <c r="T13">
        <f t="shared" si="3"/>
        <v>0</v>
      </c>
      <c r="U13">
        <f t="shared" si="3"/>
        <v>0</v>
      </c>
      <c r="V13" t="b">
        <f t="shared" si="4"/>
        <v>0</v>
      </c>
      <c r="W13" t="b">
        <f t="shared" si="5"/>
        <v>0</v>
      </c>
      <c r="X13" t="b">
        <f t="shared" si="6"/>
        <v>0</v>
      </c>
      <c r="Y13" t="b">
        <f t="shared" si="7"/>
        <v>0</v>
      </c>
      <c r="Z13" t="b">
        <f t="shared" si="8"/>
        <v>0</v>
      </c>
      <c r="AA13" t="b">
        <f t="shared" si="9"/>
        <v>1</v>
      </c>
      <c r="AB13" t="b">
        <f t="shared" si="10"/>
        <v>0</v>
      </c>
      <c r="AC13" t="b">
        <f t="shared" si="11"/>
        <v>0</v>
      </c>
      <c r="AD13" t="b">
        <f t="shared" si="12"/>
        <v>1</v>
      </c>
      <c r="AE13" t="b">
        <f t="shared" si="13"/>
        <v>0</v>
      </c>
      <c r="AF13" t="b">
        <f t="shared" si="14"/>
        <v>0</v>
      </c>
      <c r="AG13" t="b">
        <f t="shared" si="15"/>
        <v>0</v>
      </c>
      <c r="AH13">
        <f t="shared" si="16"/>
        <v>0</v>
      </c>
      <c r="AI13">
        <f t="shared" si="17"/>
        <v>1</v>
      </c>
      <c r="AJ13">
        <f t="shared" si="18"/>
        <v>1</v>
      </c>
      <c r="AK13">
        <f t="shared" si="19"/>
        <v>1</v>
      </c>
      <c r="AL13">
        <f t="shared" si="20"/>
        <v>0</v>
      </c>
      <c r="AM13">
        <f t="shared" si="21"/>
        <v>0</v>
      </c>
      <c r="AN13">
        <f t="shared" si="22"/>
        <v>0</v>
      </c>
      <c r="AO13">
        <f t="shared" si="23"/>
        <v>0</v>
      </c>
      <c r="AP13">
        <f t="shared" si="24"/>
        <v>0</v>
      </c>
      <c r="AQ13">
        <f t="shared" si="25"/>
        <v>0</v>
      </c>
      <c r="AR13">
        <f t="shared" si="26"/>
        <v>0</v>
      </c>
      <c r="AS13">
        <f t="shared" si="27"/>
        <v>0</v>
      </c>
      <c r="AT13">
        <f t="shared" si="28"/>
        <v>0</v>
      </c>
      <c r="AU13">
        <f t="shared" si="29"/>
        <v>1</v>
      </c>
      <c r="AV13">
        <f t="shared" si="30"/>
        <v>0</v>
      </c>
      <c r="AW13">
        <f>IF(AH13&gt;0,0,ROUND(2*SUM(AK13:AN13)/$S$2,2))</f>
        <v>0.67</v>
      </c>
      <c r="AX13">
        <f t="shared" si="32"/>
        <v>0</v>
      </c>
      <c r="AY13">
        <f t="shared" si="33"/>
        <v>0</v>
      </c>
      <c r="AZ13" s="4">
        <f t="shared" si="34"/>
        <v>1.67</v>
      </c>
      <c r="BA13" s="4" t="str">
        <f t="shared" si="35"/>
        <v>niedostateczna</v>
      </c>
      <c r="BB13" s="6" t="str">
        <f t="shared" si="36"/>
        <v/>
      </c>
      <c r="BC13" t="str">
        <f t="shared" si="37"/>
        <v>niedostateczna</v>
      </c>
      <c r="BD13">
        <f t="shared" si="38"/>
        <v>2</v>
      </c>
      <c r="BE13" t="str">
        <f t="shared" si="39"/>
        <v>NIEZALICZONE</v>
      </c>
    </row>
    <row r="14" spans="1:57" x14ac:dyDescent="0.3">
      <c r="A14" s="3" t="s">
        <v>63</v>
      </c>
      <c r="B14" s="2" t="s">
        <v>10</v>
      </c>
      <c r="C14" s="2" t="s">
        <v>10</v>
      </c>
      <c r="D14" s="2" t="s">
        <v>13</v>
      </c>
      <c r="E14" s="2" t="s">
        <v>12</v>
      </c>
      <c r="F14" s="2">
        <v>1</v>
      </c>
      <c r="G14" s="2">
        <v>1</v>
      </c>
      <c r="H14" s="2">
        <v>1</v>
      </c>
      <c r="I14" s="2"/>
      <c r="J14" s="2"/>
      <c r="K14" s="2">
        <v>1</v>
      </c>
      <c r="L14" s="2">
        <v>1</v>
      </c>
      <c r="M14" s="2"/>
      <c r="N14" s="2">
        <v>1</v>
      </c>
      <c r="O14" s="2"/>
      <c r="P14" s="2"/>
      <c r="Q14" s="2">
        <v>1</v>
      </c>
      <c r="R14">
        <f t="shared" si="2"/>
        <v>1</v>
      </c>
      <c r="S14">
        <f t="shared" si="3"/>
        <v>1</v>
      </c>
      <c r="T14">
        <f t="shared" si="3"/>
        <v>1</v>
      </c>
      <c r="U14">
        <f t="shared" si="3"/>
        <v>1</v>
      </c>
      <c r="V14" t="b">
        <f t="shared" si="4"/>
        <v>0</v>
      </c>
      <c r="W14" t="b">
        <f t="shared" si="5"/>
        <v>0</v>
      </c>
      <c r="X14" t="b">
        <f t="shared" si="6"/>
        <v>0</v>
      </c>
      <c r="Y14" t="b">
        <f t="shared" si="7"/>
        <v>0</v>
      </c>
      <c r="Z14" t="b">
        <f t="shared" si="8"/>
        <v>0</v>
      </c>
      <c r="AA14" t="b">
        <f t="shared" si="9"/>
        <v>1</v>
      </c>
      <c r="AB14" t="b">
        <f t="shared" si="10"/>
        <v>0</v>
      </c>
      <c r="AC14" t="b">
        <f t="shared" si="11"/>
        <v>0</v>
      </c>
      <c r="AD14" t="b">
        <f t="shared" si="12"/>
        <v>1</v>
      </c>
      <c r="AE14" t="b">
        <f t="shared" si="13"/>
        <v>0</v>
      </c>
      <c r="AF14" t="b">
        <f t="shared" si="14"/>
        <v>0</v>
      </c>
      <c r="AG14" t="b">
        <f t="shared" si="15"/>
        <v>0</v>
      </c>
      <c r="AH14">
        <f t="shared" si="16"/>
        <v>0</v>
      </c>
      <c r="AI14">
        <f t="shared" si="17"/>
        <v>1</v>
      </c>
      <c r="AJ14">
        <f t="shared" si="18"/>
        <v>1</v>
      </c>
      <c r="AK14">
        <f t="shared" si="19"/>
        <v>1</v>
      </c>
      <c r="AL14">
        <f t="shared" si="20"/>
        <v>1</v>
      </c>
      <c r="AM14">
        <f t="shared" si="21"/>
        <v>1</v>
      </c>
      <c r="AN14">
        <f t="shared" si="22"/>
        <v>0</v>
      </c>
      <c r="AO14">
        <f t="shared" si="23"/>
        <v>0</v>
      </c>
      <c r="AP14">
        <f t="shared" si="24"/>
        <v>0</v>
      </c>
      <c r="AQ14">
        <f t="shared" si="25"/>
        <v>1</v>
      </c>
      <c r="AR14">
        <f t="shared" si="26"/>
        <v>0</v>
      </c>
      <c r="AS14">
        <f t="shared" si="27"/>
        <v>0</v>
      </c>
      <c r="AT14">
        <f t="shared" si="28"/>
        <v>0</v>
      </c>
      <c r="AU14">
        <f t="shared" si="29"/>
        <v>0</v>
      </c>
      <c r="AV14">
        <f t="shared" si="30"/>
        <v>1</v>
      </c>
      <c r="AW14">
        <f t="shared" si="31"/>
        <v>2</v>
      </c>
      <c r="AX14">
        <f t="shared" si="32"/>
        <v>0</v>
      </c>
      <c r="AY14">
        <f t="shared" si="33"/>
        <v>0</v>
      </c>
      <c r="AZ14" s="4">
        <f t="shared" si="34"/>
        <v>6</v>
      </c>
      <c r="BA14" s="4" t="str">
        <f t="shared" si="35"/>
        <v>dostateczna plus</v>
      </c>
      <c r="BB14" s="6" t="str">
        <f t="shared" si="36"/>
        <v/>
      </c>
      <c r="BC14" t="str">
        <f t="shared" si="37"/>
        <v>dostateczna plus</v>
      </c>
      <c r="BD14">
        <f t="shared" si="38"/>
        <v>2</v>
      </c>
      <c r="BE14" t="str">
        <f t="shared" si="39"/>
        <v>NIEZALICZONE</v>
      </c>
    </row>
    <row r="15" spans="1:57" x14ac:dyDescent="0.3">
      <c r="A15" s="3" t="s">
        <v>64</v>
      </c>
      <c r="B15" s="2" t="s">
        <v>10</v>
      </c>
      <c r="C15" s="2" t="s">
        <v>13</v>
      </c>
      <c r="D15" s="2" t="s">
        <v>10</v>
      </c>
      <c r="E15" s="2" t="s">
        <v>12</v>
      </c>
      <c r="F15" s="2"/>
      <c r="G15" s="2"/>
      <c r="H15" s="2">
        <v>1</v>
      </c>
      <c r="I15" s="2"/>
      <c r="J15" s="2">
        <v>1</v>
      </c>
      <c r="K15" s="2"/>
      <c r="L15" s="2">
        <v>1</v>
      </c>
      <c r="M15" s="2"/>
      <c r="N15" s="2"/>
      <c r="O15" s="2">
        <v>1</v>
      </c>
      <c r="P15" s="2"/>
      <c r="Q15" s="2"/>
      <c r="R15">
        <f t="shared" si="2"/>
        <v>1</v>
      </c>
      <c r="S15">
        <f t="shared" si="3"/>
        <v>0</v>
      </c>
      <c r="T15">
        <f t="shared" si="3"/>
        <v>0</v>
      </c>
      <c r="U15">
        <f t="shared" si="3"/>
        <v>1</v>
      </c>
      <c r="V15" t="b">
        <f t="shared" si="4"/>
        <v>0</v>
      </c>
      <c r="W15" t="b">
        <f t="shared" si="5"/>
        <v>0</v>
      </c>
      <c r="X15" t="b">
        <f t="shared" si="6"/>
        <v>0</v>
      </c>
      <c r="Y15" t="b">
        <f t="shared" si="7"/>
        <v>0</v>
      </c>
      <c r="Z15" t="b">
        <f t="shared" si="8"/>
        <v>0</v>
      </c>
      <c r="AA15" t="b">
        <f t="shared" si="9"/>
        <v>0</v>
      </c>
      <c r="AB15" t="b">
        <f t="shared" si="10"/>
        <v>0</v>
      </c>
      <c r="AC15" t="b">
        <f t="shared" si="11"/>
        <v>0</v>
      </c>
      <c r="AD15" t="b">
        <f t="shared" si="12"/>
        <v>0</v>
      </c>
      <c r="AE15" t="b">
        <f t="shared" si="13"/>
        <v>0</v>
      </c>
      <c r="AF15" t="b">
        <f t="shared" si="14"/>
        <v>0</v>
      </c>
      <c r="AG15" t="b">
        <f t="shared" si="15"/>
        <v>0</v>
      </c>
      <c r="AH15">
        <f t="shared" si="16"/>
        <v>0</v>
      </c>
      <c r="AI15">
        <f t="shared" si="17"/>
        <v>0</v>
      </c>
      <c r="AJ15">
        <f t="shared" si="18"/>
        <v>0</v>
      </c>
      <c r="AK15">
        <f t="shared" si="19"/>
        <v>0</v>
      </c>
      <c r="AL15">
        <f t="shared" si="20"/>
        <v>0</v>
      </c>
      <c r="AM15">
        <f t="shared" si="21"/>
        <v>1</v>
      </c>
      <c r="AN15">
        <f t="shared" si="22"/>
        <v>0</v>
      </c>
      <c r="AO15">
        <f t="shared" si="23"/>
        <v>1</v>
      </c>
      <c r="AP15">
        <f t="shared" si="24"/>
        <v>0</v>
      </c>
      <c r="AQ15">
        <f t="shared" si="25"/>
        <v>1</v>
      </c>
      <c r="AR15">
        <f t="shared" si="26"/>
        <v>0</v>
      </c>
      <c r="AS15">
        <f t="shared" si="27"/>
        <v>0</v>
      </c>
      <c r="AT15">
        <f t="shared" si="28"/>
        <v>1</v>
      </c>
      <c r="AU15">
        <f t="shared" si="29"/>
        <v>0</v>
      </c>
      <c r="AV15">
        <f t="shared" si="30"/>
        <v>0</v>
      </c>
      <c r="AW15">
        <f t="shared" si="31"/>
        <v>0.67</v>
      </c>
      <c r="AX15">
        <f t="shared" si="32"/>
        <v>2</v>
      </c>
      <c r="AY15">
        <f t="shared" si="33"/>
        <v>0.67</v>
      </c>
      <c r="AZ15" s="4">
        <f t="shared" si="34"/>
        <v>5.34</v>
      </c>
      <c r="BA15" s="4" t="str">
        <f t="shared" si="35"/>
        <v>dostateczna</v>
      </c>
      <c r="BB15" s="6" t="str">
        <f t="shared" si="36"/>
        <v/>
      </c>
      <c r="BC15" t="str">
        <f t="shared" si="37"/>
        <v>dostateczna</v>
      </c>
      <c r="BD15">
        <f t="shared" si="38"/>
        <v>0</v>
      </c>
      <c r="BE15" t="str">
        <f t="shared" si="39"/>
        <v>zaliczone</v>
      </c>
    </row>
    <row r="16" spans="1:57" x14ac:dyDescent="0.3">
      <c r="A16" s="3" t="s">
        <v>65</v>
      </c>
      <c r="B16" s="2" t="s">
        <v>10</v>
      </c>
      <c r="C16" s="2" t="s">
        <v>10</v>
      </c>
      <c r="D16" s="2" t="s">
        <v>11</v>
      </c>
      <c r="E16" s="2" t="s">
        <v>11</v>
      </c>
      <c r="F16" s="2">
        <v>1</v>
      </c>
      <c r="G16" s="2">
        <v>1</v>
      </c>
      <c r="H16" s="2">
        <v>1</v>
      </c>
      <c r="I16" s="2"/>
      <c r="J16" s="2">
        <v>1</v>
      </c>
      <c r="K16" s="2"/>
      <c r="L16" s="2"/>
      <c r="M16" s="2">
        <v>1</v>
      </c>
      <c r="N16" s="2">
        <v>1</v>
      </c>
      <c r="O16" s="2"/>
      <c r="P16" s="2"/>
      <c r="Q16" s="2">
        <v>1</v>
      </c>
      <c r="R16">
        <f t="shared" si="2"/>
        <v>1</v>
      </c>
      <c r="S16">
        <f t="shared" si="3"/>
        <v>1</v>
      </c>
      <c r="T16">
        <f t="shared" si="3"/>
        <v>0</v>
      </c>
      <c r="U16">
        <f t="shared" si="3"/>
        <v>0</v>
      </c>
      <c r="V16" t="b">
        <f t="shared" si="4"/>
        <v>0</v>
      </c>
      <c r="W16" t="b">
        <f t="shared" si="5"/>
        <v>0</v>
      </c>
      <c r="X16" t="b">
        <f t="shared" si="6"/>
        <v>0</v>
      </c>
      <c r="Y16" t="b">
        <f t="shared" si="7"/>
        <v>0</v>
      </c>
      <c r="Z16" t="b">
        <f t="shared" si="8"/>
        <v>0</v>
      </c>
      <c r="AA16" t="b">
        <f t="shared" si="9"/>
        <v>0</v>
      </c>
      <c r="AB16" t="b">
        <f t="shared" si="10"/>
        <v>0</v>
      </c>
      <c r="AC16" t="b">
        <f t="shared" si="11"/>
        <v>1</v>
      </c>
      <c r="AD16" t="b">
        <f t="shared" si="12"/>
        <v>1</v>
      </c>
      <c r="AE16" t="b">
        <f t="shared" si="13"/>
        <v>0</v>
      </c>
      <c r="AF16" t="b">
        <f t="shared" si="14"/>
        <v>0</v>
      </c>
      <c r="AG16" t="b">
        <f t="shared" si="15"/>
        <v>0</v>
      </c>
      <c r="AH16">
        <f t="shared" si="16"/>
        <v>0</v>
      </c>
      <c r="AI16">
        <f t="shared" si="17"/>
        <v>1</v>
      </c>
      <c r="AJ16">
        <f t="shared" si="18"/>
        <v>1</v>
      </c>
      <c r="AK16">
        <f t="shared" si="19"/>
        <v>1</v>
      </c>
      <c r="AL16">
        <f t="shared" si="20"/>
        <v>1</v>
      </c>
      <c r="AM16">
        <f t="shared" si="21"/>
        <v>1</v>
      </c>
      <c r="AN16">
        <f t="shared" si="22"/>
        <v>0</v>
      </c>
      <c r="AO16">
        <f t="shared" si="23"/>
        <v>1</v>
      </c>
      <c r="AP16">
        <f t="shared" si="24"/>
        <v>0</v>
      </c>
      <c r="AQ16">
        <f t="shared" si="25"/>
        <v>0</v>
      </c>
      <c r="AR16">
        <f t="shared" si="26"/>
        <v>0</v>
      </c>
      <c r="AS16">
        <f t="shared" si="27"/>
        <v>0</v>
      </c>
      <c r="AT16">
        <f t="shared" si="28"/>
        <v>0</v>
      </c>
      <c r="AU16">
        <f t="shared" si="29"/>
        <v>0</v>
      </c>
      <c r="AV16">
        <f t="shared" si="30"/>
        <v>1</v>
      </c>
      <c r="AW16">
        <f t="shared" si="31"/>
        <v>2</v>
      </c>
      <c r="AX16">
        <f t="shared" si="32"/>
        <v>0</v>
      </c>
      <c r="AY16">
        <f t="shared" si="33"/>
        <v>0</v>
      </c>
      <c r="AZ16" s="4">
        <f t="shared" si="34"/>
        <v>4</v>
      </c>
      <c r="BA16" s="4" t="str">
        <f t="shared" si="35"/>
        <v>niedostateczna</v>
      </c>
      <c r="BB16" s="6" t="str">
        <f t="shared" si="36"/>
        <v>Dopytka</v>
      </c>
      <c r="BC16" t="str">
        <f t="shared" si="37"/>
        <v>dopytka</v>
      </c>
      <c r="BD16">
        <f t="shared" si="38"/>
        <v>2</v>
      </c>
      <c r="BE16" t="str">
        <f t="shared" si="39"/>
        <v>NIEZALICZONE</v>
      </c>
    </row>
    <row r="17" spans="1:57" x14ac:dyDescent="0.3">
      <c r="A17" s="3" t="s">
        <v>66</v>
      </c>
      <c r="B17" s="2" t="s">
        <v>11</v>
      </c>
      <c r="C17" s="2" t="s">
        <v>13</v>
      </c>
      <c r="D17" s="2" t="s">
        <v>13</v>
      </c>
      <c r="E17" s="2" t="s">
        <v>12</v>
      </c>
      <c r="F17" s="2">
        <v>1</v>
      </c>
      <c r="G17" s="2">
        <v>1</v>
      </c>
      <c r="H17" s="2">
        <v>1</v>
      </c>
      <c r="I17" s="2"/>
      <c r="J17" s="2">
        <v>1</v>
      </c>
      <c r="K17" s="2"/>
      <c r="L17" s="2">
        <v>1</v>
      </c>
      <c r="M17" s="2"/>
      <c r="N17" s="2"/>
      <c r="O17" s="2">
        <v>1</v>
      </c>
      <c r="P17" s="2">
        <v>1</v>
      </c>
      <c r="Q17" s="2">
        <v>1</v>
      </c>
      <c r="R17">
        <f t="shared" si="2"/>
        <v>0</v>
      </c>
      <c r="S17">
        <f t="shared" si="3"/>
        <v>0</v>
      </c>
      <c r="T17">
        <f t="shared" si="3"/>
        <v>1</v>
      </c>
      <c r="U17">
        <f t="shared" si="3"/>
        <v>1</v>
      </c>
      <c r="V17" t="b">
        <f t="shared" si="4"/>
        <v>0</v>
      </c>
      <c r="W17" t="b">
        <f t="shared" si="5"/>
        <v>0</v>
      </c>
      <c r="X17" t="b">
        <f t="shared" si="6"/>
        <v>0</v>
      </c>
      <c r="Y17" t="b">
        <f t="shared" si="7"/>
        <v>0</v>
      </c>
      <c r="Z17" t="b">
        <f t="shared" si="8"/>
        <v>0</v>
      </c>
      <c r="AA17" t="b">
        <f t="shared" si="9"/>
        <v>0</v>
      </c>
      <c r="AB17" t="b">
        <f t="shared" si="10"/>
        <v>0</v>
      </c>
      <c r="AC17" t="b">
        <f t="shared" si="11"/>
        <v>0</v>
      </c>
      <c r="AD17" t="b">
        <f t="shared" si="12"/>
        <v>0</v>
      </c>
      <c r="AE17" t="b">
        <f t="shared" si="13"/>
        <v>0</v>
      </c>
      <c r="AF17" t="b">
        <f t="shared" si="14"/>
        <v>0</v>
      </c>
      <c r="AG17" t="b">
        <f t="shared" si="15"/>
        <v>0</v>
      </c>
      <c r="AH17">
        <f t="shared" si="16"/>
        <v>0</v>
      </c>
      <c r="AI17">
        <f t="shared" si="17"/>
        <v>0</v>
      </c>
      <c r="AJ17">
        <f t="shared" si="18"/>
        <v>0</v>
      </c>
      <c r="AK17">
        <f t="shared" si="19"/>
        <v>1</v>
      </c>
      <c r="AL17">
        <f t="shared" si="20"/>
        <v>1</v>
      </c>
      <c r="AM17">
        <f t="shared" si="21"/>
        <v>1</v>
      </c>
      <c r="AN17">
        <f t="shared" si="22"/>
        <v>0</v>
      </c>
      <c r="AO17">
        <f t="shared" si="23"/>
        <v>1</v>
      </c>
      <c r="AP17">
        <f t="shared" si="24"/>
        <v>0</v>
      </c>
      <c r="AQ17">
        <f t="shared" si="25"/>
        <v>1</v>
      </c>
      <c r="AR17">
        <f t="shared" si="26"/>
        <v>0</v>
      </c>
      <c r="AS17">
        <f t="shared" si="27"/>
        <v>0</v>
      </c>
      <c r="AT17">
        <f t="shared" si="28"/>
        <v>1</v>
      </c>
      <c r="AU17">
        <f t="shared" si="29"/>
        <v>1</v>
      </c>
      <c r="AV17">
        <f t="shared" si="30"/>
        <v>1</v>
      </c>
      <c r="AW17">
        <f t="shared" si="31"/>
        <v>2</v>
      </c>
      <c r="AX17">
        <f t="shared" si="32"/>
        <v>2</v>
      </c>
      <c r="AY17">
        <f t="shared" si="33"/>
        <v>2</v>
      </c>
      <c r="AZ17" s="4">
        <f t="shared" si="34"/>
        <v>8</v>
      </c>
      <c r="BA17" s="4" t="str">
        <f t="shared" si="35"/>
        <v>dobra plus</v>
      </c>
      <c r="BB17" s="6" t="str">
        <f t="shared" si="36"/>
        <v/>
      </c>
      <c r="BC17" t="str">
        <f t="shared" si="37"/>
        <v>dobra plus</v>
      </c>
      <c r="BD17">
        <f t="shared" si="38"/>
        <v>0</v>
      </c>
      <c r="BE17" t="str">
        <f t="shared" si="39"/>
        <v>zaliczone</v>
      </c>
    </row>
    <row r="18" spans="1:57" x14ac:dyDescent="0.3">
      <c r="Q18" s="4" t="s">
        <v>83</v>
      </c>
      <c r="R18" s="4">
        <f>SUM(R6:R17)</f>
        <v>8</v>
      </c>
      <c r="S18" s="4">
        <f>SUM(S6:S17)</f>
        <v>4</v>
      </c>
      <c r="T18" s="4">
        <f>SUM(T6:T17)</f>
        <v>5</v>
      </c>
      <c r="U18" s="4">
        <f>SUM(U6:U17)</f>
        <v>5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 t="s">
        <v>82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>
        <f>SUM(AW6:AW17)</f>
        <v>12.68</v>
      </c>
      <c r="AX18" s="4">
        <f>SUM(AX6:AX17)</f>
        <v>10</v>
      </c>
      <c r="AY18" s="4">
        <f>SUM(AY6:AY17)</f>
        <v>9.34</v>
      </c>
      <c r="AZ18" s="4">
        <f>SUM(AZ6:AZ17)</f>
        <v>54.019999999999996</v>
      </c>
      <c r="BB18" s="8"/>
    </row>
    <row r="20" spans="1:57" ht="31.2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11" t="s">
        <v>86</v>
      </c>
      <c r="BE20" s="12">
        <f>COUNTIF(BE6:BE17,"NIEZALICZONE")</f>
        <v>8</v>
      </c>
    </row>
    <row r="22" spans="1:57" x14ac:dyDescent="0.3">
      <c r="A22" s="6" t="s">
        <v>68</v>
      </c>
      <c r="B22" s="6" t="s">
        <v>69</v>
      </c>
      <c r="S22" t="s">
        <v>77</v>
      </c>
      <c r="T22" t="s">
        <v>69</v>
      </c>
    </row>
    <row r="23" spans="1:57" x14ac:dyDescent="0.3">
      <c r="A23" s="6" t="s">
        <v>75</v>
      </c>
      <c r="B23" s="6">
        <f>COUNTIF($BC$6:$BC$17,$A23)</f>
        <v>4</v>
      </c>
      <c r="S23" t="s">
        <v>78</v>
      </c>
      <c r="T23">
        <f>COUNTIF(BA6:BA17,"niedostateczna")</f>
        <v>7</v>
      </c>
    </row>
    <row r="24" spans="1:57" x14ac:dyDescent="0.3">
      <c r="A24" s="6" t="s">
        <v>76</v>
      </c>
      <c r="B24" s="6">
        <f>COUNTIF($BC$6:$BC$17,$A24)</f>
        <v>3</v>
      </c>
      <c r="S24" t="s">
        <v>79</v>
      </c>
      <c r="T24">
        <f>T26-T23</f>
        <v>5</v>
      </c>
    </row>
    <row r="25" spans="1:57" x14ac:dyDescent="0.3">
      <c r="A25" s="6" t="s">
        <v>70</v>
      </c>
      <c r="B25" s="6">
        <f t="shared" ref="B25:B29" si="40">COUNTIF($BC$6:$BC$17,$A25)</f>
        <v>2</v>
      </c>
    </row>
    <row r="26" spans="1:57" ht="43.2" x14ac:dyDescent="0.3">
      <c r="A26" s="6" t="s">
        <v>71</v>
      </c>
      <c r="B26" s="6">
        <f t="shared" si="40"/>
        <v>1</v>
      </c>
      <c r="S26" s="9" t="s">
        <v>80</v>
      </c>
      <c r="T26" s="9">
        <f>COUNTA(A6:A17)</f>
        <v>12</v>
      </c>
    </row>
    <row r="27" spans="1:57" x14ac:dyDescent="0.3">
      <c r="A27" s="6" t="s">
        <v>72</v>
      </c>
      <c r="B27" s="6">
        <f t="shared" si="40"/>
        <v>0</v>
      </c>
    </row>
    <row r="28" spans="1:57" x14ac:dyDescent="0.3">
      <c r="A28" s="6" t="s">
        <v>73</v>
      </c>
      <c r="B28" s="6">
        <f t="shared" si="40"/>
        <v>1</v>
      </c>
      <c r="S28" s="6" t="s">
        <v>77</v>
      </c>
      <c r="T28" s="6" t="s">
        <v>81</v>
      </c>
    </row>
    <row r="29" spans="1:57" x14ac:dyDescent="0.3">
      <c r="A29" s="6" t="s">
        <v>74</v>
      </c>
      <c r="B29" s="6">
        <f t="shared" si="40"/>
        <v>1</v>
      </c>
      <c r="S29" s="6" t="s">
        <v>78</v>
      </c>
      <c r="T29" s="6">
        <f>ROUND(T23/$T$26,4)</f>
        <v>0.58330000000000004</v>
      </c>
    </row>
    <row r="30" spans="1:57" x14ac:dyDescent="0.3">
      <c r="S30" s="6" t="s">
        <v>79</v>
      </c>
      <c r="T30" s="6">
        <f>ROUND(T24/$T$26,4)</f>
        <v>0.41670000000000001</v>
      </c>
    </row>
    <row r="48" spans="1:8" x14ac:dyDescent="0.3">
      <c r="A48" s="6" t="s">
        <v>16</v>
      </c>
      <c r="B48" s="6" t="s">
        <v>0</v>
      </c>
      <c r="C48" s="6" t="s">
        <v>1</v>
      </c>
      <c r="D48" s="6" t="s">
        <v>2</v>
      </c>
      <c r="E48" s="6" t="s">
        <v>3</v>
      </c>
      <c r="F48" s="6" t="s">
        <v>4</v>
      </c>
      <c r="G48" s="6" t="s">
        <v>5</v>
      </c>
      <c r="H48" s="6" t="s">
        <v>6</v>
      </c>
    </row>
    <row r="49" spans="1:8" x14ac:dyDescent="0.3">
      <c r="A49" s="6" t="s">
        <v>94</v>
      </c>
      <c r="B49" s="6">
        <f>R18/$T$26</f>
        <v>0.66666666666666663</v>
      </c>
      <c r="C49" s="6">
        <f t="shared" ref="C49:E49" si="41">S18/$T$26</f>
        <v>0.33333333333333331</v>
      </c>
      <c r="D49" s="6">
        <f t="shared" si="41"/>
        <v>0.41666666666666669</v>
      </c>
      <c r="E49" s="6">
        <f t="shared" si="41"/>
        <v>0.41666666666666669</v>
      </c>
      <c r="F49" s="6">
        <f>AW18/($T$26*2)</f>
        <v>0.52833333333333332</v>
      </c>
      <c r="G49" s="6">
        <f t="shared" ref="G49:H49" si="42">AX18/($T$26*2)</f>
        <v>0.41666666666666669</v>
      </c>
      <c r="H49" s="6">
        <f t="shared" si="42"/>
        <v>0.38916666666666666</v>
      </c>
    </row>
  </sheetData>
  <mergeCells count="6">
    <mergeCell ref="F1:I1"/>
    <mergeCell ref="J1:M1"/>
    <mergeCell ref="N1:Q1"/>
    <mergeCell ref="F5:I5"/>
    <mergeCell ref="J5:M5"/>
    <mergeCell ref="N5:Q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F770-36A8-49C0-8383-299740B32B1C}">
  <dimension ref="A1:D36"/>
  <sheetViews>
    <sheetView view="pageLayout" zoomScaleNormal="100" workbookViewId="0">
      <selection sqref="A1:XFD1048576"/>
    </sheetView>
  </sheetViews>
  <sheetFormatPr defaultRowHeight="14.4" x14ac:dyDescent="0.3"/>
  <cols>
    <col min="1" max="1" width="18.6640625" bestFit="1" customWidth="1"/>
    <col min="2" max="2" width="21.6640625" bestFit="1" customWidth="1"/>
    <col min="3" max="3" width="22.21875" customWidth="1"/>
    <col min="4" max="4" width="24.33203125" customWidth="1"/>
  </cols>
  <sheetData>
    <row r="1" spans="1:4" s="13" customFormat="1" ht="30" customHeight="1" thickBot="1" x14ac:dyDescent="0.4">
      <c r="A1" s="20" t="s">
        <v>88</v>
      </c>
      <c r="B1" s="20" t="s">
        <v>89</v>
      </c>
      <c r="C1" s="20" t="s">
        <v>90</v>
      </c>
      <c r="D1" s="20" t="s">
        <v>91</v>
      </c>
    </row>
    <row r="2" spans="1:4" s="13" customFormat="1" ht="30" customHeight="1" x14ac:dyDescent="0.35">
      <c r="A2" s="24" t="str">
        <f>IF(rozwiązanie!A6&lt;&gt;"",rozwiązanie!A6,"")</f>
        <v>S1</v>
      </c>
      <c r="B2" s="18">
        <f>rozwiązanie!AZ6</f>
        <v>5.33</v>
      </c>
      <c r="C2" s="16" t="str">
        <f>rozwiązanie!BA6</f>
        <v>dostateczna</v>
      </c>
      <c r="D2" s="16" t="str">
        <f>IF(rozwiązanie!A6&lt;&gt;"",IF(rozwiązanie!BC6="niedostateczna","nie zaliczył",IF(rozwiązanie!BC6="dopytka","dopytka","zaliczył")),"")</f>
        <v>zaliczył</v>
      </c>
    </row>
    <row r="3" spans="1:4" s="13" customFormat="1" ht="30" customHeight="1" x14ac:dyDescent="0.35">
      <c r="A3" s="29" t="str">
        <f>IF(rozwiązanie!A7&lt;&gt;"",rozwiązanie!A7,"")</f>
        <v>S2</v>
      </c>
      <c r="B3" s="19">
        <f>rozwiązanie!AZ7</f>
        <v>3.67</v>
      </c>
      <c r="C3" s="17" t="str">
        <f>rozwiązanie!BA7</f>
        <v>niedostateczna</v>
      </c>
      <c r="D3" s="17" t="str">
        <f>IF(rozwiązanie!A7&lt;&gt;"",IF(rozwiązanie!BC7="niedostateczna","nie zaliczył",IF(rozwiązanie!BC7="dopytka","dopytka","zaliczył")),"")</f>
        <v>dopytka</v>
      </c>
    </row>
    <row r="4" spans="1:4" s="13" customFormat="1" ht="30" customHeight="1" x14ac:dyDescent="0.35">
      <c r="A4" s="29" t="str">
        <f>IF(rozwiązanie!A8&lt;&gt;"",rozwiązanie!A8,"")</f>
        <v>S3</v>
      </c>
      <c r="B4" s="19">
        <f>rozwiązanie!AZ8</f>
        <v>1.34</v>
      </c>
      <c r="C4" s="17" t="str">
        <f>rozwiązanie!BA8</f>
        <v>niedostateczna</v>
      </c>
      <c r="D4" s="17" t="str">
        <f>IF(rozwiązanie!A8&lt;&gt;"",IF(rozwiązanie!BC8="niedostateczna","nie zaliczył",IF(rozwiązanie!BC8="dopytka","dopytka","zaliczył")),"")</f>
        <v>nie zaliczył</v>
      </c>
    </row>
    <row r="5" spans="1:4" s="13" customFormat="1" ht="30" customHeight="1" x14ac:dyDescent="0.35">
      <c r="A5" s="29" t="str">
        <f>IF(rozwiązanie!A9&lt;&gt;"",rozwiązanie!A9,"")</f>
        <v>S4</v>
      </c>
      <c r="B5" s="19">
        <f>rozwiązanie!AZ9</f>
        <v>3.34</v>
      </c>
      <c r="C5" s="17" t="str">
        <f>rozwiązanie!BA9</f>
        <v>niedostateczna</v>
      </c>
      <c r="D5" s="17" t="str">
        <f>IF(rozwiązanie!A9&lt;&gt;"",IF(rozwiązanie!BC9="niedostateczna","nie zaliczył",IF(rozwiązanie!BC9="dopytka","dopytka","zaliczył")),"")</f>
        <v>nie zaliczył</v>
      </c>
    </row>
    <row r="6" spans="1:4" s="13" customFormat="1" ht="30" customHeight="1" x14ac:dyDescent="0.35">
      <c r="A6" s="29" t="str">
        <f>IF(rozwiązanie!A10&lt;&gt;"",rozwiązanie!A10,"")</f>
        <v>S5</v>
      </c>
      <c r="B6" s="19">
        <f>rozwiązanie!AZ10</f>
        <v>1.67</v>
      </c>
      <c r="C6" s="17" t="str">
        <f>rozwiązanie!BA10</f>
        <v>niedostateczna</v>
      </c>
      <c r="D6" s="17" t="str">
        <f>IF(rozwiązanie!A10&lt;&gt;"",IF(rozwiązanie!BC10="niedostateczna","nie zaliczył",IF(rozwiązanie!BC10="dopytka","dopytka","zaliczył")),"")</f>
        <v>nie zaliczył</v>
      </c>
    </row>
    <row r="7" spans="1:4" s="13" customFormat="1" ht="30" customHeight="1" x14ac:dyDescent="0.35">
      <c r="A7" s="29" t="str">
        <f>IF(rozwiązanie!A11&lt;&gt;"",rozwiązanie!A11,"")</f>
        <v>S6</v>
      </c>
      <c r="B7" s="19">
        <f>rozwiązanie!AZ11</f>
        <v>10</v>
      </c>
      <c r="C7" s="17" t="str">
        <f>rozwiązanie!BA11</f>
        <v>bardzo dobra</v>
      </c>
      <c r="D7" s="17" t="str">
        <f>IF(rozwiązanie!A11&lt;&gt;"",IF(rozwiązanie!BC11="niedostateczna","nie zaliczył",IF(rozwiązanie!BC11="dopytka","dopytka","zaliczył")),"")</f>
        <v>zaliczył</v>
      </c>
    </row>
    <row r="8" spans="1:4" s="13" customFormat="1" ht="30" customHeight="1" x14ac:dyDescent="0.35">
      <c r="A8" s="29" t="str">
        <f>IF(rozwiązanie!A12&lt;&gt;"",rozwiązanie!A12,"")</f>
        <v>S7</v>
      </c>
      <c r="B8" s="19">
        <f>rozwiązanie!AZ12</f>
        <v>3.66</v>
      </c>
      <c r="C8" s="17" t="str">
        <f>rozwiązanie!BA12</f>
        <v>niedostateczna</v>
      </c>
      <c r="D8" s="17" t="str">
        <f>IF(rozwiązanie!A12&lt;&gt;"",IF(rozwiązanie!BC12="niedostateczna","nie zaliczył",IF(rozwiązanie!BC12="dopytka","dopytka","zaliczył")),"")</f>
        <v>dopytka</v>
      </c>
    </row>
    <row r="9" spans="1:4" s="13" customFormat="1" ht="30" customHeight="1" x14ac:dyDescent="0.35">
      <c r="A9" s="29" t="str">
        <f>IF(rozwiązanie!A13&lt;&gt;"",rozwiązanie!A13,"")</f>
        <v>S8</v>
      </c>
      <c r="B9" s="19">
        <f>rozwiązanie!AZ13</f>
        <v>1.67</v>
      </c>
      <c r="C9" s="17" t="str">
        <f>rozwiązanie!BA13</f>
        <v>niedostateczna</v>
      </c>
      <c r="D9" s="17" t="str">
        <f>IF(rozwiązanie!A13&lt;&gt;"",IF(rozwiązanie!BC13="niedostateczna","nie zaliczył",IF(rozwiązanie!BC13="dopytka","dopytka","zaliczył")),"")</f>
        <v>nie zaliczył</v>
      </c>
    </row>
    <row r="10" spans="1:4" s="13" customFormat="1" ht="30" customHeight="1" x14ac:dyDescent="0.35">
      <c r="A10" s="29" t="str">
        <f>IF(rozwiązanie!A14&lt;&gt;"",rozwiązanie!A14,"")</f>
        <v>S9</v>
      </c>
      <c r="B10" s="19">
        <f>rozwiązanie!AZ14</f>
        <v>6</v>
      </c>
      <c r="C10" s="17" t="str">
        <f>rozwiązanie!BA14</f>
        <v>dostateczna plus</v>
      </c>
      <c r="D10" s="17" t="str">
        <f>IF(rozwiązanie!A14&lt;&gt;"",IF(rozwiązanie!BC14="niedostateczna","nie zaliczył",IF(rozwiązanie!BC14="dopytka","dopytka","zaliczył")),"")</f>
        <v>zaliczył</v>
      </c>
    </row>
    <row r="11" spans="1:4" s="13" customFormat="1" ht="30" customHeight="1" x14ac:dyDescent="0.35">
      <c r="A11" s="29" t="str">
        <f>IF(rozwiązanie!A15&lt;&gt;"",rozwiązanie!A15,"")</f>
        <v>S10</v>
      </c>
      <c r="B11" s="19">
        <f>rozwiązanie!AZ15</f>
        <v>5.34</v>
      </c>
      <c r="C11" s="17" t="str">
        <f>rozwiązanie!BA15</f>
        <v>dostateczna</v>
      </c>
      <c r="D11" s="17" t="str">
        <f>IF(rozwiązanie!A15&lt;&gt;"",IF(rozwiązanie!BC15="niedostateczna","nie zaliczył",IF(rozwiązanie!BC15="dopytka","dopytka","zaliczył")),"")</f>
        <v>zaliczył</v>
      </c>
    </row>
    <row r="12" spans="1:4" s="13" customFormat="1" ht="30" customHeight="1" x14ac:dyDescent="0.35">
      <c r="A12" s="29" t="str">
        <f>IF(rozwiązanie!A16&lt;&gt;"",rozwiązanie!A16,"")</f>
        <v>S11</v>
      </c>
      <c r="B12" s="19">
        <f>rozwiązanie!AZ16</f>
        <v>4</v>
      </c>
      <c r="C12" s="17" t="str">
        <f>rozwiązanie!BA16</f>
        <v>niedostateczna</v>
      </c>
      <c r="D12" s="17" t="str">
        <f>IF(rozwiązanie!A16&lt;&gt;"",IF(rozwiązanie!BC16="niedostateczna","nie zaliczył",IF(rozwiązanie!BC16="dopytka","dopytka","zaliczył")),"")</f>
        <v>dopytka</v>
      </c>
    </row>
    <row r="13" spans="1:4" s="13" customFormat="1" ht="30" customHeight="1" x14ac:dyDescent="0.35">
      <c r="A13" s="29" t="str">
        <f>IF(rozwiązanie!A17&lt;&gt;"",rozwiązanie!A17,"")</f>
        <v>S12</v>
      </c>
      <c r="B13" s="19">
        <f>rozwiązanie!AZ17</f>
        <v>8</v>
      </c>
      <c r="C13" s="17" t="str">
        <f>rozwiązanie!BA17</f>
        <v>dobra plus</v>
      </c>
      <c r="D13" s="17" t="str">
        <f>IF(rozwiązanie!A17&lt;&gt;"",IF(rozwiązanie!BC17="niedostateczna","nie zaliczył",IF(rozwiązanie!BC17="dopytka","dopytka","zaliczył")),"")</f>
        <v>zaliczył</v>
      </c>
    </row>
    <row r="14" spans="1:4" x14ac:dyDescent="0.3">
      <c r="A14" s="27"/>
      <c r="B14" s="27"/>
      <c r="C14" s="27"/>
      <c r="D14" s="27"/>
    </row>
    <row r="15" spans="1:4" ht="12" customHeight="1" x14ac:dyDescent="0.3">
      <c r="A15" s="27"/>
      <c r="B15" s="27"/>
      <c r="C15" s="27"/>
      <c r="D15" s="27"/>
    </row>
    <row r="16" spans="1:4" ht="12" customHeight="1" x14ac:dyDescent="0.3">
      <c r="A16" s="27"/>
      <c r="B16" s="27"/>
      <c r="C16" s="27"/>
      <c r="D16" s="27"/>
    </row>
    <row r="17" spans="1:4" ht="12" customHeight="1" x14ac:dyDescent="0.3">
      <c r="A17" s="27"/>
      <c r="B17" s="27"/>
      <c r="C17" s="27"/>
      <c r="D17" s="27"/>
    </row>
    <row r="18" spans="1:4" ht="12" customHeight="1" x14ac:dyDescent="0.3">
      <c r="A18" s="27"/>
      <c r="B18" s="27"/>
      <c r="C18" s="27"/>
      <c r="D18" s="27"/>
    </row>
    <row r="19" spans="1:4" ht="12" customHeight="1" x14ac:dyDescent="0.3">
      <c r="A19" s="27"/>
      <c r="B19" s="27"/>
      <c r="C19" s="27"/>
      <c r="D19" s="27"/>
    </row>
    <row r="20" spans="1:4" ht="12" customHeight="1" x14ac:dyDescent="0.3">
      <c r="A20" s="27"/>
      <c r="B20" s="27"/>
      <c r="C20" s="27"/>
      <c r="D20" s="27"/>
    </row>
    <row r="21" spans="1:4" x14ac:dyDescent="0.3">
      <c r="A21" s="27"/>
      <c r="B21" s="27"/>
      <c r="C21" s="27"/>
      <c r="D21" s="27"/>
    </row>
    <row r="22" spans="1:4" x14ac:dyDescent="0.3">
      <c r="A22" s="27"/>
      <c r="B22" s="27"/>
      <c r="C22" s="27"/>
      <c r="D22" s="27"/>
    </row>
    <row r="23" spans="1:4" x14ac:dyDescent="0.3">
      <c r="A23" s="27"/>
      <c r="B23" s="27"/>
      <c r="C23" s="27"/>
      <c r="D23" s="27"/>
    </row>
    <row r="24" spans="1:4" x14ac:dyDescent="0.3">
      <c r="A24" s="27"/>
      <c r="B24" s="27"/>
      <c r="C24" s="27"/>
      <c r="D24" s="27"/>
    </row>
    <row r="25" spans="1:4" x14ac:dyDescent="0.3">
      <c r="A25" s="27"/>
      <c r="B25" s="27"/>
      <c r="C25" s="27"/>
      <c r="D25" s="27"/>
    </row>
    <row r="26" spans="1:4" x14ac:dyDescent="0.3">
      <c r="A26" s="27"/>
      <c r="B26" s="27"/>
      <c r="C26" s="27"/>
      <c r="D26" s="27"/>
    </row>
    <row r="27" spans="1:4" x14ac:dyDescent="0.3">
      <c r="A27" s="27"/>
      <c r="B27" s="27"/>
      <c r="C27" s="27"/>
      <c r="D27" s="27"/>
    </row>
    <row r="28" spans="1:4" x14ac:dyDescent="0.3">
      <c r="A28" s="27"/>
      <c r="B28" s="27"/>
      <c r="C28" s="27"/>
      <c r="D28" s="27"/>
    </row>
    <row r="29" spans="1:4" x14ac:dyDescent="0.3">
      <c r="A29" s="27"/>
      <c r="B29" s="27"/>
      <c r="C29" s="27"/>
      <c r="D29" s="27"/>
    </row>
    <row r="30" spans="1:4" x14ac:dyDescent="0.3">
      <c r="A30" s="27"/>
      <c r="B30" s="27"/>
      <c r="C30" s="27"/>
      <c r="D30" s="27"/>
    </row>
    <row r="31" spans="1:4" x14ac:dyDescent="0.3">
      <c r="A31" s="27"/>
      <c r="B31" s="27"/>
      <c r="C31" s="27"/>
      <c r="D31" s="27"/>
    </row>
    <row r="32" spans="1:4" x14ac:dyDescent="0.3">
      <c r="A32" s="27"/>
      <c r="B32" s="27"/>
      <c r="C32" s="27"/>
      <c r="D32" s="27"/>
    </row>
    <row r="33" spans="1:4" ht="14.4" customHeight="1" x14ac:dyDescent="0.3">
      <c r="A33" s="27"/>
      <c r="B33" s="27"/>
      <c r="C33" s="27"/>
      <c r="D33" s="27"/>
    </row>
    <row r="34" spans="1:4" ht="14.4" customHeight="1" x14ac:dyDescent="0.3">
      <c r="A34" s="27"/>
      <c r="B34" s="28"/>
      <c r="C34" s="28"/>
      <c r="D34" s="28"/>
    </row>
    <row r="35" spans="1:4" ht="18" x14ac:dyDescent="0.3">
      <c r="B35" s="25" t="s">
        <v>93</v>
      </c>
      <c r="D35" s="25"/>
    </row>
    <row r="36" spans="1:4" ht="18" x14ac:dyDescent="0.3">
      <c r="B36" s="26"/>
      <c r="C36" s="26">
        <f ca="1">NOW()</f>
        <v>44528.938370138887</v>
      </c>
      <c r="D36" s="26"/>
    </row>
  </sheetData>
  <conditionalFormatting sqref="D2:D13">
    <cfRule type="cellIs" dxfId="8" priority="1" operator="equal">
      <formula>"nie zaliczył"</formula>
    </cfRule>
    <cfRule type="cellIs" dxfId="7" priority="2" operator="equal">
      <formula>"dopytka"</formula>
    </cfRule>
    <cfRule type="cellIs" dxfId="6" priority="3" operator="equal">
      <formula>"zaliczył"</formula>
    </cfRule>
  </conditionalFormatting>
  <pageMargins left="0.7" right="0.7" top="0.75" bottom="0.75" header="0.3" footer="0.3"/>
  <pageSetup paperSize="9" orientation="portrait" horizontalDpi="0" verticalDpi="0" r:id="rId1"/>
  <headerFooter>
    <oddHeader>&amp;C&amp;"-,Pogrubiony"&amp;20Raport z zaliczenia przedmiotu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22422-04BD-461D-908C-55DFF6AF9C73}">
  <dimension ref="A1:D36"/>
  <sheetViews>
    <sheetView tabSelected="1" view="pageLayout" zoomScaleNormal="100" workbookViewId="0">
      <selection activeCell="B31" sqref="B31"/>
    </sheetView>
  </sheetViews>
  <sheetFormatPr defaultRowHeight="14.4" x14ac:dyDescent="0.3"/>
  <cols>
    <col min="1" max="1" width="18.6640625" bestFit="1" customWidth="1"/>
    <col min="2" max="2" width="21.6640625" bestFit="1" customWidth="1"/>
    <col min="3" max="3" width="22.21875" customWidth="1"/>
    <col min="4" max="4" width="24.33203125" customWidth="1"/>
  </cols>
  <sheetData>
    <row r="1" spans="1:4" s="13" customFormat="1" ht="30" customHeight="1" thickBot="1" x14ac:dyDescent="0.4">
      <c r="A1" s="20" t="s">
        <v>88</v>
      </c>
      <c r="B1" s="20" t="s">
        <v>89</v>
      </c>
      <c r="C1" s="20" t="s">
        <v>90</v>
      </c>
      <c r="D1" s="20" t="s">
        <v>91</v>
      </c>
    </row>
    <row r="2" spans="1:4" s="13" customFormat="1" ht="30" customHeight="1" x14ac:dyDescent="0.35">
      <c r="A2" s="24" t="s">
        <v>14</v>
      </c>
      <c r="B2" s="18">
        <v>5.33</v>
      </c>
      <c r="C2" s="16" t="s">
        <v>70</v>
      </c>
      <c r="D2" s="16" t="s">
        <v>95</v>
      </c>
    </row>
    <row r="3" spans="1:4" s="13" customFormat="1" ht="30" customHeight="1" x14ac:dyDescent="0.35">
      <c r="A3" s="29" t="s">
        <v>17</v>
      </c>
      <c r="B3" s="19">
        <v>3.67</v>
      </c>
      <c r="C3" s="17" t="s">
        <v>75</v>
      </c>
      <c r="D3" s="17" t="s">
        <v>76</v>
      </c>
    </row>
    <row r="4" spans="1:4" s="13" customFormat="1" ht="30" customHeight="1" x14ac:dyDescent="0.35">
      <c r="A4" s="29" t="s">
        <v>18</v>
      </c>
      <c r="B4" s="19">
        <v>1.34</v>
      </c>
      <c r="C4" s="17" t="s">
        <v>75</v>
      </c>
      <c r="D4" s="17" t="s">
        <v>96</v>
      </c>
    </row>
    <row r="5" spans="1:4" s="13" customFormat="1" ht="30" customHeight="1" x14ac:dyDescent="0.35">
      <c r="A5" s="29" t="s">
        <v>19</v>
      </c>
      <c r="B5" s="19">
        <v>3.34</v>
      </c>
      <c r="C5" s="17" t="s">
        <v>75</v>
      </c>
      <c r="D5" s="17" t="s">
        <v>96</v>
      </c>
    </row>
    <row r="6" spans="1:4" s="13" customFormat="1" ht="30" customHeight="1" x14ac:dyDescent="0.35">
      <c r="A6" s="29" t="s">
        <v>20</v>
      </c>
      <c r="B6" s="19">
        <v>1.67</v>
      </c>
      <c r="C6" s="17" t="s">
        <v>75</v>
      </c>
      <c r="D6" s="17" t="s">
        <v>96</v>
      </c>
    </row>
    <row r="7" spans="1:4" s="13" customFormat="1" ht="30" customHeight="1" x14ac:dyDescent="0.35">
      <c r="A7" s="29" t="s">
        <v>21</v>
      </c>
      <c r="B7" s="19">
        <v>10</v>
      </c>
      <c r="C7" s="17" t="s">
        <v>74</v>
      </c>
      <c r="D7" s="17" t="s">
        <v>95</v>
      </c>
    </row>
    <row r="8" spans="1:4" s="13" customFormat="1" ht="30" customHeight="1" x14ac:dyDescent="0.35">
      <c r="A8" s="29" t="s">
        <v>22</v>
      </c>
      <c r="B8" s="19">
        <v>3.66</v>
      </c>
      <c r="C8" s="17" t="s">
        <v>75</v>
      </c>
      <c r="D8" s="17" t="s">
        <v>76</v>
      </c>
    </row>
    <row r="9" spans="1:4" s="13" customFormat="1" ht="30" customHeight="1" x14ac:dyDescent="0.35">
      <c r="A9" s="29" t="s">
        <v>62</v>
      </c>
      <c r="B9" s="19">
        <v>1.67</v>
      </c>
      <c r="C9" s="17" t="s">
        <v>75</v>
      </c>
      <c r="D9" s="17" t="s">
        <v>96</v>
      </c>
    </row>
    <row r="10" spans="1:4" s="13" customFormat="1" ht="30" customHeight="1" x14ac:dyDescent="0.35">
      <c r="A10" s="29" t="s">
        <v>63</v>
      </c>
      <c r="B10" s="19">
        <v>6</v>
      </c>
      <c r="C10" s="17" t="s">
        <v>71</v>
      </c>
      <c r="D10" s="17" t="s">
        <v>95</v>
      </c>
    </row>
    <row r="11" spans="1:4" s="13" customFormat="1" ht="30" customHeight="1" x14ac:dyDescent="0.35">
      <c r="A11" s="29" t="s">
        <v>64</v>
      </c>
      <c r="B11" s="19">
        <v>5.34</v>
      </c>
      <c r="C11" s="17" t="s">
        <v>70</v>
      </c>
      <c r="D11" s="17" t="s">
        <v>95</v>
      </c>
    </row>
    <row r="12" spans="1:4" s="13" customFormat="1" ht="30" customHeight="1" x14ac:dyDescent="0.35">
      <c r="A12" s="29" t="s">
        <v>65</v>
      </c>
      <c r="B12" s="19">
        <v>4</v>
      </c>
      <c r="C12" s="17" t="s">
        <v>75</v>
      </c>
      <c r="D12" s="17" t="s">
        <v>76</v>
      </c>
    </row>
    <row r="13" spans="1:4" s="13" customFormat="1" ht="30" customHeight="1" x14ac:dyDescent="0.35">
      <c r="A13" s="29" t="s">
        <v>66</v>
      </c>
      <c r="B13" s="19">
        <v>8</v>
      </c>
      <c r="C13" s="17" t="s">
        <v>73</v>
      </c>
      <c r="D13" s="17" t="s">
        <v>95</v>
      </c>
    </row>
    <row r="14" spans="1:4" x14ac:dyDescent="0.3">
      <c r="A14" s="27"/>
      <c r="B14" s="27"/>
      <c r="C14" s="27"/>
      <c r="D14" s="27"/>
    </row>
    <row r="15" spans="1:4" ht="12" customHeight="1" x14ac:dyDescent="0.3">
      <c r="A15" s="27"/>
      <c r="B15" s="27"/>
      <c r="C15" s="27"/>
      <c r="D15" s="27"/>
    </row>
    <row r="16" spans="1:4" ht="12" customHeight="1" x14ac:dyDescent="0.3">
      <c r="A16" s="27"/>
      <c r="B16" s="27"/>
      <c r="C16" s="27"/>
      <c r="D16" s="27"/>
    </row>
    <row r="17" spans="1:4" ht="12" customHeight="1" x14ac:dyDescent="0.3">
      <c r="A17" s="27"/>
      <c r="B17" s="27"/>
      <c r="C17" s="27"/>
      <c r="D17" s="27"/>
    </row>
    <row r="18" spans="1:4" ht="12" customHeight="1" x14ac:dyDescent="0.3">
      <c r="A18" s="27"/>
      <c r="B18" s="27"/>
      <c r="C18" s="27"/>
      <c r="D18" s="27"/>
    </row>
    <row r="19" spans="1:4" ht="12" customHeight="1" x14ac:dyDescent="0.3">
      <c r="A19" s="27"/>
      <c r="B19" s="27"/>
      <c r="C19" s="27"/>
      <c r="D19" s="27"/>
    </row>
    <row r="20" spans="1:4" ht="12" customHeight="1" x14ac:dyDescent="0.3">
      <c r="A20" s="27"/>
      <c r="B20" s="27"/>
      <c r="C20" s="27"/>
      <c r="D20" s="27"/>
    </row>
    <row r="21" spans="1:4" x14ac:dyDescent="0.3">
      <c r="A21" s="27"/>
      <c r="B21" s="27"/>
      <c r="C21" s="27"/>
      <c r="D21" s="27"/>
    </row>
    <row r="22" spans="1:4" x14ac:dyDescent="0.3">
      <c r="A22" s="27"/>
      <c r="B22" s="27"/>
      <c r="C22" s="27"/>
      <c r="D22" s="27"/>
    </row>
    <row r="23" spans="1:4" x14ac:dyDescent="0.3">
      <c r="A23" s="27"/>
      <c r="B23" s="27"/>
      <c r="C23" s="27"/>
      <c r="D23" s="27"/>
    </row>
    <row r="24" spans="1:4" x14ac:dyDescent="0.3">
      <c r="A24" s="27"/>
      <c r="B24" s="27"/>
      <c r="C24" s="27"/>
      <c r="D24" s="27"/>
    </row>
    <row r="25" spans="1:4" x14ac:dyDescent="0.3">
      <c r="A25" s="27"/>
      <c r="B25" s="27"/>
      <c r="C25" s="27"/>
      <c r="D25" s="27"/>
    </row>
    <row r="26" spans="1:4" x14ac:dyDescent="0.3">
      <c r="A26" s="27"/>
      <c r="B26" s="27"/>
      <c r="C26" s="27"/>
      <c r="D26" s="27"/>
    </row>
    <row r="27" spans="1:4" x14ac:dyDescent="0.3">
      <c r="A27" s="27"/>
      <c r="B27" s="27"/>
      <c r="C27" s="27"/>
      <c r="D27" s="27"/>
    </row>
    <row r="28" spans="1:4" x14ac:dyDescent="0.3">
      <c r="A28" s="27"/>
      <c r="B28" s="27"/>
      <c r="C28" s="27"/>
      <c r="D28" s="27"/>
    </row>
    <row r="29" spans="1:4" x14ac:dyDescent="0.3">
      <c r="A29" s="27"/>
      <c r="B29" s="27"/>
      <c r="C29" s="27"/>
      <c r="D29" s="27"/>
    </row>
    <row r="30" spans="1:4" x14ac:dyDescent="0.3">
      <c r="A30" s="27"/>
      <c r="B30" s="27"/>
      <c r="C30" s="27"/>
      <c r="D30" s="27"/>
    </row>
    <row r="31" spans="1:4" x14ac:dyDescent="0.3">
      <c r="A31" s="27"/>
      <c r="B31" s="27"/>
      <c r="C31" s="27"/>
      <c r="D31" s="27"/>
    </row>
    <row r="32" spans="1:4" x14ac:dyDescent="0.3">
      <c r="A32" s="27"/>
      <c r="B32" s="27"/>
      <c r="C32" s="27"/>
      <c r="D32" s="27"/>
    </row>
    <row r="33" spans="1:4" ht="14.4" customHeight="1" x14ac:dyDescent="0.3">
      <c r="A33" s="27"/>
      <c r="B33" s="27"/>
      <c r="C33" s="27"/>
      <c r="D33" s="27"/>
    </row>
    <row r="34" spans="1:4" ht="14.4" customHeight="1" x14ac:dyDescent="0.3">
      <c r="A34" s="27"/>
      <c r="B34" s="28"/>
      <c r="C34" s="28"/>
      <c r="D34" s="28"/>
    </row>
    <row r="35" spans="1:4" ht="18" x14ac:dyDescent="0.3">
      <c r="B35" s="25" t="s">
        <v>93</v>
      </c>
      <c r="D35" s="25"/>
    </row>
    <row r="36" spans="1:4" ht="18" x14ac:dyDescent="0.3">
      <c r="B36" s="26"/>
      <c r="C36" s="26">
        <v>44528.938283217591</v>
      </c>
      <c r="D36" s="26"/>
    </row>
  </sheetData>
  <conditionalFormatting sqref="D2:D13">
    <cfRule type="cellIs" dxfId="2" priority="1" operator="equal">
      <formula>"nie zaliczył"</formula>
    </cfRule>
    <cfRule type="cellIs" dxfId="1" priority="2" operator="equal">
      <formula>"dopytka"</formula>
    </cfRule>
    <cfRule type="cellIs" dxfId="0" priority="3" operator="equal">
      <formula>"zaliczył"</formula>
    </cfRule>
  </conditionalFormatting>
  <pageMargins left="0.7" right="0.7" top="0.75" bottom="0.75" header="0.3" footer="0.3"/>
  <pageSetup paperSize="9" orientation="portrait" horizontalDpi="0" verticalDpi="0" r:id="rId1"/>
  <headerFooter>
    <oddHeader>&amp;C&amp;"-,Pogrubiony"&amp;20Raport z zaliczenia przedmiotu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rozwiązanie</vt:lpstr>
      <vt:lpstr>raport</vt:lpstr>
      <vt:lpstr>wygenerowany raport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2021-11-28T21:31:21Z</dcterms:modified>
</cp:coreProperties>
</file>