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130C08E8-B707-4C77-8EAB-02701E28CE95}" xr6:coauthVersionLast="36" xr6:coauthVersionMax="36" xr10:uidLastSave="{00000000-0000-0000-0000-000000000000}"/>
  <bookViews>
    <workbookView xWindow="0" yWindow="0" windowWidth="22260" windowHeight="12645" activeTab="8" xr2:uid="{00000000-000D-0000-FFFF-FFFF00000000}"/>
  </bookViews>
  <sheets>
    <sheet name="dane pierwotne" sheetId="3" r:id="rId1"/>
    <sheet name="a" sheetId="2" r:id="rId2"/>
    <sheet name="b" sheetId="1" r:id="rId3"/>
    <sheet name="c" sheetId="4" r:id="rId4"/>
    <sheet name="d" sheetId="5" r:id="rId5"/>
    <sheet name="e" sheetId="7" r:id="rId6"/>
    <sheet name="f" sheetId="8" r:id="rId7"/>
    <sheet name="g" sheetId="9" r:id="rId8"/>
    <sheet name="h" sheetId="10" r:id="rId9"/>
  </sheets>
  <definedNames>
    <definedName name="_xlnm._FilterDatabase" localSheetId="1" hidden="1">a!$J$2:$J$35</definedName>
    <definedName name="_xlnm._FilterDatabase" localSheetId="7" hidden="1">g!$L$3:$M$34</definedName>
    <definedName name="DaneZewnętrzne_1" localSheetId="1" hidden="1">a!$A$1:$F$35</definedName>
    <definedName name="DaneZewnętrzne_1" localSheetId="2" hidden="1">b!$A$1:$F$35</definedName>
    <definedName name="DaneZewnętrzne_1" localSheetId="3" hidden="1">'c'!$A$1:$F$35</definedName>
    <definedName name="DaneZewnętrzne_1" localSheetId="4" hidden="1">d!$A$1:$F$35</definedName>
    <definedName name="DaneZewnętrzne_1" localSheetId="0" hidden="1">'dane pierwotne'!$A$1:$F$35</definedName>
    <definedName name="DaneZewnętrzne_1" localSheetId="5" hidden="1">e!$A$1:$F$35</definedName>
    <definedName name="DaneZewnętrzne_1" localSheetId="6" hidden="1">f!$A$1:$F$35</definedName>
    <definedName name="DaneZewnętrzne_1" localSheetId="7" hidden="1">g!$A$1:$F$35</definedName>
    <definedName name="DaneZewnętrzne_1" localSheetId="8" hidden="1">h!$A$1:$F$35</definedName>
    <definedName name="_xlnm.Extract" localSheetId="7">g!$P$2:$Q$2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 s="1"/>
  <c r="M2" i="1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2" i="8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2" i="5"/>
  <c r="J5" i="9"/>
  <c r="K5" i="9" s="1"/>
  <c r="J7" i="9"/>
  <c r="K7" i="9" s="1"/>
  <c r="J9" i="9"/>
  <c r="K9" i="9" s="1"/>
  <c r="J10" i="9"/>
  <c r="K10" i="9" s="1"/>
  <c r="J13" i="9"/>
  <c r="K13" i="9" s="1"/>
  <c r="J16" i="9"/>
  <c r="K16" i="9" s="1"/>
  <c r="J17" i="9"/>
  <c r="K17" i="9" s="1"/>
  <c r="J19" i="9"/>
  <c r="K19" i="9" s="1"/>
  <c r="J22" i="9"/>
  <c r="K22" i="9" s="1"/>
  <c r="J23" i="9"/>
  <c r="K23" i="9" s="1"/>
  <c r="J25" i="9"/>
  <c r="K25" i="9" s="1"/>
  <c r="J27" i="9"/>
  <c r="K27" i="9" s="1"/>
  <c r="J28" i="9"/>
  <c r="K28" i="9" s="1"/>
  <c r="J32" i="9"/>
  <c r="K32" i="9" s="1"/>
  <c r="J35" i="9"/>
  <c r="K35" i="9" s="1"/>
  <c r="J2" i="9"/>
  <c r="K2" i="9" s="1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O2" i="7"/>
  <c r="N2" i="7"/>
  <c r="M2" i="7"/>
  <c r="P2" i="4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2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J4" i="7"/>
  <c r="I4" i="7"/>
  <c r="H4" i="7"/>
  <c r="G4" i="7"/>
  <c r="J3" i="7"/>
  <c r="I3" i="7"/>
  <c r="H3" i="7"/>
  <c r="G3" i="7"/>
  <c r="J2" i="7"/>
  <c r="I2" i="7"/>
  <c r="H2" i="7"/>
  <c r="G2" i="7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G2" i="5"/>
  <c r="G2" i="10" s="1"/>
  <c r="G3" i="5"/>
  <c r="I3" i="5" s="1"/>
  <c r="G4" i="5"/>
  <c r="G5" i="5"/>
  <c r="I5" i="5" s="1"/>
  <c r="G6" i="5"/>
  <c r="H6" i="9" s="1"/>
  <c r="I6" i="9" s="1"/>
  <c r="G7" i="5"/>
  <c r="G8" i="5"/>
  <c r="G8" i="10" s="1"/>
  <c r="G9" i="5"/>
  <c r="I9" i="5" s="1"/>
  <c r="G10" i="5"/>
  <c r="G11" i="5"/>
  <c r="I11" i="5" s="1"/>
  <c r="G12" i="5"/>
  <c r="H12" i="9" s="1"/>
  <c r="I12" i="9" s="1"/>
  <c r="G13" i="5"/>
  <c r="G14" i="5"/>
  <c r="G14" i="10" s="1"/>
  <c r="G15" i="5"/>
  <c r="I15" i="5" s="1"/>
  <c r="G16" i="5"/>
  <c r="G17" i="5"/>
  <c r="I17" i="5" s="1"/>
  <c r="G18" i="5"/>
  <c r="H18" i="9" s="1"/>
  <c r="I18" i="9" s="1"/>
  <c r="G19" i="5"/>
  <c r="G20" i="5"/>
  <c r="G20" i="10" s="1"/>
  <c r="G21" i="5"/>
  <c r="I21" i="5" s="1"/>
  <c r="G22" i="5"/>
  <c r="G23" i="5"/>
  <c r="I23" i="5" s="1"/>
  <c r="G24" i="5"/>
  <c r="H24" i="9" s="1"/>
  <c r="I24" i="9" s="1"/>
  <c r="G25" i="5"/>
  <c r="G26" i="5"/>
  <c r="G26" i="10" s="1"/>
  <c r="G27" i="5"/>
  <c r="I27" i="5" s="1"/>
  <c r="G28" i="5"/>
  <c r="G29" i="5"/>
  <c r="I29" i="5" s="1"/>
  <c r="G30" i="5"/>
  <c r="H30" i="9" s="1"/>
  <c r="I30" i="9" s="1"/>
  <c r="G31" i="5"/>
  <c r="G32" i="5"/>
  <c r="G32" i="10" s="1"/>
  <c r="G33" i="5"/>
  <c r="I33" i="5" s="1"/>
  <c r="G34" i="5"/>
  <c r="G35" i="5"/>
  <c r="I35" i="5" s="1"/>
  <c r="J38" i="1"/>
  <c r="S3" i="1"/>
  <c r="O6" i="1"/>
  <c r="O3" i="1"/>
  <c r="P3" i="2"/>
  <c r="H31" i="9" l="1"/>
  <c r="I31" i="9" s="1"/>
  <c r="H25" i="9"/>
  <c r="I25" i="9" s="1"/>
  <c r="H19" i="9"/>
  <c r="I19" i="9" s="1"/>
  <c r="H13" i="9"/>
  <c r="I13" i="9" s="1"/>
  <c r="H7" i="9"/>
  <c r="I7" i="9" s="1"/>
  <c r="G34" i="10"/>
  <c r="G28" i="10"/>
  <c r="G22" i="10"/>
  <c r="G16" i="10"/>
  <c r="G10" i="10"/>
  <c r="G4" i="10"/>
  <c r="I32" i="5"/>
  <c r="M32" i="5" s="1"/>
  <c r="I26" i="5"/>
  <c r="M26" i="5" s="1"/>
  <c r="I20" i="5"/>
  <c r="M20" i="5" s="1"/>
  <c r="I14" i="5"/>
  <c r="M14" i="5" s="1"/>
  <c r="I8" i="5"/>
  <c r="I2" i="5"/>
  <c r="M2" i="5" s="1"/>
  <c r="M19" i="5"/>
  <c r="M25" i="5"/>
  <c r="H5" i="8"/>
  <c r="H11" i="8"/>
  <c r="H17" i="8"/>
  <c r="H23" i="8"/>
  <c r="H29" i="8"/>
  <c r="H35" i="8"/>
  <c r="H2" i="9"/>
  <c r="I2" i="9" s="1"/>
  <c r="H5" i="9"/>
  <c r="I5" i="9" s="1"/>
  <c r="H8" i="9"/>
  <c r="I8" i="9" s="1"/>
  <c r="J8" i="9" s="1"/>
  <c r="K8" i="9" s="1"/>
  <c r="H11" i="9"/>
  <c r="H14" i="9"/>
  <c r="I14" i="9" s="1"/>
  <c r="J14" i="9" s="1"/>
  <c r="K14" i="9" s="1"/>
  <c r="H17" i="9"/>
  <c r="I17" i="9" s="1"/>
  <c r="H20" i="9"/>
  <c r="H23" i="9"/>
  <c r="I23" i="9" s="1"/>
  <c r="H26" i="9"/>
  <c r="I26" i="9" s="1"/>
  <c r="J26" i="9" s="1"/>
  <c r="K26" i="9" s="1"/>
  <c r="H29" i="9"/>
  <c r="I29" i="9" s="1"/>
  <c r="J29" i="9" s="1"/>
  <c r="K29" i="9" s="1"/>
  <c r="H32" i="9"/>
  <c r="I32" i="9" s="1"/>
  <c r="H35" i="9"/>
  <c r="G5" i="10"/>
  <c r="G11" i="10"/>
  <c r="G17" i="10"/>
  <c r="G23" i="10"/>
  <c r="G29" i="10"/>
  <c r="G35" i="10"/>
  <c r="I31" i="5"/>
  <c r="M31" i="5" s="1"/>
  <c r="I25" i="5"/>
  <c r="I19" i="5"/>
  <c r="I13" i="5"/>
  <c r="M13" i="5" s="1"/>
  <c r="I7" i="5"/>
  <c r="M7" i="5" s="1"/>
  <c r="M8" i="5"/>
  <c r="H6" i="8"/>
  <c r="H12" i="8"/>
  <c r="H18" i="8"/>
  <c r="H24" i="8"/>
  <c r="H30" i="8"/>
  <c r="G6" i="10"/>
  <c r="G12" i="10"/>
  <c r="G18" i="10"/>
  <c r="G24" i="10"/>
  <c r="G30" i="10"/>
  <c r="I30" i="5"/>
  <c r="I24" i="5"/>
  <c r="M24" i="5" s="1"/>
  <c r="I18" i="5"/>
  <c r="M18" i="5" s="1"/>
  <c r="I12" i="5"/>
  <c r="M12" i="5" s="1"/>
  <c r="I6" i="5"/>
  <c r="M6" i="5" s="1"/>
  <c r="M3" i="5"/>
  <c r="M9" i="5"/>
  <c r="M15" i="5"/>
  <c r="M21" i="5"/>
  <c r="M27" i="5"/>
  <c r="M33" i="5"/>
  <c r="H7" i="8"/>
  <c r="H13" i="8"/>
  <c r="H19" i="8"/>
  <c r="H25" i="8"/>
  <c r="H31" i="8"/>
  <c r="H3" i="9"/>
  <c r="I3" i="9" s="1"/>
  <c r="J3" i="9" s="1"/>
  <c r="K3" i="9" s="1"/>
  <c r="H9" i="9"/>
  <c r="I9" i="9" s="1"/>
  <c r="H15" i="9"/>
  <c r="I15" i="9" s="1"/>
  <c r="J15" i="9" s="1"/>
  <c r="K15" i="9" s="1"/>
  <c r="H21" i="9"/>
  <c r="I21" i="9" s="1"/>
  <c r="J21" i="9" s="1"/>
  <c r="K21" i="9" s="1"/>
  <c r="H27" i="9"/>
  <c r="I27" i="9" s="1"/>
  <c r="H33" i="9"/>
  <c r="I33" i="9" s="1"/>
  <c r="J33" i="9" s="1"/>
  <c r="K33" i="9" s="1"/>
  <c r="G7" i="10"/>
  <c r="G13" i="10"/>
  <c r="G19" i="10"/>
  <c r="G25" i="10"/>
  <c r="G31" i="10"/>
  <c r="M22" i="5"/>
  <c r="M28" i="5"/>
  <c r="H2" i="8"/>
  <c r="H8" i="8"/>
  <c r="J8" i="8" s="1"/>
  <c r="H14" i="8"/>
  <c r="H20" i="8"/>
  <c r="H26" i="8"/>
  <c r="H32" i="8"/>
  <c r="I34" i="5"/>
  <c r="M34" i="5" s="1"/>
  <c r="I28" i="5"/>
  <c r="I22" i="5"/>
  <c r="I16" i="5"/>
  <c r="M16" i="5" s="1"/>
  <c r="I10" i="5"/>
  <c r="M10" i="5" s="1"/>
  <c r="I4" i="5"/>
  <c r="M4" i="5" s="1"/>
  <c r="M5" i="5"/>
  <c r="M11" i="5"/>
  <c r="M17" i="5"/>
  <c r="M23" i="5"/>
  <c r="M29" i="5"/>
  <c r="M35" i="5"/>
  <c r="H3" i="8"/>
  <c r="H9" i="8"/>
  <c r="H15" i="8"/>
  <c r="H21" i="8"/>
  <c r="H27" i="8"/>
  <c r="H33" i="8"/>
  <c r="H4" i="9"/>
  <c r="I4" i="9" s="1"/>
  <c r="J4" i="9" s="1"/>
  <c r="K4" i="9" s="1"/>
  <c r="H10" i="9"/>
  <c r="I10" i="9" s="1"/>
  <c r="H16" i="9"/>
  <c r="I16" i="9" s="1"/>
  <c r="H22" i="9"/>
  <c r="I22" i="9" s="1"/>
  <c r="H28" i="9"/>
  <c r="I28" i="9" s="1"/>
  <c r="H34" i="9"/>
  <c r="I34" i="9" s="1"/>
  <c r="J34" i="9" s="1"/>
  <c r="K34" i="9" s="1"/>
  <c r="G3" i="10"/>
  <c r="G9" i="10"/>
  <c r="G15" i="10"/>
  <c r="G21" i="10"/>
  <c r="G27" i="10"/>
  <c r="G33" i="10"/>
  <c r="M30" i="5"/>
  <c r="H4" i="8"/>
  <c r="H10" i="8"/>
  <c r="H16" i="8"/>
  <c r="H22" i="8"/>
  <c r="H28" i="8"/>
  <c r="H34" i="8"/>
  <c r="I20" i="9"/>
  <c r="J20" i="9" s="1"/>
  <c r="K20" i="9" s="1"/>
  <c r="I35" i="9"/>
  <c r="I11" i="9"/>
  <c r="J11" i="9" s="1"/>
  <c r="K11" i="9" s="1"/>
  <c r="J31" i="9"/>
  <c r="K31" i="9" s="1"/>
  <c r="J24" i="9"/>
  <c r="K24" i="9" s="1"/>
  <c r="J6" i="9"/>
  <c r="K6" i="9" s="1"/>
  <c r="J12" i="9"/>
  <c r="K12" i="9" s="1"/>
  <c r="J30" i="9"/>
  <c r="K30" i="9" s="1"/>
  <c r="J18" i="9"/>
  <c r="K18" i="9" s="1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G35" i="4"/>
  <c r="J35" i="4" s="1"/>
  <c r="G34" i="4"/>
  <c r="H34" i="4" s="1"/>
  <c r="G33" i="4"/>
  <c r="J33" i="4" s="1"/>
  <c r="G32" i="4"/>
  <c r="J32" i="4" s="1"/>
  <c r="G31" i="4"/>
  <c r="J31" i="4" s="1"/>
  <c r="G30" i="4"/>
  <c r="H30" i="4" s="1"/>
  <c r="G29" i="4"/>
  <c r="J29" i="4" s="1"/>
  <c r="G28" i="4"/>
  <c r="J28" i="4" s="1"/>
  <c r="G27" i="4"/>
  <c r="J27" i="4" s="1"/>
  <c r="G26" i="4"/>
  <c r="J26" i="4" s="1"/>
  <c r="G25" i="4"/>
  <c r="H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H18" i="4" s="1"/>
  <c r="G17" i="4"/>
  <c r="J17" i="4" s="1"/>
  <c r="G16" i="4"/>
  <c r="H16" i="4" s="1"/>
  <c r="G15" i="4"/>
  <c r="J15" i="4" s="1"/>
  <c r="G14" i="4"/>
  <c r="J14" i="4" s="1"/>
  <c r="G13" i="4"/>
  <c r="H13" i="4" s="1"/>
  <c r="G12" i="4"/>
  <c r="H12" i="4" s="1"/>
  <c r="G11" i="4"/>
  <c r="J11" i="4" s="1"/>
  <c r="G10" i="4"/>
  <c r="J10" i="4" s="1"/>
  <c r="G9" i="4"/>
  <c r="J9" i="4" s="1"/>
  <c r="G8" i="4"/>
  <c r="J8" i="4" s="1"/>
  <c r="G7" i="4"/>
  <c r="H7" i="4" s="1"/>
  <c r="G6" i="4"/>
  <c r="H6" i="4" s="1"/>
  <c r="G5" i="4"/>
  <c r="J5" i="4" s="1"/>
  <c r="G4" i="4"/>
  <c r="J4" i="4" s="1"/>
  <c r="G3" i="4"/>
  <c r="J3" i="4" s="1"/>
  <c r="G2" i="4"/>
  <c r="J2" i="4" s="1"/>
  <c r="O4" i="1"/>
  <c r="O5" i="1"/>
  <c r="N3" i="1"/>
  <c r="N4" i="1"/>
  <c r="N5" i="1"/>
  <c r="N6" i="1"/>
  <c r="M3" i="1"/>
  <c r="M4" i="1"/>
  <c r="M5" i="1"/>
  <c r="M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M7" i="2"/>
  <c r="M6" i="2"/>
  <c r="M5" i="2"/>
  <c r="M4" i="2"/>
  <c r="M3" i="2"/>
  <c r="M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I3" i="2"/>
  <c r="I4" i="2"/>
  <c r="I5" i="2"/>
  <c r="I6" i="2"/>
  <c r="I9" i="2"/>
  <c r="I10" i="2"/>
  <c r="I11" i="2"/>
  <c r="I12" i="2"/>
  <c r="I15" i="2"/>
  <c r="I16" i="2"/>
  <c r="I17" i="2"/>
  <c r="I18" i="2"/>
  <c r="I21" i="2"/>
  <c r="I22" i="2"/>
  <c r="I23" i="2"/>
  <c r="I24" i="2"/>
  <c r="I27" i="2"/>
  <c r="I28" i="2"/>
  <c r="I29" i="2"/>
  <c r="I30" i="2"/>
  <c r="I33" i="2"/>
  <c r="I34" i="2"/>
  <c r="I35" i="2"/>
  <c r="H4" i="2"/>
  <c r="H10" i="2"/>
  <c r="H11" i="2"/>
  <c r="H12" i="2"/>
  <c r="H16" i="2"/>
  <c r="H22" i="2"/>
  <c r="H23" i="2"/>
  <c r="H24" i="2"/>
  <c r="H28" i="2"/>
  <c r="H34" i="2"/>
  <c r="H35" i="2"/>
  <c r="G2" i="2"/>
  <c r="I2" i="2" s="1"/>
  <c r="G3" i="2"/>
  <c r="H3" i="2" s="1"/>
  <c r="G4" i="2"/>
  <c r="G5" i="2"/>
  <c r="H5" i="2" s="1"/>
  <c r="G6" i="2"/>
  <c r="H6" i="2" s="1"/>
  <c r="G7" i="2"/>
  <c r="H7" i="2" s="1"/>
  <c r="G8" i="2"/>
  <c r="H8" i="2" s="1"/>
  <c r="G9" i="2"/>
  <c r="H9" i="2" s="1"/>
  <c r="G10" i="2"/>
  <c r="G11" i="2"/>
  <c r="G12" i="2"/>
  <c r="G13" i="2"/>
  <c r="H13" i="2" s="1"/>
  <c r="G14" i="2"/>
  <c r="H14" i="2" s="1"/>
  <c r="G15" i="2"/>
  <c r="H15" i="2" s="1"/>
  <c r="G16" i="2"/>
  <c r="G17" i="2"/>
  <c r="H17" i="2" s="1"/>
  <c r="G18" i="2"/>
  <c r="H18" i="2" s="1"/>
  <c r="G19" i="2"/>
  <c r="H19" i="2" s="1"/>
  <c r="G20" i="2"/>
  <c r="H20" i="2" s="1"/>
  <c r="G21" i="2"/>
  <c r="H21" i="2" s="1"/>
  <c r="G22" i="2"/>
  <c r="G23" i="2"/>
  <c r="G24" i="2"/>
  <c r="G25" i="2"/>
  <c r="H25" i="2" s="1"/>
  <c r="G26" i="2"/>
  <c r="H26" i="2" s="1"/>
  <c r="G27" i="2"/>
  <c r="H27" i="2" s="1"/>
  <c r="G28" i="2"/>
  <c r="G29" i="2"/>
  <c r="H29" i="2" s="1"/>
  <c r="G30" i="2"/>
  <c r="H30" i="2" s="1"/>
  <c r="G31" i="2"/>
  <c r="H31" i="2" s="1"/>
  <c r="G32" i="2"/>
  <c r="H32" i="2" s="1"/>
  <c r="G33" i="2"/>
  <c r="H33" i="2" s="1"/>
  <c r="G34" i="2"/>
  <c r="G35" i="2"/>
  <c r="J2" i="10" l="1"/>
  <c r="N15" i="8"/>
  <c r="J15" i="8"/>
  <c r="N14" i="8"/>
  <c r="J14" i="8"/>
  <c r="J7" i="8"/>
  <c r="N7" i="8"/>
  <c r="N17" i="8"/>
  <c r="J17" i="8"/>
  <c r="N9" i="8"/>
  <c r="J9" i="8"/>
  <c r="N8" i="8"/>
  <c r="J18" i="8"/>
  <c r="N18" i="8"/>
  <c r="N11" i="8"/>
  <c r="J11" i="8"/>
  <c r="N29" i="8"/>
  <c r="J29" i="8"/>
  <c r="J24" i="8"/>
  <c r="N24" i="8"/>
  <c r="N10" i="8"/>
  <c r="J10" i="8"/>
  <c r="N3" i="8"/>
  <c r="J3" i="8"/>
  <c r="J2" i="8"/>
  <c r="N2" i="8"/>
  <c r="J31" i="8"/>
  <c r="N31" i="8"/>
  <c r="J12" i="8"/>
  <c r="N12" i="8"/>
  <c r="N5" i="8"/>
  <c r="J5" i="8"/>
  <c r="I2" i="10"/>
  <c r="N34" i="8"/>
  <c r="J34" i="8"/>
  <c r="N27" i="8"/>
  <c r="J27" i="8"/>
  <c r="N26" i="8"/>
  <c r="J26" i="8"/>
  <c r="J19" i="8"/>
  <c r="N19" i="8"/>
  <c r="N28" i="8"/>
  <c r="J28" i="8"/>
  <c r="N21" i="8"/>
  <c r="J21" i="8"/>
  <c r="N20" i="8"/>
  <c r="J20" i="8"/>
  <c r="J13" i="8"/>
  <c r="N13" i="8"/>
  <c r="J30" i="8"/>
  <c r="N30" i="8"/>
  <c r="N23" i="8"/>
  <c r="J23" i="8"/>
  <c r="N22" i="8"/>
  <c r="J22" i="8"/>
  <c r="N16" i="8"/>
  <c r="J16" i="8"/>
  <c r="N4" i="8"/>
  <c r="J4" i="8"/>
  <c r="N33" i="8"/>
  <c r="J33" i="8"/>
  <c r="N32" i="8"/>
  <c r="J32" i="8"/>
  <c r="J25" i="8"/>
  <c r="N25" i="8"/>
  <c r="J6" i="8"/>
  <c r="N6" i="8"/>
  <c r="N35" i="8"/>
  <c r="J35" i="8"/>
  <c r="L25" i="4"/>
  <c r="L7" i="4"/>
  <c r="L13" i="4"/>
  <c r="L30" i="4"/>
  <c r="L18" i="4"/>
  <c r="L12" i="4"/>
  <c r="L6" i="4"/>
  <c r="K16" i="4"/>
  <c r="L16" i="4"/>
  <c r="L34" i="4"/>
  <c r="K25" i="4"/>
  <c r="K13" i="4"/>
  <c r="K7" i="4"/>
  <c r="K30" i="4"/>
  <c r="K18" i="4"/>
  <c r="K12" i="4"/>
  <c r="K6" i="4"/>
  <c r="K34" i="4"/>
  <c r="J7" i="4"/>
  <c r="J16" i="4"/>
  <c r="J25" i="4"/>
  <c r="J34" i="4"/>
  <c r="H4" i="4"/>
  <c r="H22" i="4"/>
  <c r="H31" i="4"/>
  <c r="L31" i="4" s="1"/>
  <c r="J13" i="4"/>
  <c r="H10" i="4"/>
  <c r="H28" i="4"/>
  <c r="H19" i="4"/>
  <c r="L19" i="4" s="1"/>
  <c r="H15" i="4"/>
  <c r="L15" i="4" s="1"/>
  <c r="H21" i="4"/>
  <c r="K21" i="4" s="1"/>
  <c r="H27" i="4"/>
  <c r="K27" i="4" s="1"/>
  <c r="J18" i="4"/>
  <c r="H9" i="4"/>
  <c r="K9" i="4" s="1"/>
  <c r="H24" i="4"/>
  <c r="L24" i="4" s="1"/>
  <c r="H33" i="4"/>
  <c r="L33" i="4" s="1"/>
  <c r="J6" i="4"/>
  <c r="M6" i="4" s="1"/>
  <c r="J12" i="4"/>
  <c r="J30" i="4"/>
  <c r="H2" i="4"/>
  <c r="L2" i="4" s="1"/>
  <c r="H5" i="4"/>
  <c r="H8" i="4"/>
  <c r="K8" i="4" s="1"/>
  <c r="H11" i="4"/>
  <c r="H14" i="4"/>
  <c r="L14" i="4" s="1"/>
  <c r="H17" i="4"/>
  <c r="H20" i="4"/>
  <c r="K20" i="4" s="1"/>
  <c r="H23" i="4"/>
  <c r="H26" i="4"/>
  <c r="K26" i="4" s="1"/>
  <c r="H29" i="4"/>
  <c r="H32" i="4"/>
  <c r="K32" i="4" s="1"/>
  <c r="H35" i="4"/>
  <c r="H3" i="4"/>
  <c r="L3" i="4" s="1"/>
  <c r="H2" i="2"/>
  <c r="I32" i="2"/>
  <c r="I26" i="2"/>
  <c r="I20" i="2"/>
  <c r="I14" i="2"/>
  <c r="I8" i="2"/>
  <c r="I31" i="2"/>
  <c r="I25" i="2"/>
  <c r="I19" i="2"/>
  <c r="I13" i="2"/>
  <c r="I7" i="2"/>
  <c r="K2" i="10" l="1"/>
  <c r="M7" i="4"/>
  <c r="M18" i="4"/>
  <c r="M25" i="4"/>
  <c r="M34" i="4"/>
  <c r="M30" i="4"/>
  <c r="M12" i="4"/>
  <c r="M13" i="4"/>
  <c r="M16" i="4"/>
  <c r="L9" i="4"/>
  <c r="M9" i="4" s="1"/>
  <c r="K2" i="4"/>
  <c r="M2" i="4" s="1"/>
  <c r="K3" i="4"/>
  <c r="M3" i="4" s="1"/>
  <c r="L21" i="4"/>
  <c r="M21" i="4" s="1"/>
  <c r="L27" i="4"/>
  <c r="M27" i="4" s="1"/>
  <c r="K31" i="4"/>
  <c r="M31" i="4" s="1"/>
  <c r="K14" i="4"/>
  <c r="M14" i="4" s="1"/>
  <c r="K15" i="4"/>
  <c r="M15" i="4" s="1"/>
  <c r="L8" i="4"/>
  <c r="M8" i="4" s="1"/>
  <c r="K23" i="4"/>
  <c r="L23" i="4"/>
  <c r="K5" i="4"/>
  <c r="L5" i="4"/>
  <c r="L4" i="4"/>
  <c r="K4" i="4"/>
  <c r="L28" i="4"/>
  <c r="K28" i="4"/>
  <c r="L20" i="4"/>
  <c r="M20" i="4" s="1"/>
  <c r="L35" i="4"/>
  <c r="K35" i="4"/>
  <c r="M35" i="4" s="1"/>
  <c r="L17" i="4"/>
  <c r="K17" i="4"/>
  <c r="L10" i="4"/>
  <c r="K10" i="4"/>
  <c r="L26" i="4"/>
  <c r="M26" i="4" s="1"/>
  <c r="K33" i="4"/>
  <c r="M33" i="4" s="1"/>
  <c r="L32" i="4"/>
  <c r="M32" i="4" s="1"/>
  <c r="K29" i="4"/>
  <c r="L29" i="4"/>
  <c r="K11" i="4"/>
  <c r="L11" i="4"/>
  <c r="K24" i="4"/>
  <c r="M24" i="4" s="1"/>
  <c r="K19" i="4"/>
  <c r="M19" i="4" s="1"/>
  <c r="L22" i="4"/>
  <c r="K22" i="4"/>
  <c r="M29" i="4" l="1"/>
  <c r="M17" i="4"/>
  <c r="M23" i="4"/>
  <c r="M4" i="4"/>
  <c r="M11" i="4"/>
  <c r="M10" i="4"/>
  <c r="M5" i="4"/>
  <c r="M22" i="4"/>
  <c r="M28" i="4"/>
  <c r="Q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538930-48B9-4152-8A0C-B2A45E750DA4}" keepAlive="1" name="Zapytanie — zad1" description="Połączenie z zapytaniem „zad1” w skoroszycie." type="5" refreshedVersion="6" background="1" saveData="1">
    <dbPr connection="Provider=Microsoft.Mashup.OleDb.1;Data Source=$Workbook$;Location=zad1;Extended Properties=&quot;&quot;" command="SELECT * FROM [zad1]"/>
  </connection>
  <connection id="2" xr16:uid="{82D747BC-CBF6-4E99-9029-FA84B73D52ED}" keepAlive="1" name="Zapytanie — zad1 (2)" description="Połączenie z zapytaniem „zad1 (2)” w skoroszycie." type="5" refreshedVersion="6" background="1" saveData="1">
    <dbPr connection="Provider=Microsoft.Mashup.OleDb.1;Data Source=$Workbook$;Location=&quot;zad1 (2)&quot;;Extended Properties=&quot;&quot;" command="SELECT * FROM [zad1 (2)]"/>
  </connection>
  <connection id="3" xr16:uid="{730D38C8-499C-4796-8984-44CEAD6C0DC1}" keepAlive="1" name="Zapytanie — zad1 (3)" description="Połączenie z zapytaniem „zad1 (3)” w skoroszycie." type="5" refreshedVersion="6" background="1" saveData="1">
    <dbPr connection="Provider=Microsoft.Mashup.OleDb.1;Data Source=$Workbook$;Location=&quot;zad1 (3)&quot;;Extended Properties=&quot;&quot;" command="SELECT * FROM [zad1 (3)]"/>
  </connection>
  <connection id="4" xr16:uid="{E0AE5A61-4C3C-47B7-BC40-0593F14D1449}" keepAlive="1" name="Zapytanie — zad1 (4)" description="Połączenie z zapytaniem „zad1 (4)” w skoroszycie." type="5" refreshedVersion="6" background="1" saveData="1">
    <dbPr connection="Provider=Microsoft.Mashup.OleDb.1;Data Source=$Workbook$;Location=&quot;zad1 (4)&quot;;Extended Properties=&quot;&quot;" command="SELECT * FROM [zad1 (4)]"/>
  </connection>
  <connection id="5" xr16:uid="{AE16E2BD-7AF7-4252-8659-848EC6BD6EBA}" keepAlive="1" name="Zapytanie — zad1 (5)" description="Połączenie z zapytaniem „zad1 (5)” w skoroszycie." type="5" refreshedVersion="6" background="1" saveData="1">
    <dbPr connection="Provider=Microsoft.Mashup.OleDb.1;Data Source=$Workbook$;Location=&quot;zad1 (5)&quot;;Extended Properties=&quot;&quot;" command="SELECT * FROM [zad1 (5)]"/>
  </connection>
  <connection id="6" xr16:uid="{38EFF0F2-0C5F-4E5D-A800-A8F96C6AF59D}" keepAlive="1" name="Zapytanie — zad1 (6)" description="Połączenie z zapytaniem „zad1 (6)” w skoroszycie." type="5" refreshedVersion="6" background="1" saveData="1">
    <dbPr connection="Provider=Microsoft.Mashup.OleDb.1;Data Source=$Workbook$;Location=&quot;zad1 (6)&quot;;Extended Properties=&quot;&quot;" command="SELECT * FROM [zad1 (6)]"/>
  </connection>
  <connection id="7" xr16:uid="{6CB5DDA0-93F7-47CC-9A4C-88C8C05A8EF9}" keepAlive="1" name="Zapytanie — zad1 (7)" description="Połączenie z zapytaniem „zad1 (7)” w skoroszycie." type="5" refreshedVersion="6" background="1" saveData="1">
    <dbPr connection="Provider=Microsoft.Mashup.OleDb.1;Data Source=$Workbook$;Location=&quot;zad1 (7)&quot;;Extended Properties=&quot;&quot;" command="SELECT * FROM [zad1 (7)]"/>
  </connection>
  <connection id="8" xr16:uid="{9462F260-B3FC-43E5-938E-56AFFBD91E2E}" keepAlive="1" name="Zapytanie — zad1 (8)" description="Połączenie z zapytaniem „zad1 (8)” w skoroszycie." type="5" refreshedVersion="6" background="1" saveData="1">
    <dbPr connection="Provider=Microsoft.Mashup.OleDb.1;Data Source=$Workbook$;Location=&quot;zad1 (8)&quot;;Extended Properties=&quot;&quot;" command="SELECT * FROM [zad1 (8)]"/>
  </connection>
  <connection id="9" xr16:uid="{909A0806-0D77-4182-AEC3-9BD195DCC3F9}" keepAlive="1" name="Zapytanie — zad1 (9)" description="Połączenie z zapytaniem „zad1 (9)” w skoroszycie." type="5" refreshedVersion="6" background="1" saveData="1">
    <dbPr connection="Provider=Microsoft.Mashup.OleDb.1;Data Source=$Workbook$;Location=&quot;zad1 (9)&quot;;Extended Properties=&quot;&quot;" command="SELECT * FROM [zad1 (9)]"/>
  </connection>
</connections>
</file>

<file path=xl/sharedStrings.xml><?xml version="1.0" encoding="utf-8"?>
<sst xmlns="http://schemas.openxmlformats.org/spreadsheetml/2006/main" count="1411" uniqueCount="162">
  <si>
    <t>LP</t>
  </si>
  <si>
    <t>Nazwisko</t>
  </si>
  <si>
    <t>Data urodzenia</t>
  </si>
  <si>
    <t>Kod stanowiska</t>
  </si>
  <si>
    <t>Wynagrodzenie pracownika</t>
  </si>
  <si>
    <t>Etat</t>
  </si>
  <si>
    <t>Krasna</t>
  </si>
  <si>
    <t>MCMLXII.IV.XV</t>
  </si>
  <si>
    <t>1AFC.1A</t>
  </si>
  <si>
    <t>1.0000</t>
  </si>
  <si>
    <t>Jasny</t>
  </si>
  <si>
    <t>MCMLXXIII.III.V</t>
  </si>
  <si>
    <t>3DE4.A0</t>
  </si>
  <si>
    <t>Iksiński</t>
  </si>
  <si>
    <t>MCMLVIII.X.II</t>
  </si>
  <si>
    <t>12FF.00</t>
  </si>
  <si>
    <t>0.1100</t>
  </si>
  <si>
    <t>Ygrekowska</t>
  </si>
  <si>
    <t>MCMLIX.XII.I</t>
  </si>
  <si>
    <t>112C.00</t>
  </si>
  <si>
    <t>0.1000</t>
  </si>
  <si>
    <t>Jacyniacki</t>
  </si>
  <si>
    <t>MM.II.XX</t>
  </si>
  <si>
    <t>F1E.00</t>
  </si>
  <si>
    <t>0.0100</t>
  </si>
  <si>
    <t>Kompetenta</t>
  </si>
  <si>
    <t>MCMXCIX.VI.XXIV</t>
  </si>
  <si>
    <t>A3E.B0</t>
  </si>
  <si>
    <t>0.1101</t>
  </si>
  <si>
    <t>Sympatyczny</t>
  </si>
  <si>
    <t>MCMLXV.II.XX</t>
  </si>
  <si>
    <t>1AAB.00</t>
  </si>
  <si>
    <t>Znana</t>
  </si>
  <si>
    <t>MMI.III.XXI</t>
  </si>
  <si>
    <t>D43.00</t>
  </si>
  <si>
    <t>Abacka</t>
  </si>
  <si>
    <t>MCMLXXVIII.V.XXV</t>
  </si>
  <si>
    <t>1230.FF</t>
  </si>
  <si>
    <t>Babacki</t>
  </si>
  <si>
    <t>MCMLXXXIII.VI.I</t>
  </si>
  <si>
    <t>E12.00</t>
  </si>
  <si>
    <t>0.1110</t>
  </si>
  <si>
    <t>Cacykowski</t>
  </si>
  <si>
    <t>MCMXCVI.III.III</t>
  </si>
  <si>
    <t>FF4.00</t>
  </si>
  <si>
    <t>Duza</t>
  </si>
  <si>
    <t>MCMXCII.I.X</t>
  </si>
  <si>
    <t>E00.C0</t>
  </si>
  <si>
    <t>Maly</t>
  </si>
  <si>
    <t>MCMLXXXVIII.XII.II</t>
  </si>
  <si>
    <t>3241.00</t>
  </si>
  <si>
    <t>Gospodarny</t>
  </si>
  <si>
    <t>MCMLXIV.V.XiV</t>
  </si>
  <si>
    <t>C41.00</t>
  </si>
  <si>
    <t>0.1001</t>
  </si>
  <si>
    <t>Zaradna</t>
  </si>
  <si>
    <t>MCMLXXXV.I.XX</t>
  </si>
  <si>
    <t>1018.91</t>
  </si>
  <si>
    <t>Wysoka</t>
  </si>
  <si>
    <t>MCMLXXIX.XI.IV</t>
  </si>
  <si>
    <t>EEE.00</t>
  </si>
  <si>
    <t>Niski</t>
  </si>
  <si>
    <t>MCMLXXI.VIII.IV</t>
  </si>
  <si>
    <t>FAB.00</t>
  </si>
  <si>
    <t>0.1111</t>
  </si>
  <si>
    <t>Srednia</t>
  </si>
  <si>
    <t>MCMXCVIII.II.I</t>
  </si>
  <si>
    <t>F9B.00</t>
  </si>
  <si>
    <t>Malkontent</t>
  </si>
  <si>
    <t>MCMLXXXI.IV.II</t>
  </si>
  <si>
    <t>AFC.B0</t>
  </si>
  <si>
    <t>Amatorski</t>
  </si>
  <si>
    <t>MCMLXXXiX.IV.XXV</t>
  </si>
  <si>
    <t>7654.89</t>
  </si>
  <si>
    <t>Zawodowa</t>
  </si>
  <si>
    <t>MCMLXXXII.X.II</t>
  </si>
  <si>
    <t>120C.00</t>
  </si>
  <si>
    <t>Korzystna</t>
  </si>
  <si>
    <t>MCMLIX.XII.II</t>
  </si>
  <si>
    <t>BE2.A1</t>
  </si>
  <si>
    <t>Niekonieczny</t>
  </si>
  <si>
    <t>MCMLXXI.VIII.V</t>
  </si>
  <si>
    <t>908.00</t>
  </si>
  <si>
    <t>Zadowolona</t>
  </si>
  <si>
    <t>MCMLXVIX.III.IV</t>
  </si>
  <si>
    <t>Gładki</t>
  </si>
  <si>
    <t>MCMLXXXIV.IX.XXV</t>
  </si>
  <si>
    <t>EF1.7B</t>
  </si>
  <si>
    <t>0.1010</t>
  </si>
  <si>
    <t>Szczodra</t>
  </si>
  <si>
    <t>MCMLXXXVIII.XII.IV</t>
  </si>
  <si>
    <t>7243.00</t>
  </si>
  <si>
    <t>Papierowa</t>
  </si>
  <si>
    <t>MCMXCVII.II.X</t>
  </si>
  <si>
    <t>B08.00</t>
  </si>
  <si>
    <t>Aluminiowy</t>
  </si>
  <si>
    <t>MCMLXXI.V.X</t>
  </si>
  <si>
    <t>CC2.00</t>
  </si>
  <si>
    <t>0.1011</t>
  </si>
  <si>
    <t>Kategoryczny</t>
  </si>
  <si>
    <t>MMI.X.II</t>
  </si>
  <si>
    <t>C10.EF</t>
  </si>
  <si>
    <t>Paradny</t>
  </si>
  <si>
    <t>MCMLXXVII.VI.I</t>
  </si>
  <si>
    <t>FA6.00</t>
  </si>
  <si>
    <t>Dokładna</t>
  </si>
  <si>
    <t>MCMLIX.VII.XXII</t>
  </si>
  <si>
    <t>900E.00</t>
  </si>
  <si>
    <t>Drabiniasty</t>
  </si>
  <si>
    <t>MCMXCV.IX.II</t>
  </si>
  <si>
    <t>BE4.C2</t>
  </si>
  <si>
    <t>Kołowy</t>
  </si>
  <si>
    <t>MCMLXXXVIII.II.XX</t>
  </si>
  <si>
    <t>EF1.00</t>
  </si>
  <si>
    <t>Miła</t>
  </si>
  <si>
    <t>MCMLXXII.IV.V</t>
  </si>
  <si>
    <t>2345.00</t>
  </si>
  <si>
    <t>rok urodzenia</t>
  </si>
  <si>
    <t>index lewej kropki</t>
  </si>
  <si>
    <t>index prawej kropki</t>
  </si>
  <si>
    <t>dziesięciolecie urodzenia</t>
  </si>
  <si>
    <t>50-te</t>
  </si>
  <si>
    <t>60-te</t>
  </si>
  <si>
    <t>70-te</t>
  </si>
  <si>
    <t>80-te</t>
  </si>
  <si>
    <t>90-te</t>
  </si>
  <si>
    <t>Lata</t>
  </si>
  <si>
    <t>Ilość pracowników</t>
  </si>
  <si>
    <t>wynagrodzenie normalnie</t>
  </si>
  <si>
    <t>wynagrodzenie lewa</t>
  </si>
  <si>
    <t>wynagrodzenie prawa</t>
  </si>
  <si>
    <t>kod stanowiska</t>
  </si>
  <si>
    <t>ilość pracowników</t>
  </si>
  <si>
    <t>suma wynagrodzeń</t>
  </si>
  <si>
    <t>średnie wynagrodzenie</t>
  </si>
  <si>
    <t>miesiąc urodzenia</t>
  </si>
  <si>
    <t>dzień urodzenia</t>
  </si>
  <si>
    <t>długość</t>
  </si>
  <si>
    <t>data urodzenia normalnie</t>
  </si>
  <si>
    <t>najstarszy data</t>
  </si>
  <si>
    <t>najstarszy nazwisko</t>
  </si>
  <si>
    <t>nazwisko2</t>
  </si>
  <si>
    <t>suma</t>
  </si>
  <si>
    <t>etat lewa</t>
  </si>
  <si>
    <t>etat prawa</t>
  </si>
  <si>
    <t>etat normalnie</t>
  </si>
  <si>
    <t>wynagrodzenie gdyby miał pełny etat</t>
  </si>
  <si>
    <t>daty osób z nazwiskiem kończącym się na "a"</t>
  </si>
  <si>
    <t>najmłodsza kobieta</t>
  </si>
  <si>
    <t>miesiąc urodzenia najmłodszej kobiety</t>
  </si>
  <si>
    <t>dodatek</t>
  </si>
  <si>
    <t>pełne wynagrodzenie dla mężczyzn</t>
  </si>
  <si>
    <t>nazwisko</t>
  </si>
  <si>
    <t/>
  </si>
  <si>
    <t>nazwisko mężczyzny</t>
  </si>
  <si>
    <t>wynagrodzenie</t>
  </si>
  <si>
    <t>Razem pracowników</t>
  </si>
  <si>
    <t>procent osób na pełnym etacie</t>
  </si>
  <si>
    <t xml:space="preserve">procent osób na niepełnym etacie </t>
  </si>
  <si>
    <t>Ilość osób urodzonych w miesiącu urodzenia najmłodszej kobiety</t>
  </si>
  <si>
    <t>2000 i wzwyż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</si>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</sst>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4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3" fillId="0" borderId="1" xfId="0" applyFont="1" applyFill="1" applyBorder="1"/>
    <xf numFmtId="0" fontId="0" fillId="0" borderId="0" xfId="0" applyFill="1"/>
    <xf numFmtId="10" fontId="2" fillId="2" borderId="1" xfId="0" applyNumberFormat="1" applyFont="1" applyFill="1" applyBorder="1"/>
    <xf numFmtId="10" fontId="0" fillId="0" borderId="0" xfId="0" applyNumberFormat="1"/>
    <xf numFmtId="4" fontId="3" fillId="2" borderId="1" xfId="0" applyNumberFormat="1" applyFont="1" applyFill="1" applyBorder="1"/>
  </cellXfs>
  <cellStyles count="1">
    <cellStyle name="Normalny" xfId="0" builtinId="0"/>
  </cellStyles>
  <dxfs count="5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/>
              <a:t>Ilość pracowników</a:t>
            </a:r>
            <a:r>
              <a:rPr lang="pl-PL" sz="1700"/>
              <a:t> urodzonych w poszczególnych latach</a:t>
            </a:r>
            <a:endParaRPr lang="en-US" sz="1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a!$M$1</c:f>
              <c:strCache>
                <c:ptCount val="1"/>
                <c:pt idx="0">
                  <c:v>Ilość pracowników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a!$L$2:$L$7</c:f>
              <c:strCache>
                <c:ptCount val="6"/>
                <c:pt idx="0">
                  <c:v>50-te</c:v>
                </c:pt>
                <c:pt idx="1">
                  <c:v>60-te</c:v>
                </c:pt>
                <c:pt idx="2">
                  <c:v>70-te</c:v>
                </c:pt>
                <c:pt idx="3">
                  <c:v>80-te</c:v>
                </c:pt>
                <c:pt idx="4">
                  <c:v>90-te</c:v>
                </c:pt>
                <c:pt idx="5">
                  <c:v>2000 i wzwyż</c:v>
                </c:pt>
              </c:strCache>
            </c:strRef>
          </c:cat>
          <c:val>
            <c:numRef>
              <c:f>a!$M$2:$M$7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D-413D-AF9C-9ECC836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21281264"/>
        <c:axId val="289307104"/>
      </c:barChart>
      <c:catAx>
        <c:axId val="16212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307104"/>
        <c:crosses val="autoZero"/>
        <c:auto val="1"/>
        <c:lblAlgn val="ctr"/>
        <c:lblOffset val="100"/>
        <c:noMultiLvlLbl val="0"/>
      </c:catAx>
      <c:valAx>
        <c:axId val="289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28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Ilość pracowników i średnie wynagrodzenie na</a:t>
            </a:r>
            <a:r>
              <a:rPr lang="pl-PL" sz="1600" b="1" baseline="0"/>
              <a:t> stanowiskach o danym kodzie</a:t>
            </a:r>
            <a:endParaRPr lang="es-E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b!$M$1</c:f>
              <c:strCache>
                <c:ptCount val="1"/>
                <c:pt idx="0">
                  <c:v>ilość pracowników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b!$M$2:$M$6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6-43B9-BFC2-B3B5493E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12561744"/>
        <c:axId val="1648685616"/>
      </c:barChart>
      <c:barChart>
        <c:barDir val="col"/>
        <c:grouping val="clustered"/>
        <c:varyColors val="0"/>
        <c:ser>
          <c:idx val="1"/>
          <c:order val="1"/>
          <c:tx>
            <c:strRef>
              <c:f>b!$O$1</c:f>
              <c:strCache>
                <c:ptCount val="1"/>
                <c:pt idx="0">
                  <c:v>średnie wynagrodzenie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b!$O$2:$O$6</c:f>
              <c:numCache>
                <c:formatCode>General</c:formatCode>
                <c:ptCount val="5"/>
                <c:pt idx="0">
                  <c:v>9919.5300000000007</c:v>
                </c:pt>
                <c:pt idx="1">
                  <c:v>4572.37</c:v>
                </c:pt>
                <c:pt idx="2">
                  <c:v>5147.3100000000004</c:v>
                </c:pt>
                <c:pt idx="3">
                  <c:v>14909.12</c:v>
                </c:pt>
                <c:pt idx="4">
                  <c:v>3666.59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6-43B9-BFC2-B3B5493E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1647092384"/>
        <c:axId val="1657906240"/>
      </c:barChart>
      <c:catAx>
        <c:axId val="16125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 i="0"/>
                  <a:t>Kod stanowiska</a:t>
                </a:r>
                <a:endParaRPr lang="es-ES" sz="1100" b="1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685616"/>
        <c:crosses val="autoZero"/>
        <c:auto val="1"/>
        <c:lblAlgn val="ctr"/>
        <c:lblOffset val="100"/>
        <c:noMultiLvlLbl val="0"/>
      </c:catAx>
      <c:valAx>
        <c:axId val="16486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Ilość pracowników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2561744"/>
        <c:crosses val="autoZero"/>
        <c:crossBetween val="between"/>
      </c:valAx>
      <c:valAx>
        <c:axId val="1657906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Średnie wynagrodzenie</a:t>
                </a:r>
                <a:endParaRPr lang="es-E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7092384"/>
        <c:crosses val="max"/>
        <c:crossBetween val="between"/>
      </c:valAx>
      <c:catAx>
        <c:axId val="16470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790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Łączne </a:t>
            </a:r>
            <a:r>
              <a:rPr lang="es-ES" sz="1800" b="1"/>
              <a:t>wynagrodzenie</a:t>
            </a:r>
            <a:r>
              <a:rPr lang="pl-PL" sz="1800" b="1"/>
              <a:t> (z dodatkiem) dla mężczyzn</a:t>
            </a:r>
            <a:endParaRPr lang="es-E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g!$P$1</c:f>
              <c:strCache>
                <c:ptCount val="1"/>
                <c:pt idx="0">
                  <c:v>wynagrodzenie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g!$O$2:$O$19</c:f>
              <c:strCache>
                <c:ptCount val="18"/>
                <c:pt idx="0">
                  <c:v>Jasny</c:v>
                </c:pt>
                <c:pt idx="1">
                  <c:v>Iksiński</c:v>
                </c:pt>
                <c:pt idx="2">
                  <c:v>Jacyniacki</c:v>
                </c:pt>
                <c:pt idx="3">
                  <c:v>Sympatyczny</c:v>
                </c:pt>
                <c:pt idx="4">
                  <c:v>Babacki</c:v>
                </c:pt>
                <c:pt idx="5">
                  <c:v>Cacykowski</c:v>
                </c:pt>
                <c:pt idx="6">
                  <c:v>Maly</c:v>
                </c:pt>
                <c:pt idx="7">
                  <c:v>Gospodarny</c:v>
                </c:pt>
                <c:pt idx="8">
                  <c:v>Niski</c:v>
                </c:pt>
                <c:pt idx="9">
                  <c:v>Malkontent</c:v>
                </c:pt>
                <c:pt idx="10">
                  <c:v>Amatorski</c:v>
                </c:pt>
                <c:pt idx="11">
                  <c:v>Niekonieczny</c:v>
                </c:pt>
                <c:pt idx="12">
                  <c:v>Gładki</c:v>
                </c:pt>
                <c:pt idx="13">
                  <c:v>Aluminiowy</c:v>
                </c:pt>
                <c:pt idx="14">
                  <c:v>Kategoryczny</c:v>
                </c:pt>
                <c:pt idx="15">
                  <c:v>Paradny</c:v>
                </c:pt>
                <c:pt idx="16">
                  <c:v>Drabiniasty</c:v>
                </c:pt>
                <c:pt idx="17">
                  <c:v>Kołowy</c:v>
                </c:pt>
              </c:strCache>
            </c:strRef>
          </c:cat>
          <c:val>
            <c:numRef>
              <c:f>g!$P$2:$P$19</c:f>
              <c:numCache>
                <c:formatCode>General</c:formatCode>
                <c:ptCount val="18"/>
                <c:pt idx="0">
                  <c:v>15844.63</c:v>
                </c:pt>
                <c:pt idx="1">
                  <c:v>4863</c:v>
                </c:pt>
                <c:pt idx="2">
                  <c:v>3870</c:v>
                </c:pt>
                <c:pt idx="3">
                  <c:v>7509.7</c:v>
                </c:pt>
                <c:pt idx="4">
                  <c:v>3962.2</c:v>
                </c:pt>
                <c:pt idx="5">
                  <c:v>4084</c:v>
                </c:pt>
                <c:pt idx="6">
                  <c:v>12865</c:v>
                </c:pt>
                <c:pt idx="7">
                  <c:v>3137</c:v>
                </c:pt>
                <c:pt idx="8">
                  <c:v>4011</c:v>
                </c:pt>
                <c:pt idx="9">
                  <c:v>3093.96</c:v>
                </c:pt>
                <c:pt idx="10">
                  <c:v>30292.54</c:v>
                </c:pt>
                <c:pt idx="11">
                  <c:v>2312</c:v>
                </c:pt>
                <c:pt idx="12">
                  <c:v>3825.48</c:v>
                </c:pt>
                <c:pt idx="13">
                  <c:v>3266</c:v>
                </c:pt>
                <c:pt idx="14">
                  <c:v>3088.93</c:v>
                </c:pt>
                <c:pt idx="15">
                  <c:v>4006</c:v>
                </c:pt>
                <c:pt idx="16">
                  <c:v>3044.76</c:v>
                </c:pt>
                <c:pt idx="17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1-462B-951B-2AEAAC46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-27"/>
        <c:axId val="1580806800"/>
        <c:axId val="1848804240"/>
      </c:barChart>
      <c:catAx>
        <c:axId val="158080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Nazwisko</a:t>
                </a:r>
                <a:endParaRPr lang="es-E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804240"/>
        <c:crosses val="autoZero"/>
        <c:auto val="1"/>
        <c:lblAlgn val="ctr"/>
        <c:lblOffset val="100"/>
        <c:noMultiLvlLbl val="0"/>
      </c:catAx>
      <c:valAx>
        <c:axId val="1848804240"/>
        <c:scaling>
          <c:orientation val="minMax"/>
          <c:max val="3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Wynagrodzenie</a:t>
                </a:r>
                <a:endParaRPr lang="es-E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806800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Osoby</a:t>
            </a:r>
            <a:r>
              <a:rPr lang="pl-PL" sz="1800" b="1" baseline="0"/>
              <a:t> zatrudnione na pełnym i niepełnym etacie - proporcja</a:t>
            </a:r>
            <a:endParaRPr lang="es-E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31-4F64-88C2-39185E06DA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31-4F64-88C2-39185E06DA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h!$I$1:$J$1</c:f>
              <c:strCache>
                <c:ptCount val="2"/>
                <c:pt idx="0">
                  <c:v>procent osób na pełnym etacie</c:v>
                </c:pt>
                <c:pt idx="1">
                  <c:v>procent osób na niepełnym etacie </c:v>
                </c:pt>
              </c:strCache>
            </c:strRef>
          </c:cat>
          <c:val>
            <c:numRef>
              <c:f>h!$I$2:$J$2</c:f>
              <c:numCache>
                <c:formatCode>0.00%</c:formatCode>
                <c:ptCount val="2"/>
                <c:pt idx="0">
                  <c:v>0.41176470588235292</c:v>
                </c:pt>
                <c:pt idx="1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7-4CA7-B88C-1FA04CFD2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7</xdr:row>
      <xdr:rowOff>157160</xdr:rowOff>
    </xdr:from>
    <xdr:to>
      <xdr:col>19</xdr:col>
      <xdr:colOff>104775</xdr:colOff>
      <xdr:row>30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74D3A0-5A30-474B-B732-F0AF125B8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6</xdr:row>
      <xdr:rowOff>185736</xdr:rowOff>
    </xdr:from>
    <xdr:to>
      <xdr:col>18</xdr:col>
      <xdr:colOff>238125</xdr:colOff>
      <xdr:row>31</xdr:row>
      <xdr:rowOff>114299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B4F523F-3A02-4CB9-A18F-B9EF67E1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1</xdr:row>
      <xdr:rowOff>152399</xdr:rowOff>
    </xdr:from>
    <xdr:to>
      <xdr:col>13</xdr:col>
      <xdr:colOff>295276</xdr:colOff>
      <xdr:row>30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E4DFAB-C275-47B7-B082-14912F7AA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28574</xdr:rowOff>
    </xdr:from>
    <xdr:to>
      <xdr:col>13</xdr:col>
      <xdr:colOff>561975</xdr:colOff>
      <xdr:row>32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ED2D10-B23B-4CD7-9F85-3DD27D498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C0EE3E2E-FF0F-41AD-9F50-B6474E423A26}" autoFormatId="16" applyNumberFormats="0" applyBorderFormats="0" applyFontFormats="0" applyPatternFormats="0" applyAlignmentFormats="0" applyWidthHeightFormats="0">
  <queryTableRefresh nextId="11">
    <queryTableFields count="6">
      <queryTableField id="1" name="LP" tableColumnId="1"/>
      <queryTableField id="2" name="Nazwisko" tableColumnId="2"/>
      <queryTableField id="3" name="Data urodzenia" tableColumnId="3"/>
      <queryTableField id="4" name="Kod stanowiska" tableColumnId="4"/>
      <queryTableField id="5" name="Wynagrodzenie pracownika" tableColumnId="5"/>
      <queryTableField id="6" name="Etat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ECBA683-87C1-4693-AAA2-F0C61310E1C9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LP" tableColumnId="1"/>
      <queryTableField id="2" name="Nazwisko" tableColumnId="2"/>
      <queryTableField id="3" name="Data urodzenia" tableColumnId="3"/>
      <queryTableField id="4" name="Kod stanowiska" tableColumnId="4"/>
      <queryTableField id="5" name="Wynagrodzenie pracownika" tableColumnId="5"/>
      <queryTableField id="6" name="Etat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F9CD9B2-1704-44E9-8E54-4883F7AAA55A}" autoFormatId="16" applyNumberFormats="0" applyBorderFormats="0" applyFontFormats="0" applyPatternFormats="0" applyAlignmentFormats="0" applyWidthHeightFormats="0">
  <queryTableRefresh nextId="15" unboundColumnsRight="4">
    <queryTableFields count="10">
      <queryTableField id="1" name="LP" tableColumnId="1"/>
      <queryTableField id="2" name="Nazwisko" tableColumnId="2"/>
      <queryTableField id="3" name="Data urodzenia" tableColumnId="3"/>
      <queryTableField id="4" name="Kod stanowiska" tableColumnId="4"/>
      <queryTableField id="5" name="Wynagrodzenie pracownika" tableColumnId="5"/>
      <queryTableField id="6" name="Etat" tableColumnId="6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891F5A1D-EF92-4D1D-89FE-779CAF071D00}" autoFormatId="16" applyNumberFormats="0" applyBorderFormats="0" applyFontFormats="0" applyPatternFormats="0" applyAlignmentFormats="0" applyWidthHeightFormats="0">
  <queryTableRefresh nextId="19" unboundColumnsRight="8">
    <queryTableFields count="14">
      <queryTableField id="1" name="LP" tableColumnId="1"/>
      <queryTableField id="2" name="Nazwisko" tableColumnId="2"/>
      <queryTableField id="3" name="Data urodzenia" tableColumnId="3"/>
      <queryTableField id="4" name="Kod stanowiska" tableColumnId="4"/>
      <queryTableField id="5" name="Wynagrodzenie pracownika" tableColumnId="5"/>
      <queryTableField id="6" name="Etat" tableColumnId="6"/>
      <queryTableField id="7" dataBound="0" tableColumnId="7"/>
      <queryTableField id="8" dataBound="0" tableColumnId="8"/>
      <queryTableField id="13" dataBound="0" tableColumnId="13"/>
      <queryTableField id="9" dataBound="0" tableColumnId="9"/>
      <queryTableField id="11" dataBound="0" tableColumnId="11"/>
      <queryTableField id="12" dataBound="0" tableColumnId="12"/>
      <queryTableField id="14" dataBound="0" tableColumnId="14"/>
      <queryTableField id="18" dataBound="0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E3D9501D-80F8-49AD-ABAB-23A927A4F1EA}" autoFormatId="16" applyNumberFormats="0" applyBorderFormats="0" applyFontFormats="0" applyPatternFormats="0" applyAlignmentFormats="0" applyWidthHeightFormats="0">
  <queryTableRefresh nextId="14" unboundColumnsRight="3">
    <queryTableFields count="9">
      <queryTableField id="1" name="LP" tableColumnId="1"/>
      <queryTableField id="2" name="Nazwisko" tableColumnId="2"/>
      <queryTableField id="3" name="Data urodzenia" tableColumnId="3"/>
      <queryTableField id="4" name="Kod stanowiska" tableColumnId="4"/>
      <queryTableField id="5" name="Wynagrodzenie pracownika" tableColumnId="5"/>
      <queryTableField id="6" name="Etat" tableColumnId="6"/>
      <queryTableField id="11" dataBound="0" tableColumnId="7"/>
      <queryTableField id="12" dataBound="0" tableColumnId="8"/>
      <queryTableField id="13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B00B9CEB-3C56-4E9D-8747-C2715DA56424}" autoFormatId="16" applyNumberFormats="0" applyBorderFormats="0" applyFontFormats="0" applyPatternFormats="0" applyAlignmentFormats="0" applyWidthHeightFormats="0">
  <queryTableRefresh nextId="11">
    <queryTableFields count="6">
      <queryTableField id="1" name="LP" tableColumnId="1"/>
      <queryTableField id="2" name="Nazwisko" tableColumnId="2"/>
      <queryTableField id="3" name="Data urodzenia" tableColumnId="3"/>
      <queryTableField id="4" name="Kod stanowiska" tableColumnId="4"/>
      <queryTableField id="5" name="Wynagrodzenie pracownika" tableColumnId="5"/>
      <queryTableField id="6" name="Etat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F613DDC8-4DDE-40D3-9DAD-E7F54DAC5CD6}" autoFormatId="16" applyNumberFormats="0" applyBorderFormats="0" applyFontFormats="0" applyPatternFormats="0" applyAlignmentFormats="0" applyWidthHeightFormats="0">
  <queryTableRefresh nextId="11">
    <queryTableFields count="6">
      <queryTableField id="1" name="LP" tableColumnId="1"/>
      <queryTableField id="2" name="Nazwisko" tableColumnId="2"/>
      <queryTableField id="3" name="Data urodzenia" tableColumnId="3"/>
      <queryTableField id="4" name="Kod stanowiska" tableColumnId="4"/>
      <queryTableField id="5" name="Wynagrodzenie pracownika" tableColumnId="5"/>
      <queryTableField id="6" name="Etat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A1E45957-AA7B-4C28-9ED7-72AF94B12AFB}" autoFormatId="16" applyNumberFormats="0" applyBorderFormats="0" applyFontFormats="0" applyPatternFormats="0" applyAlignmentFormats="0" applyWidthHeightFormats="0">
  <queryTableRefresh nextId="11">
    <queryTableFields count="6">
      <queryTableField id="1" name="LP" tableColumnId="1"/>
      <queryTableField id="2" name="Nazwisko" tableColumnId="2"/>
      <queryTableField id="3" name="Data urodzenia" tableColumnId="3"/>
      <queryTableField id="4" name="Kod stanowiska" tableColumnId="4"/>
      <queryTableField id="5" name="Wynagrodzenie pracownika" tableColumnId="5"/>
      <queryTableField id="6" name="Etat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35FA241C-B757-4324-8731-B814F7D57DE9}" autoFormatId="16" applyNumberFormats="0" applyBorderFormats="0" applyFontFormats="0" applyPatternFormats="0" applyAlignmentFormats="0" applyWidthHeightFormats="0">
  <queryTableRefresh nextId="11">
    <queryTableFields count="6">
      <queryTableField id="1" name="LP" tableColumnId="1"/>
      <queryTableField id="2" name="Nazwisko" tableColumnId="2"/>
      <queryTableField id="3" name="Data urodzenia" tableColumnId="3"/>
      <queryTableField id="4" name="Kod stanowiska" tableColumnId="4"/>
      <queryTableField id="5" name="Wynagrodzenie pracownika" tableColumnId="5"/>
      <queryTableField id="6" name="Eta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76FDD1-7F9F-442C-BC5C-CCB9A0CBC045}" name="zad145" displayName="zad145" ref="A1:F35" tableType="queryTable" totalsRowShown="0">
  <tableColumns count="6">
    <tableColumn id="1" xr3:uid="{BCEE7EEA-4EFB-411C-81FF-F3A879E2AE04}" uniqueName="1" name="LP" queryTableFieldId="1"/>
    <tableColumn id="2" xr3:uid="{925C8C58-F813-4FEA-815D-D39293A76C56}" uniqueName="2" name="Nazwisko" queryTableFieldId="2" dataDxfId="54"/>
    <tableColumn id="3" xr3:uid="{C6311FBF-6CF9-4052-9B49-E5DA94DACD5D}" uniqueName="3" name="Data urodzenia" queryTableFieldId="3" dataDxfId="53"/>
    <tableColumn id="4" xr3:uid="{6C35B940-0DB6-4953-985C-E8FCC2D17511}" uniqueName="4" name="Kod stanowiska" queryTableFieldId="4"/>
    <tableColumn id="5" xr3:uid="{7DF6D611-6D49-479D-B4A2-AA807D651510}" uniqueName="5" name="Wynagrodzenie pracownika" queryTableFieldId="5" dataDxfId="52"/>
    <tableColumn id="6" xr3:uid="{E0FB1963-776B-4E8F-9A97-64A6E39D23EC}" uniqueName="6" name="Etat" queryTableFieldId="6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DD93C-8A7C-47AC-BD40-04AB1EF6000D}" name="zad1" displayName="zad1" ref="A1:J35" tableType="queryTable" totalsRowShown="0">
  <tableColumns count="10">
    <tableColumn id="1" xr3:uid="{ED54A5CB-A7DA-4266-B8B0-4E2CC4D4DBBA}" uniqueName="1" name="LP" queryTableFieldId="1"/>
    <tableColumn id="2" xr3:uid="{F23334F9-4270-41A7-8599-76176916E484}" uniqueName="2" name="Nazwisko" queryTableFieldId="2" dataDxfId="50"/>
    <tableColumn id="3" xr3:uid="{C787D83E-0515-4983-8254-83B938AB9329}" uniqueName="3" name="Data urodzenia" queryTableFieldId="3" dataDxfId="49"/>
    <tableColumn id="4" xr3:uid="{EEE68D7A-A008-4C2A-8C45-28BEC02BA399}" uniqueName="4" name="Kod stanowiska" queryTableFieldId="4"/>
    <tableColumn id="5" xr3:uid="{2138E9E9-ADEF-4596-9997-87E7FB803E71}" uniqueName="5" name="Wynagrodzenie pracownika" queryTableFieldId="5" dataDxfId="48"/>
    <tableColumn id="6" xr3:uid="{36BE0057-07E3-4880-94C5-8C2C0BFE9831}" uniqueName="6" name="Etat" queryTableFieldId="6" dataDxfId="47"/>
    <tableColumn id="7" xr3:uid="{D7C62147-C502-4270-A826-516FF35A94F9}" uniqueName="7" name="index lewej kropki" queryTableFieldId="7" dataDxfId="46">
      <calculatedColumnFormula>FIND(".",zad1[[#This Row],[Data urodzenia]])</calculatedColumnFormula>
    </tableColumn>
    <tableColumn id="8" xr3:uid="{3297FB26-C62B-4C68-824E-D0F65774DF19}" uniqueName="8" name="index prawej kropki" queryTableFieldId="8" dataDxfId="45">
      <calculatedColumnFormula>FIND(".",zad1[[#This Row],[Data urodzenia]],zad1[[#This Row],[index lewej kropki]] + 1)</calculatedColumnFormula>
    </tableColumn>
    <tableColumn id="9" xr3:uid="{439F05F5-F070-4ECB-BDB5-A09B575564FC}" uniqueName="9" name="rok urodzenia" queryTableFieldId="9" dataDxfId="44">
      <calculatedColumnFormula>_xlfn.ARABIC(LEFT(zad1[[#This Row],[Data urodzenia]],zad1[[#This Row],[index lewej kropki]]-1))</calculatedColumnFormula>
    </tableColumn>
    <tableColumn id="10" xr3:uid="{C439D6FF-2951-423F-B174-134AE542B616}" uniqueName="10" name="dziesięciolecie urodzenia" queryTableFieldId="10" dataDxfId="43">
      <calculatedColumnFormula>zad1[[#This Row],[rok urodzenia]]-RIGHT(zad1[[#This Row],[rok urodzenia]],1)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E0F19-9B36-4C05-94AA-56FE7AB2006B}" name="zad14" displayName="zad14" ref="A1:J35" tableType="queryTable" totalsRowShown="0">
  <tableColumns count="10">
    <tableColumn id="1" xr3:uid="{A76904A9-5DCA-4254-955B-60E086BA7C46}" uniqueName="1" name="LP" queryTableFieldId="1"/>
    <tableColumn id="2" xr3:uid="{428A48E6-5617-4A0D-AD8B-431017F08C80}" uniqueName="2" name="Nazwisko" queryTableFieldId="2" dataDxfId="42"/>
    <tableColumn id="3" xr3:uid="{77FF2C8F-6D08-475E-85FB-4DE894127FF4}" uniqueName="3" name="Data urodzenia" queryTableFieldId="3" dataDxfId="41"/>
    <tableColumn id="4" xr3:uid="{40F6968C-9729-4519-8046-A9A3C6C98D5B}" uniqueName="4" name="Kod stanowiska" queryTableFieldId="4"/>
    <tableColumn id="5" xr3:uid="{440F687D-51EF-44DD-9A0C-E168F4183612}" uniqueName="5" name="Wynagrodzenie pracownika" queryTableFieldId="5" dataDxfId="40"/>
    <tableColumn id="6" xr3:uid="{C96F9346-0FE6-4E9E-B31D-1EA7B1605225}" uniqueName="6" name="Etat" queryTableFieldId="6" dataDxfId="39"/>
    <tableColumn id="11" xr3:uid="{E5B6650C-F4C7-43F2-B42F-77AA076FD1D7}" uniqueName="11" name="index lewej kropki" queryTableFieldId="11" dataDxfId="38">
      <calculatedColumnFormula>FIND(".",zad14[[#This Row],[Wynagrodzenie pracownika]])</calculatedColumnFormula>
    </tableColumn>
    <tableColumn id="12" xr3:uid="{E8F185E7-FD87-4D43-8B04-40146293A459}" uniqueName="12" name="wynagrodzenie lewa" queryTableFieldId="12" dataDxfId="37">
      <calculatedColumnFormula>HEX2DEC(LEFT(zad14[[#This Row],[Wynagrodzenie pracownika]],zad14[[#This Row],[index lewej kropki]]-1))</calculatedColumnFormula>
    </tableColumn>
    <tableColumn id="13" xr3:uid="{2F32BF17-AB66-420C-B03B-BF04346C4A37}" uniqueName="13" name="wynagrodzenie prawa" queryTableFieldId="13" dataDxfId="36">
      <calculatedColumnFormula>ROUND(HEX2DEC(RIGHT(zad14[[#This Row],[Wynagrodzenie pracownika]],2))/256,2)</calculatedColumnFormula>
    </tableColumn>
    <tableColumn id="14" xr3:uid="{A8BA24A4-CE93-48E4-A680-2E82ECFC81EE}" uniqueName="14" name="wynagrodzenie normalnie" queryTableFieldId="14" dataDxfId="35">
      <calculatedColumnFormula>zad14[[#This Row],[wynagrodzenie lewa]]+zad14[[#This Row],[wynagrodzenie prawa]]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722C5F-C90C-4AC5-9FC6-B511783080EC}" name="zad16" displayName="zad16" ref="A1:N35" tableType="queryTable" totalsRowShown="0">
  <tableColumns count="14">
    <tableColumn id="1" xr3:uid="{4C800D71-3660-43E7-9452-68D2A72D0D38}" uniqueName="1" name="LP" queryTableFieldId="1"/>
    <tableColumn id="2" xr3:uid="{3ECEAFBE-BF51-415E-995E-2CCD1030D96E}" uniqueName="2" name="Nazwisko" queryTableFieldId="2" dataDxfId="34"/>
    <tableColumn id="3" xr3:uid="{007774C0-FFE8-4097-9C75-D153B7C04989}" uniqueName="3" name="Data urodzenia" queryTableFieldId="3" dataDxfId="33"/>
    <tableColumn id="4" xr3:uid="{3D1E92E0-BDA9-4696-806A-4194CF0EE091}" uniqueName="4" name="Kod stanowiska" queryTableFieldId="4"/>
    <tableColumn id="5" xr3:uid="{1FE1567B-0A6C-4F86-A14C-7AED90AFA5FF}" uniqueName="5" name="Wynagrodzenie pracownika" queryTableFieldId="5" dataDxfId="32"/>
    <tableColumn id="6" xr3:uid="{EFB3FB8E-1F6E-4AE2-982E-D3DDE98AFE66}" uniqueName="6" name="Etat" queryTableFieldId="6" dataDxfId="31"/>
    <tableColumn id="7" xr3:uid="{733B1528-FE04-4004-9456-5B8C161FB935}" uniqueName="7" name="index lewej kropki" queryTableFieldId="7" dataDxfId="30">
      <calculatedColumnFormula>FIND(".",zad16[[#This Row],[Data urodzenia]])</calculatedColumnFormula>
    </tableColumn>
    <tableColumn id="8" xr3:uid="{94D12BDC-542D-47A7-BA83-E5F6D45A2538}" uniqueName="8" name="index prawej kropki" queryTableFieldId="8" dataDxfId="29">
      <calculatedColumnFormula>FIND(".",zad16[[#This Row],[Data urodzenia]],zad16[[#This Row],[index lewej kropki]] + 1)</calculatedColumnFormula>
    </tableColumn>
    <tableColumn id="13" xr3:uid="{11A14243-83C5-4FFD-A57C-A762691077B3}" uniqueName="13" name="długość" queryTableFieldId="13" dataDxfId="28">
      <calculatedColumnFormula>LEN(zad16[[#This Row],[Data urodzenia]])</calculatedColumnFormula>
    </tableColumn>
    <tableColumn id="9" xr3:uid="{FE222914-BD39-4A6C-8DC7-3440CAA40166}" uniqueName="9" name="rok urodzenia" queryTableFieldId="9" dataDxfId="27">
      <calculatedColumnFormula>_xlfn.ARABIC(LEFT(zad16[[#This Row],[Data urodzenia]],zad16[[#This Row],[index lewej kropki]]-1))</calculatedColumnFormula>
    </tableColumn>
    <tableColumn id="11" xr3:uid="{E09FCA7B-A4B2-41E8-AF5E-B82C14B2D905}" uniqueName="11" name="miesiąc urodzenia" queryTableFieldId="11" dataDxfId="26">
      <calculatedColumnFormula>_xlfn.ARABIC(MID(zad16[[#This Row],[Data urodzenia]],zad16[[#This Row],[index lewej kropki]] + 1,zad16[[#This Row],[index prawej kropki]]-zad16[[#This Row],[index lewej kropki]] - 1))</calculatedColumnFormula>
    </tableColumn>
    <tableColumn id="12" xr3:uid="{09F329B7-0FD9-469E-BA96-A41088BA67CC}" uniqueName="12" name="dzień urodzenia" queryTableFieldId="12" dataDxfId="25">
      <calculatedColumnFormula>_xlfn.ARABIC(RIGHT(zad16[[#This Row],[Data urodzenia]],zad16[[#This Row],[długość]]-zad16[[#This Row],[index prawej kropki]]))</calculatedColumnFormula>
    </tableColumn>
    <tableColumn id="14" xr3:uid="{A83FBF94-773C-4CE5-9E07-12CEBEA004A9}" uniqueName="14" name="data urodzenia normalnie" queryTableFieldId="14" dataDxfId="24">
      <calculatedColumnFormula>DATE(zad16[[#This Row],[rok urodzenia]],zad16[[#This Row],[miesiąc urodzenia]],zad16[[#This Row],[dzień urodzenia]])</calculatedColumnFormula>
    </tableColumn>
    <tableColumn id="18" xr3:uid="{8A1F803A-2229-4047-9B00-254B735E940D}" uniqueName="18" name="nazwisko2" queryTableFieldId="18" dataDxfId="23">
      <calculatedColumnFormula>zad16[[#This Row],[Nazwisko]]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86F4A3-9DED-4A58-9A1D-CC83560C3DE7}" name="zad1453" displayName="zad1453" ref="A1:I35" tableType="queryTable" totalsRowShown="0">
  <tableColumns count="9">
    <tableColumn id="1" xr3:uid="{87166387-E498-48BF-B927-FA62F1549949}" uniqueName="1" name="LP" queryTableFieldId="1"/>
    <tableColumn id="2" xr3:uid="{2CC07DDF-1C21-4350-9FCD-59AF007D821C}" uniqueName="2" name="Nazwisko" queryTableFieldId="2" dataDxfId="22"/>
    <tableColumn id="3" xr3:uid="{57B80A3E-3A98-45FB-99A6-FC3E976F3C7F}" uniqueName="3" name="Data urodzenia" queryTableFieldId="3" dataDxfId="21"/>
    <tableColumn id="4" xr3:uid="{B22D0FA3-AC01-4487-AA85-A0D59A143797}" uniqueName="4" name="Kod stanowiska" queryTableFieldId="4"/>
    <tableColumn id="5" xr3:uid="{C2240D28-1917-4A04-8B21-349A677C0D6A}" uniqueName="5" name="Wynagrodzenie pracownika" queryTableFieldId="5" dataDxfId="20"/>
    <tableColumn id="6" xr3:uid="{8A3F40F9-F793-4016-A733-D0D5D4BAE5BC}" uniqueName="6" name="Etat" queryTableFieldId="6" dataDxfId="19"/>
    <tableColumn id="7" xr3:uid="{CF879A3B-B12F-44FF-A75A-19A48B553CD7}" uniqueName="7" name="etat lewa" queryTableFieldId="11" dataDxfId="18">
      <calculatedColumnFormula>LEFT(zad1453[[#This Row],[Etat]],1)</calculatedColumnFormula>
    </tableColumn>
    <tableColumn id="8" xr3:uid="{FDFAB521-5DFB-4AF7-916C-195648CE99C2}" uniqueName="8" name="etat prawa" queryTableFieldId="12" dataDxfId="17">
      <calculatedColumnFormula>BIN2DEC(RIGHT(zad1453[[#This Row],[Etat]],4))/16</calculatedColumnFormula>
    </tableColumn>
    <tableColumn id="9" xr3:uid="{5385427A-39D9-42D0-B00F-ABC4BB36F90A}" uniqueName="9" name="etat normalnie" queryTableFieldId="13" dataDxfId="16">
      <calculatedColumnFormula>zad1453[[#This Row],[etat lewa]]+zad1453[[#This Row],[etat prawa]]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0A84CD-34A7-4A7F-A70D-12F125EF0EAC}" name="zad1457" displayName="zad1457" ref="A1:F35" tableType="queryTable" totalsRowShown="0">
  <tableColumns count="6">
    <tableColumn id="1" xr3:uid="{7576AADF-E017-4454-9CD0-B189B01CB5F4}" uniqueName="1" name="LP" queryTableFieldId="1"/>
    <tableColumn id="2" xr3:uid="{34B4354F-E705-4E24-83C0-887356825DBA}" uniqueName="2" name="Nazwisko" queryTableFieldId="2" dataDxfId="15"/>
    <tableColumn id="3" xr3:uid="{426CEA2B-14E9-4E6B-9D1F-E85586006AB3}" uniqueName="3" name="Data urodzenia" queryTableFieldId="3" dataDxfId="14"/>
    <tableColumn id="4" xr3:uid="{8C599561-8870-4779-AA34-F86686E5B260}" uniqueName="4" name="Kod stanowiska" queryTableFieldId="4"/>
    <tableColumn id="5" xr3:uid="{EFF2C488-1852-4CF7-BDF8-2CE25C418E06}" uniqueName="5" name="Wynagrodzenie pracownika" queryTableFieldId="5" dataDxfId="13"/>
    <tableColumn id="6" xr3:uid="{414C5236-FA04-4A0A-BCFE-59BD98297B54}" uniqueName="6" name="Etat" queryTableFieldId="6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F66E35-E972-45B5-A907-951AFF9E95D3}" name="zad1458" displayName="zad1458" ref="A1:F35" tableType="queryTable" totalsRowShown="0">
  <tableColumns count="6">
    <tableColumn id="1" xr3:uid="{376CB384-EB14-44C4-994D-7F5B178C7E96}" uniqueName="1" name="LP" queryTableFieldId="1"/>
    <tableColumn id="2" xr3:uid="{AED809AC-088B-42F0-A416-49585AC22BCE}" uniqueName="2" name="Nazwisko" queryTableFieldId="2" dataDxfId="11"/>
    <tableColumn id="3" xr3:uid="{9131876E-8B27-45F9-8C18-5E7318E9FFB0}" uniqueName="3" name="Data urodzenia" queryTableFieldId="3" dataDxfId="10"/>
    <tableColumn id="4" xr3:uid="{857D12D7-93E8-4506-8DE7-A21B70713934}" uniqueName="4" name="Kod stanowiska" queryTableFieldId="4"/>
    <tableColumn id="5" xr3:uid="{5207E7D3-CE00-42A1-85A6-BD8C9AB3DAFC}" uniqueName="5" name="Wynagrodzenie pracownika" queryTableFieldId="5" dataDxfId="9"/>
    <tableColumn id="6" xr3:uid="{6801621E-59DD-4A73-A12C-09E3A0E7DC46}" uniqueName="6" name="Etat" queryTableFieldId="6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14A796-A641-4679-8D16-2BDD12BC965A}" name="zad14589" displayName="zad14589" ref="A1:F35" tableType="queryTable" totalsRowShown="0">
  <tableColumns count="6">
    <tableColumn id="1" xr3:uid="{DE831E4B-D952-468F-8045-2C82E3AB1268}" uniqueName="1" name="LP" queryTableFieldId="1"/>
    <tableColumn id="2" xr3:uid="{E664476B-810C-4DB8-B76D-B2D9290B9E45}" uniqueName="2" name="Nazwisko" queryTableFieldId="2" dataDxfId="7"/>
    <tableColumn id="3" xr3:uid="{960D1DD3-5C3D-4D28-9947-DE1FECEED7BE}" uniqueName="3" name="Data urodzenia" queryTableFieldId="3" dataDxfId="6"/>
    <tableColumn id="4" xr3:uid="{26A7F35D-C817-46FB-923C-B76080041330}" uniqueName="4" name="Kod stanowiska" queryTableFieldId="4"/>
    <tableColumn id="5" xr3:uid="{9DF786EE-D5DB-434A-B075-89762BE1015E}" uniqueName="5" name="Wynagrodzenie pracownika" queryTableFieldId="5" dataDxfId="5"/>
    <tableColumn id="6" xr3:uid="{F314DA1F-6111-4A56-8247-A13FEE026879}" uniqueName="6" name="Etat" queryTableFieldId="6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33D0E6-A552-47D9-ABE3-EE8B70847A36}" name="zad14510" displayName="zad14510" ref="A1:F35" tableType="queryTable" totalsRowShown="0">
  <tableColumns count="6">
    <tableColumn id="1" xr3:uid="{764C3891-2B32-44A9-976C-5321D8427FBC}" uniqueName="1" name="LP" queryTableFieldId="1"/>
    <tableColumn id="2" xr3:uid="{97CBF1BA-6EF0-4885-A282-51E4D7CA4AF1}" uniqueName="2" name="Nazwisko" queryTableFieldId="2" dataDxfId="3"/>
    <tableColumn id="3" xr3:uid="{994EC1ED-1111-44E8-A3EA-1A9943B07AF8}" uniqueName="3" name="Data urodzenia" queryTableFieldId="3" dataDxfId="2"/>
    <tableColumn id="4" xr3:uid="{F7DC3DF6-8179-477C-89EB-EACE80AA6313}" uniqueName="4" name="Kod stanowiska" queryTableFieldId="4"/>
    <tableColumn id="5" xr3:uid="{12782718-68AE-4835-9F6B-3220776B48FC}" uniqueName="5" name="Wynagrodzenie pracownika" queryTableFieldId="5" dataDxfId="1"/>
    <tableColumn id="6" xr3:uid="{2565E2A2-88B5-4E03-9CE4-4F08657C5098}" uniqueName="6" name="Etat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7F05-3865-4806-8293-40301610B615}">
  <dimension ref="A1:F35"/>
  <sheetViews>
    <sheetView workbookViewId="0">
      <selection activeCell="H28" sqref="H28"/>
    </sheetView>
  </sheetViews>
  <sheetFormatPr defaultRowHeight="15" x14ac:dyDescent="0.25"/>
  <cols>
    <col min="1" max="1" width="6.140625" customWidth="1"/>
    <col min="2" max="2" width="13.140625" bestFit="1" customWidth="1"/>
    <col min="3" max="3" width="18.42578125" bestFit="1" customWidth="1"/>
    <col min="4" max="4" width="17.140625" bestFit="1" customWidth="1"/>
    <col min="5" max="5" width="2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6</v>
      </c>
      <c r="C2" s="1" t="s">
        <v>7</v>
      </c>
      <c r="D2">
        <v>1</v>
      </c>
      <c r="E2" s="1" t="s">
        <v>8</v>
      </c>
      <c r="F2" s="1" t="s">
        <v>9</v>
      </c>
    </row>
    <row r="3" spans="1:6" x14ac:dyDescent="0.25">
      <c r="A3">
        <v>2</v>
      </c>
      <c r="B3" s="1" t="s">
        <v>10</v>
      </c>
      <c r="C3" s="1" t="s">
        <v>11</v>
      </c>
      <c r="D3">
        <v>3</v>
      </c>
      <c r="E3" s="1" t="s">
        <v>12</v>
      </c>
      <c r="F3" s="1" t="s">
        <v>9</v>
      </c>
    </row>
    <row r="4" spans="1:6" x14ac:dyDescent="0.25">
      <c r="A4">
        <v>3</v>
      </c>
      <c r="B4" s="1" t="s">
        <v>13</v>
      </c>
      <c r="C4" s="1" t="s">
        <v>14</v>
      </c>
      <c r="D4">
        <v>2</v>
      </c>
      <c r="E4" s="1" t="s">
        <v>15</v>
      </c>
      <c r="F4" s="1" t="s">
        <v>16</v>
      </c>
    </row>
    <row r="5" spans="1:6" x14ac:dyDescent="0.25">
      <c r="A5">
        <v>4</v>
      </c>
      <c r="B5" s="1" t="s">
        <v>17</v>
      </c>
      <c r="C5" s="1" t="s">
        <v>18</v>
      </c>
      <c r="D5">
        <v>1</v>
      </c>
      <c r="E5" s="1" t="s">
        <v>19</v>
      </c>
      <c r="F5" s="1" t="s">
        <v>20</v>
      </c>
    </row>
    <row r="6" spans="1:6" x14ac:dyDescent="0.25">
      <c r="A6">
        <v>5</v>
      </c>
      <c r="B6" s="1" t="s">
        <v>21</v>
      </c>
      <c r="C6" s="1" t="s">
        <v>22</v>
      </c>
      <c r="D6">
        <v>2</v>
      </c>
      <c r="E6" s="1" t="s">
        <v>23</v>
      </c>
      <c r="F6" s="1" t="s">
        <v>24</v>
      </c>
    </row>
    <row r="7" spans="1:6" x14ac:dyDescent="0.25">
      <c r="A7">
        <v>6</v>
      </c>
      <c r="B7" s="1" t="s">
        <v>25</v>
      </c>
      <c r="C7" s="1" t="s">
        <v>26</v>
      </c>
      <c r="D7">
        <v>2</v>
      </c>
      <c r="E7" s="1" t="s">
        <v>27</v>
      </c>
      <c r="F7" s="1" t="s">
        <v>28</v>
      </c>
    </row>
    <row r="8" spans="1:6" x14ac:dyDescent="0.25">
      <c r="A8">
        <v>7</v>
      </c>
      <c r="B8" s="1" t="s">
        <v>29</v>
      </c>
      <c r="C8" s="1" t="s">
        <v>30</v>
      </c>
      <c r="D8">
        <v>4</v>
      </c>
      <c r="E8" s="1" t="s">
        <v>31</v>
      </c>
      <c r="F8" s="1" t="s">
        <v>9</v>
      </c>
    </row>
    <row r="9" spans="1:6" x14ac:dyDescent="0.25">
      <c r="A9">
        <v>8</v>
      </c>
      <c r="B9" s="1" t="s">
        <v>32</v>
      </c>
      <c r="C9" s="1" t="s">
        <v>33</v>
      </c>
      <c r="D9">
        <v>3</v>
      </c>
      <c r="E9" s="1" t="s">
        <v>34</v>
      </c>
      <c r="F9" s="1" t="s">
        <v>16</v>
      </c>
    </row>
    <row r="10" spans="1:6" x14ac:dyDescent="0.25">
      <c r="A10">
        <v>9</v>
      </c>
      <c r="B10" s="1" t="s">
        <v>35</v>
      </c>
      <c r="C10" s="1" t="s">
        <v>36</v>
      </c>
      <c r="D10">
        <v>4</v>
      </c>
      <c r="E10" s="1" t="s">
        <v>37</v>
      </c>
      <c r="F10" s="1" t="s">
        <v>9</v>
      </c>
    </row>
    <row r="11" spans="1:6" x14ac:dyDescent="0.25">
      <c r="A11">
        <v>10</v>
      </c>
      <c r="B11" s="1" t="s">
        <v>38</v>
      </c>
      <c r="C11" s="1" t="s">
        <v>39</v>
      </c>
      <c r="D11">
        <v>5</v>
      </c>
      <c r="E11" s="1" t="s">
        <v>40</v>
      </c>
      <c r="F11" s="1" t="s">
        <v>41</v>
      </c>
    </row>
    <row r="12" spans="1:6" x14ac:dyDescent="0.25">
      <c r="A12">
        <v>11</v>
      </c>
      <c r="B12" s="1" t="s">
        <v>42</v>
      </c>
      <c r="C12" s="1" t="s">
        <v>43</v>
      </c>
      <c r="D12">
        <v>2</v>
      </c>
      <c r="E12" s="1" t="s">
        <v>44</v>
      </c>
      <c r="F12" s="1" t="s">
        <v>9</v>
      </c>
    </row>
    <row r="13" spans="1:6" x14ac:dyDescent="0.25">
      <c r="A13">
        <v>12</v>
      </c>
      <c r="B13" s="1" t="s">
        <v>45</v>
      </c>
      <c r="C13" s="1" t="s">
        <v>46</v>
      </c>
      <c r="D13">
        <v>5</v>
      </c>
      <c r="E13" s="1" t="s">
        <v>47</v>
      </c>
      <c r="F13" s="1" t="s">
        <v>20</v>
      </c>
    </row>
    <row r="14" spans="1:6" x14ac:dyDescent="0.25">
      <c r="A14">
        <v>13</v>
      </c>
      <c r="B14" s="1" t="s">
        <v>48</v>
      </c>
      <c r="C14" s="1" t="s">
        <v>49</v>
      </c>
      <c r="D14">
        <v>2</v>
      </c>
      <c r="E14" s="1" t="s">
        <v>50</v>
      </c>
      <c r="F14" s="1" t="s">
        <v>9</v>
      </c>
    </row>
    <row r="15" spans="1:6" x14ac:dyDescent="0.25">
      <c r="A15">
        <v>14</v>
      </c>
      <c r="B15" s="1" t="s">
        <v>51</v>
      </c>
      <c r="C15" s="1" t="s">
        <v>52</v>
      </c>
      <c r="D15">
        <v>2</v>
      </c>
      <c r="E15" s="1" t="s">
        <v>53</v>
      </c>
      <c r="F15" s="1" t="s">
        <v>54</v>
      </c>
    </row>
    <row r="16" spans="1:6" x14ac:dyDescent="0.25">
      <c r="A16">
        <v>15</v>
      </c>
      <c r="B16" s="1" t="s">
        <v>55</v>
      </c>
      <c r="C16" s="1" t="s">
        <v>56</v>
      </c>
      <c r="D16">
        <v>5</v>
      </c>
      <c r="E16" s="1" t="s">
        <v>57</v>
      </c>
      <c r="F16" s="1" t="s">
        <v>16</v>
      </c>
    </row>
    <row r="17" spans="1:6" x14ac:dyDescent="0.25">
      <c r="A17">
        <v>16</v>
      </c>
      <c r="B17" s="1" t="s">
        <v>58</v>
      </c>
      <c r="C17" s="1" t="s">
        <v>59</v>
      </c>
      <c r="D17">
        <v>5</v>
      </c>
      <c r="E17" s="1" t="s">
        <v>60</v>
      </c>
      <c r="F17" s="1" t="s">
        <v>20</v>
      </c>
    </row>
    <row r="18" spans="1:6" x14ac:dyDescent="0.25">
      <c r="A18">
        <v>17</v>
      </c>
      <c r="B18" s="1" t="s">
        <v>61</v>
      </c>
      <c r="C18" s="1" t="s">
        <v>62</v>
      </c>
      <c r="D18">
        <v>3</v>
      </c>
      <c r="E18" s="1" t="s">
        <v>63</v>
      </c>
      <c r="F18" s="1" t="s">
        <v>64</v>
      </c>
    </row>
    <row r="19" spans="1:6" x14ac:dyDescent="0.25">
      <c r="A19">
        <v>18</v>
      </c>
      <c r="B19" s="1" t="s">
        <v>65</v>
      </c>
      <c r="C19" s="1" t="s">
        <v>66</v>
      </c>
      <c r="D19">
        <v>1</v>
      </c>
      <c r="E19" s="1" t="s">
        <v>67</v>
      </c>
      <c r="F19" s="1" t="s">
        <v>16</v>
      </c>
    </row>
    <row r="20" spans="1:6" x14ac:dyDescent="0.25">
      <c r="A20">
        <v>19</v>
      </c>
      <c r="B20" s="1" t="s">
        <v>68</v>
      </c>
      <c r="C20" s="1" t="s">
        <v>69</v>
      </c>
      <c r="D20">
        <v>4</v>
      </c>
      <c r="E20" s="1" t="s">
        <v>70</v>
      </c>
      <c r="F20" s="1" t="s">
        <v>64</v>
      </c>
    </row>
    <row r="21" spans="1:6" x14ac:dyDescent="0.25">
      <c r="A21">
        <v>20</v>
      </c>
      <c r="B21" s="1" t="s">
        <v>71</v>
      </c>
      <c r="C21" s="1" t="s">
        <v>72</v>
      </c>
      <c r="D21">
        <v>1</v>
      </c>
      <c r="E21" s="1" t="s">
        <v>73</v>
      </c>
      <c r="F21" s="1" t="s">
        <v>9</v>
      </c>
    </row>
    <row r="22" spans="1:6" x14ac:dyDescent="0.25">
      <c r="A22">
        <v>21</v>
      </c>
      <c r="B22" s="1" t="s">
        <v>74</v>
      </c>
      <c r="C22" s="1" t="s">
        <v>75</v>
      </c>
      <c r="D22">
        <v>2</v>
      </c>
      <c r="E22" s="1" t="s">
        <v>76</v>
      </c>
      <c r="F22" s="1" t="s">
        <v>9</v>
      </c>
    </row>
    <row r="23" spans="1:6" x14ac:dyDescent="0.25">
      <c r="A23">
        <v>22</v>
      </c>
      <c r="B23" s="1" t="s">
        <v>77</v>
      </c>
      <c r="C23" s="1" t="s">
        <v>78</v>
      </c>
      <c r="D23">
        <v>3</v>
      </c>
      <c r="E23" s="1" t="s">
        <v>79</v>
      </c>
      <c r="F23" s="1" t="s">
        <v>16</v>
      </c>
    </row>
    <row r="24" spans="1:6" x14ac:dyDescent="0.25">
      <c r="A24">
        <v>23</v>
      </c>
      <c r="B24" s="1" t="s">
        <v>80</v>
      </c>
      <c r="C24" s="1" t="s">
        <v>81</v>
      </c>
      <c r="D24">
        <v>2</v>
      </c>
      <c r="E24" s="1" t="s">
        <v>82</v>
      </c>
      <c r="F24" s="1" t="s">
        <v>41</v>
      </c>
    </row>
    <row r="25" spans="1:6" x14ac:dyDescent="0.25">
      <c r="A25">
        <v>24</v>
      </c>
      <c r="B25" s="1" t="s">
        <v>83</v>
      </c>
      <c r="C25" s="1" t="s">
        <v>84</v>
      </c>
      <c r="D25">
        <v>2</v>
      </c>
      <c r="E25" s="1" t="s">
        <v>44</v>
      </c>
      <c r="F25" s="1" t="s">
        <v>9</v>
      </c>
    </row>
    <row r="26" spans="1:6" x14ac:dyDescent="0.25">
      <c r="A26">
        <v>25</v>
      </c>
      <c r="B26" s="1" t="s">
        <v>85</v>
      </c>
      <c r="C26" s="1" t="s">
        <v>86</v>
      </c>
      <c r="D26">
        <v>5</v>
      </c>
      <c r="E26" s="1" t="s">
        <v>87</v>
      </c>
      <c r="F26" s="1" t="s">
        <v>88</v>
      </c>
    </row>
    <row r="27" spans="1:6" x14ac:dyDescent="0.25">
      <c r="A27">
        <v>26</v>
      </c>
      <c r="B27" s="1" t="s">
        <v>89</v>
      </c>
      <c r="C27" s="1" t="s">
        <v>90</v>
      </c>
      <c r="D27">
        <v>4</v>
      </c>
      <c r="E27" s="1" t="s">
        <v>91</v>
      </c>
      <c r="F27" s="1" t="s">
        <v>9</v>
      </c>
    </row>
    <row r="28" spans="1:6" x14ac:dyDescent="0.25">
      <c r="A28">
        <v>27</v>
      </c>
      <c r="B28" s="1" t="s">
        <v>92</v>
      </c>
      <c r="C28" s="1" t="s">
        <v>93</v>
      </c>
      <c r="D28">
        <v>3</v>
      </c>
      <c r="E28" s="1" t="s">
        <v>94</v>
      </c>
      <c r="F28" s="1" t="s">
        <v>64</v>
      </c>
    </row>
    <row r="29" spans="1:6" x14ac:dyDescent="0.25">
      <c r="A29">
        <v>28</v>
      </c>
      <c r="B29" s="1" t="s">
        <v>95</v>
      </c>
      <c r="C29" s="1" t="s">
        <v>96</v>
      </c>
      <c r="D29">
        <v>2</v>
      </c>
      <c r="E29" s="1" t="s">
        <v>97</v>
      </c>
      <c r="F29" s="1" t="s">
        <v>98</v>
      </c>
    </row>
    <row r="30" spans="1:6" x14ac:dyDescent="0.25">
      <c r="A30">
        <v>29</v>
      </c>
      <c r="B30" s="1" t="s">
        <v>99</v>
      </c>
      <c r="C30" s="1" t="s">
        <v>100</v>
      </c>
      <c r="D30">
        <v>3</v>
      </c>
      <c r="E30" s="1" t="s">
        <v>101</v>
      </c>
      <c r="F30" s="1" t="s">
        <v>41</v>
      </c>
    </row>
    <row r="31" spans="1:6" x14ac:dyDescent="0.25">
      <c r="A31">
        <v>30</v>
      </c>
      <c r="B31" s="1" t="s">
        <v>102</v>
      </c>
      <c r="C31" s="1" t="s">
        <v>103</v>
      </c>
      <c r="D31">
        <v>1</v>
      </c>
      <c r="E31" s="1" t="s">
        <v>104</v>
      </c>
      <c r="F31" s="1" t="s">
        <v>9</v>
      </c>
    </row>
    <row r="32" spans="1:6" x14ac:dyDescent="0.25">
      <c r="A32">
        <v>31</v>
      </c>
      <c r="B32" s="1" t="s">
        <v>105</v>
      </c>
      <c r="C32" s="1" t="s">
        <v>106</v>
      </c>
      <c r="D32">
        <v>4</v>
      </c>
      <c r="E32" s="1" t="s">
        <v>107</v>
      </c>
      <c r="F32" s="1" t="s">
        <v>9</v>
      </c>
    </row>
    <row r="33" spans="1:6" x14ac:dyDescent="0.25">
      <c r="A33">
        <v>32</v>
      </c>
      <c r="B33" s="1" t="s">
        <v>108</v>
      </c>
      <c r="C33" s="1" t="s">
        <v>109</v>
      </c>
      <c r="D33">
        <v>5</v>
      </c>
      <c r="E33" s="1" t="s">
        <v>110</v>
      </c>
      <c r="F33" s="1" t="s">
        <v>20</v>
      </c>
    </row>
    <row r="34" spans="1:6" x14ac:dyDescent="0.25">
      <c r="A34">
        <v>33</v>
      </c>
      <c r="B34" s="1" t="s">
        <v>111</v>
      </c>
      <c r="C34" s="1" t="s">
        <v>112</v>
      </c>
      <c r="D34">
        <v>3</v>
      </c>
      <c r="E34" s="1" t="s">
        <v>113</v>
      </c>
      <c r="F34" s="1" t="s">
        <v>9</v>
      </c>
    </row>
    <row r="35" spans="1:6" x14ac:dyDescent="0.25">
      <c r="A35">
        <v>34</v>
      </c>
      <c r="B35" s="1" t="s">
        <v>114</v>
      </c>
      <c r="C35" s="1" t="s">
        <v>115</v>
      </c>
      <c r="D35">
        <v>4</v>
      </c>
      <c r="E35" s="1" t="s">
        <v>116</v>
      </c>
      <c r="F35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76CE-2A0C-48F7-87A2-73DB028234F5}">
  <dimension ref="A1:P35"/>
  <sheetViews>
    <sheetView topLeftCell="D1" workbookViewId="0">
      <selection activeCell="L8" sqref="L8"/>
    </sheetView>
  </sheetViews>
  <sheetFormatPr defaultRowHeight="15" x14ac:dyDescent="0.25"/>
  <cols>
    <col min="1" max="1" width="6.140625" customWidth="1"/>
    <col min="2" max="2" width="13.140625" bestFit="1" customWidth="1"/>
    <col min="3" max="3" width="18.42578125" bestFit="1" customWidth="1"/>
    <col min="4" max="4" width="17.140625" bestFit="1" customWidth="1"/>
    <col min="5" max="5" width="28.42578125" bestFit="1" customWidth="1"/>
    <col min="6" max="6" width="9.140625" customWidth="1"/>
    <col min="7" max="7" width="17.7109375" bestFit="1" customWidth="1"/>
    <col min="8" max="8" width="18.85546875" bestFit="1" customWidth="1"/>
    <col min="9" max="9" width="13.28515625" bestFit="1" customWidth="1"/>
    <col min="10" max="10" width="23.85546875" bestFit="1" customWidth="1"/>
    <col min="12" max="12" width="16.5703125" bestFit="1" customWidth="1"/>
    <col min="13" max="13" width="22.5703125" bestFit="1" customWidth="1"/>
  </cols>
  <sheetData>
    <row r="1" spans="1:16" ht="18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H1" t="s">
        <v>119</v>
      </c>
      <c r="I1" t="s">
        <v>117</v>
      </c>
      <c r="J1" t="s">
        <v>120</v>
      </c>
      <c r="L1" s="6" t="s">
        <v>126</v>
      </c>
      <c r="M1" s="4" t="s">
        <v>127</v>
      </c>
    </row>
    <row r="2" spans="1:16" ht="18.75" x14ac:dyDescent="0.3">
      <c r="A2">
        <v>1</v>
      </c>
      <c r="B2" s="1" t="s">
        <v>6</v>
      </c>
      <c r="C2" s="1" t="s">
        <v>7</v>
      </c>
      <c r="D2">
        <v>1</v>
      </c>
      <c r="E2" s="1" t="s">
        <v>8</v>
      </c>
      <c r="F2" s="1" t="s">
        <v>9</v>
      </c>
      <c r="G2" s="1">
        <f>FIND(".",zad1[[#This Row],[Data urodzenia]])</f>
        <v>8</v>
      </c>
      <c r="H2" s="1">
        <f>FIND(".",zad1[[#This Row],[Data urodzenia]],zad1[[#This Row],[index lewej kropki]] + 1)</f>
        <v>11</v>
      </c>
      <c r="I2" s="1">
        <f>_xlfn.ARABIC(LEFT(zad1[[#This Row],[Data urodzenia]],zad1[[#This Row],[index lewej kropki]]-1))</f>
        <v>1962</v>
      </c>
      <c r="J2" s="1">
        <f>zad1[[#This Row],[rok urodzenia]]-RIGHT(zad1[[#This Row],[rok urodzenia]],1)</f>
        <v>1960</v>
      </c>
      <c r="L2" s="7" t="s">
        <v>121</v>
      </c>
      <c r="M2" s="7">
        <f>COUNTIF(zad1[dziesięciolecie urodzenia],1950)</f>
        <v>4</v>
      </c>
      <c r="P2" t="s">
        <v>142</v>
      </c>
    </row>
    <row r="3" spans="1:16" ht="18.75" x14ac:dyDescent="0.3">
      <c r="A3">
        <v>2</v>
      </c>
      <c r="B3" s="1" t="s">
        <v>10</v>
      </c>
      <c r="C3" s="1" t="s">
        <v>11</v>
      </c>
      <c r="D3">
        <v>3</v>
      </c>
      <c r="E3" s="1" t="s">
        <v>12</v>
      </c>
      <c r="F3" s="1" t="s">
        <v>9</v>
      </c>
      <c r="G3" s="1">
        <f>FIND(".",zad1[[#This Row],[Data urodzenia]])</f>
        <v>10</v>
      </c>
      <c r="H3" s="1">
        <f>FIND(".",zad1[[#This Row],[Data urodzenia]],zad1[[#This Row],[index lewej kropki]] + 1)</f>
        <v>14</v>
      </c>
      <c r="I3" s="1">
        <f>_xlfn.ARABIC(LEFT(zad1[[#This Row],[Data urodzenia]],zad1[[#This Row],[index lewej kropki]]-1))</f>
        <v>1973</v>
      </c>
      <c r="J3" s="1">
        <f>zad1[[#This Row],[rok urodzenia]]-RIGHT(zad1[[#This Row],[rok urodzenia]],1)</f>
        <v>1970</v>
      </c>
      <c r="L3" s="4" t="s">
        <v>122</v>
      </c>
      <c r="M3" s="7">
        <f>COUNTIF(zad1[dziesięciolecie urodzenia],1960)</f>
        <v>4</v>
      </c>
      <c r="P3">
        <f>SUM(M2:M7)</f>
        <v>34</v>
      </c>
    </row>
    <row r="4" spans="1:16" ht="18.75" x14ac:dyDescent="0.3">
      <c r="A4">
        <v>3</v>
      </c>
      <c r="B4" s="1" t="s">
        <v>13</v>
      </c>
      <c r="C4" s="1" t="s">
        <v>14</v>
      </c>
      <c r="D4">
        <v>2</v>
      </c>
      <c r="E4" s="1" t="s">
        <v>15</v>
      </c>
      <c r="F4" s="1" t="s">
        <v>16</v>
      </c>
      <c r="G4" s="1">
        <f>FIND(".",zad1[[#This Row],[Data urodzenia]])</f>
        <v>9</v>
      </c>
      <c r="H4" s="1">
        <f>FIND(".",zad1[[#This Row],[Data urodzenia]],zad1[[#This Row],[index lewej kropki]] + 1)</f>
        <v>11</v>
      </c>
      <c r="I4" s="1">
        <f>_xlfn.ARABIC(LEFT(zad1[[#This Row],[Data urodzenia]],zad1[[#This Row],[index lewej kropki]]-1))</f>
        <v>1958</v>
      </c>
      <c r="J4" s="1">
        <f>zad1[[#This Row],[rok urodzenia]]-RIGHT(zad1[[#This Row],[rok urodzenia]],1)</f>
        <v>1950</v>
      </c>
      <c r="L4" s="4" t="s">
        <v>123</v>
      </c>
      <c r="M4" s="7">
        <f>COUNTIF(zad1[dziesięciolecie urodzenia],1970)</f>
        <v>8</v>
      </c>
    </row>
    <row r="5" spans="1:16" ht="18.75" x14ac:dyDescent="0.3">
      <c r="A5">
        <v>4</v>
      </c>
      <c r="B5" s="1" t="s">
        <v>17</v>
      </c>
      <c r="C5" s="1" t="s">
        <v>18</v>
      </c>
      <c r="D5">
        <v>1</v>
      </c>
      <c r="E5" s="1" t="s">
        <v>19</v>
      </c>
      <c r="F5" s="1" t="s">
        <v>20</v>
      </c>
      <c r="G5" s="1">
        <f>FIND(".",zad1[[#This Row],[Data urodzenia]])</f>
        <v>7</v>
      </c>
      <c r="H5" s="1">
        <f>FIND(".",zad1[[#This Row],[Data urodzenia]],zad1[[#This Row],[index lewej kropki]] + 1)</f>
        <v>11</v>
      </c>
      <c r="I5" s="1">
        <f>_xlfn.ARABIC(LEFT(zad1[[#This Row],[Data urodzenia]],zad1[[#This Row],[index lewej kropki]]-1))</f>
        <v>1959</v>
      </c>
      <c r="J5" s="1">
        <f>zad1[[#This Row],[rok urodzenia]]-RIGHT(zad1[[#This Row],[rok urodzenia]],1)</f>
        <v>1950</v>
      </c>
      <c r="L5" s="4" t="s">
        <v>124</v>
      </c>
      <c r="M5" s="7">
        <f>COUNTIF(zad1[dziesięciolecie urodzenia],1980)</f>
        <v>9</v>
      </c>
    </row>
    <row r="6" spans="1:16" ht="18.75" x14ac:dyDescent="0.3">
      <c r="A6">
        <v>5</v>
      </c>
      <c r="B6" s="1" t="s">
        <v>21</v>
      </c>
      <c r="C6" s="1" t="s">
        <v>22</v>
      </c>
      <c r="D6">
        <v>2</v>
      </c>
      <c r="E6" s="1" t="s">
        <v>23</v>
      </c>
      <c r="F6" s="1" t="s">
        <v>24</v>
      </c>
      <c r="G6" s="1">
        <f>FIND(".",zad1[[#This Row],[Data urodzenia]])</f>
        <v>3</v>
      </c>
      <c r="H6" s="1">
        <f>FIND(".",zad1[[#This Row],[Data urodzenia]],zad1[[#This Row],[index lewej kropki]] + 1)</f>
        <v>6</v>
      </c>
      <c r="I6" s="1">
        <f>_xlfn.ARABIC(LEFT(zad1[[#This Row],[Data urodzenia]],zad1[[#This Row],[index lewej kropki]]-1))</f>
        <v>2000</v>
      </c>
      <c r="J6" s="1">
        <f>zad1[[#This Row],[rok urodzenia]]-RIGHT(zad1[[#This Row],[rok urodzenia]],1)</f>
        <v>2000</v>
      </c>
      <c r="L6" s="4" t="s">
        <v>125</v>
      </c>
      <c r="M6" s="7">
        <f>COUNTIF(zad1[dziesięciolecie urodzenia],1990)</f>
        <v>6</v>
      </c>
    </row>
    <row r="7" spans="1:16" ht="18.75" x14ac:dyDescent="0.3">
      <c r="A7">
        <v>6</v>
      </c>
      <c r="B7" s="1" t="s">
        <v>25</v>
      </c>
      <c r="C7" s="1" t="s">
        <v>26</v>
      </c>
      <c r="D7">
        <v>2</v>
      </c>
      <c r="E7" s="1" t="s">
        <v>27</v>
      </c>
      <c r="F7" s="1" t="s">
        <v>28</v>
      </c>
      <c r="G7" s="1">
        <f>FIND(".",zad1[[#This Row],[Data urodzenia]])</f>
        <v>8</v>
      </c>
      <c r="H7" s="1">
        <f>FIND(".",zad1[[#This Row],[Data urodzenia]],zad1[[#This Row],[index lewej kropki]] + 1)</f>
        <v>11</v>
      </c>
      <c r="I7" s="1">
        <f>_xlfn.ARABIC(LEFT(zad1[[#This Row],[Data urodzenia]],zad1[[#This Row],[index lewej kropki]]-1))</f>
        <v>1999</v>
      </c>
      <c r="J7" s="1">
        <f>zad1[[#This Row],[rok urodzenia]]-RIGHT(zad1[[#This Row],[rok urodzenia]],1)</f>
        <v>1990</v>
      </c>
      <c r="L7" s="4" t="s">
        <v>160</v>
      </c>
      <c r="M7" s="7">
        <f>COUNTIF(zad1[dziesięciolecie urodzenia],"&gt;=2000")</f>
        <v>3</v>
      </c>
    </row>
    <row r="8" spans="1:16" x14ac:dyDescent="0.25">
      <c r="A8">
        <v>7</v>
      </c>
      <c r="B8" s="1" t="s">
        <v>29</v>
      </c>
      <c r="C8" s="1" t="s">
        <v>30</v>
      </c>
      <c r="D8">
        <v>4</v>
      </c>
      <c r="E8" s="1" t="s">
        <v>31</v>
      </c>
      <c r="F8" s="1" t="s">
        <v>9</v>
      </c>
      <c r="G8" s="1">
        <f>FIND(".",zad1[[#This Row],[Data urodzenia]])</f>
        <v>7</v>
      </c>
      <c r="H8" s="1">
        <f>FIND(".",zad1[[#This Row],[Data urodzenia]],zad1[[#This Row],[index lewej kropki]] + 1)</f>
        <v>10</v>
      </c>
      <c r="I8" s="1">
        <f>_xlfn.ARABIC(LEFT(zad1[[#This Row],[Data urodzenia]],zad1[[#This Row],[index lewej kropki]]-1))</f>
        <v>1965</v>
      </c>
      <c r="J8" s="1">
        <f>zad1[[#This Row],[rok urodzenia]]-RIGHT(zad1[[#This Row],[rok urodzenia]],1)</f>
        <v>1960</v>
      </c>
    </row>
    <row r="9" spans="1:16" x14ac:dyDescent="0.25">
      <c r="A9">
        <v>8</v>
      </c>
      <c r="B9" s="1" t="s">
        <v>32</v>
      </c>
      <c r="C9" s="1" t="s">
        <v>33</v>
      </c>
      <c r="D9">
        <v>3</v>
      </c>
      <c r="E9" s="1" t="s">
        <v>34</v>
      </c>
      <c r="F9" s="1" t="s">
        <v>16</v>
      </c>
      <c r="G9" s="1">
        <f>FIND(".",zad1[[#This Row],[Data urodzenia]])</f>
        <v>4</v>
      </c>
      <c r="H9" s="1">
        <f>FIND(".",zad1[[#This Row],[Data urodzenia]],zad1[[#This Row],[index lewej kropki]] + 1)</f>
        <v>8</v>
      </c>
      <c r="I9" s="1">
        <f>_xlfn.ARABIC(LEFT(zad1[[#This Row],[Data urodzenia]],zad1[[#This Row],[index lewej kropki]]-1))</f>
        <v>2001</v>
      </c>
      <c r="J9" s="1">
        <f>zad1[[#This Row],[rok urodzenia]]-RIGHT(zad1[[#This Row],[rok urodzenia]],1)</f>
        <v>2000</v>
      </c>
    </row>
    <row r="10" spans="1:16" x14ac:dyDescent="0.25">
      <c r="A10">
        <v>9</v>
      </c>
      <c r="B10" s="1" t="s">
        <v>35</v>
      </c>
      <c r="C10" s="1" t="s">
        <v>36</v>
      </c>
      <c r="D10">
        <v>4</v>
      </c>
      <c r="E10" s="1" t="s">
        <v>37</v>
      </c>
      <c r="F10" s="1" t="s">
        <v>9</v>
      </c>
      <c r="G10" s="1">
        <f>FIND(".",zad1[[#This Row],[Data urodzenia]])</f>
        <v>11</v>
      </c>
      <c r="H10" s="1">
        <f>FIND(".",zad1[[#This Row],[Data urodzenia]],zad1[[#This Row],[index lewej kropki]] + 1)</f>
        <v>13</v>
      </c>
      <c r="I10" s="1">
        <f>_xlfn.ARABIC(LEFT(zad1[[#This Row],[Data urodzenia]],zad1[[#This Row],[index lewej kropki]]-1))</f>
        <v>1978</v>
      </c>
      <c r="J10" s="1">
        <f>zad1[[#This Row],[rok urodzenia]]-RIGHT(zad1[[#This Row],[rok urodzenia]],1)</f>
        <v>1970</v>
      </c>
    </row>
    <row r="11" spans="1:16" x14ac:dyDescent="0.25">
      <c r="A11">
        <v>10</v>
      </c>
      <c r="B11" s="1" t="s">
        <v>38</v>
      </c>
      <c r="C11" s="1" t="s">
        <v>39</v>
      </c>
      <c r="D11">
        <v>5</v>
      </c>
      <c r="E11" s="1" t="s">
        <v>40</v>
      </c>
      <c r="F11" s="1" t="s">
        <v>41</v>
      </c>
      <c r="G11" s="1">
        <f>FIND(".",zad1[[#This Row],[Data urodzenia]])</f>
        <v>11</v>
      </c>
      <c r="H11" s="1">
        <f>FIND(".",zad1[[#This Row],[Data urodzenia]],zad1[[#This Row],[index lewej kropki]] + 1)</f>
        <v>14</v>
      </c>
      <c r="I11" s="1">
        <f>_xlfn.ARABIC(LEFT(zad1[[#This Row],[Data urodzenia]],zad1[[#This Row],[index lewej kropki]]-1))</f>
        <v>1983</v>
      </c>
      <c r="J11" s="1">
        <f>zad1[[#This Row],[rok urodzenia]]-RIGHT(zad1[[#This Row],[rok urodzenia]],1)</f>
        <v>1980</v>
      </c>
    </row>
    <row r="12" spans="1:16" x14ac:dyDescent="0.25">
      <c r="A12">
        <v>11</v>
      </c>
      <c r="B12" s="1" t="s">
        <v>42</v>
      </c>
      <c r="C12" s="1" t="s">
        <v>43</v>
      </c>
      <c r="D12">
        <v>2</v>
      </c>
      <c r="E12" s="1" t="s">
        <v>44</v>
      </c>
      <c r="F12" s="1" t="s">
        <v>9</v>
      </c>
      <c r="G12" s="1">
        <f>FIND(".",zad1[[#This Row],[Data urodzenia]])</f>
        <v>8</v>
      </c>
      <c r="H12" s="1">
        <f>FIND(".",zad1[[#This Row],[Data urodzenia]],zad1[[#This Row],[index lewej kropki]] + 1)</f>
        <v>12</v>
      </c>
      <c r="I12" s="1">
        <f>_xlfn.ARABIC(LEFT(zad1[[#This Row],[Data urodzenia]],zad1[[#This Row],[index lewej kropki]]-1))</f>
        <v>1996</v>
      </c>
      <c r="J12" s="1">
        <f>zad1[[#This Row],[rok urodzenia]]-RIGHT(zad1[[#This Row],[rok urodzenia]],1)</f>
        <v>1990</v>
      </c>
    </row>
    <row r="13" spans="1:16" x14ac:dyDescent="0.25">
      <c r="A13">
        <v>12</v>
      </c>
      <c r="B13" s="1" t="s">
        <v>45</v>
      </c>
      <c r="C13" s="1" t="s">
        <v>46</v>
      </c>
      <c r="D13">
        <v>5</v>
      </c>
      <c r="E13" s="1" t="s">
        <v>47</v>
      </c>
      <c r="F13" s="1" t="s">
        <v>20</v>
      </c>
      <c r="G13" s="1">
        <f>FIND(".",zad1[[#This Row],[Data urodzenia]])</f>
        <v>8</v>
      </c>
      <c r="H13" s="1">
        <f>FIND(".",zad1[[#This Row],[Data urodzenia]],zad1[[#This Row],[index lewej kropki]] + 1)</f>
        <v>10</v>
      </c>
      <c r="I13" s="1">
        <f>_xlfn.ARABIC(LEFT(zad1[[#This Row],[Data urodzenia]],zad1[[#This Row],[index lewej kropki]]-1))</f>
        <v>1992</v>
      </c>
      <c r="J13" s="1">
        <f>zad1[[#This Row],[rok urodzenia]]-RIGHT(zad1[[#This Row],[rok urodzenia]],1)</f>
        <v>1990</v>
      </c>
    </row>
    <row r="14" spans="1:16" x14ac:dyDescent="0.25">
      <c r="A14">
        <v>13</v>
      </c>
      <c r="B14" s="1" t="s">
        <v>48</v>
      </c>
      <c r="C14" s="1" t="s">
        <v>49</v>
      </c>
      <c r="D14">
        <v>2</v>
      </c>
      <c r="E14" s="1" t="s">
        <v>50</v>
      </c>
      <c r="F14" s="1" t="s">
        <v>9</v>
      </c>
      <c r="G14" s="1">
        <f>FIND(".",zad1[[#This Row],[Data urodzenia]])</f>
        <v>12</v>
      </c>
      <c r="H14" s="1">
        <f>FIND(".",zad1[[#This Row],[Data urodzenia]],zad1[[#This Row],[index lewej kropki]] + 1)</f>
        <v>16</v>
      </c>
      <c r="I14" s="1">
        <f>_xlfn.ARABIC(LEFT(zad1[[#This Row],[Data urodzenia]],zad1[[#This Row],[index lewej kropki]]-1))</f>
        <v>1988</v>
      </c>
      <c r="J14" s="1">
        <f>zad1[[#This Row],[rok urodzenia]]-RIGHT(zad1[[#This Row],[rok urodzenia]],1)</f>
        <v>1980</v>
      </c>
    </row>
    <row r="15" spans="1:16" x14ac:dyDescent="0.25">
      <c r="A15">
        <v>14</v>
      </c>
      <c r="B15" s="1" t="s">
        <v>51</v>
      </c>
      <c r="C15" s="1" t="s">
        <v>52</v>
      </c>
      <c r="D15">
        <v>2</v>
      </c>
      <c r="E15" s="1" t="s">
        <v>53</v>
      </c>
      <c r="F15" s="1" t="s">
        <v>54</v>
      </c>
      <c r="G15" s="1">
        <f>FIND(".",zad1[[#This Row],[Data urodzenia]])</f>
        <v>8</v>
      </c>
      <c r="H15" s="1">
        <f>FIND(".",zad1[[#This Row],[Data urodzenia]],zad1[[#This Row],[index lewej kropki]] + 1)</f>
        <v>10</v>
      </c>
      <c r="I15" s="1">
        <f>_xlfn.ARABIC(LEFT(zad1[[#This Row],[Data urodzenia]],zad1[[#This Row],[index lewej kropki]]-1))</f>
        <v>1964</v>
      </c>
      <c r="J15" s="1">
        <f>zad1[[#This Row],[rok urodzenia]]-RIGHT(zad1[[#This Row],[rok urodzenia]],1)</f>
        <v>1960</v>
      </c>
    </row>
    <row r="16" spans="1:16" x14ac:dyDescent="0.25">
      <c r="A16">
        <v>15</v>
      </c>
      <c r="B16" s="1" t="s">
        <v>55</v>
      </c>
      <c r="C16" s="1" t="s">
        <v>56</v>
      </c>
      <c r="D16">
        <v>5</v>
      </c>
      <c r="E16" s="1" t="s">
        <v>57</v>
      </c>
      <c r="F16" s="1" t="s">
        <v>16</v>
      </c>
      <c r="G16" s="1">
        <f>FIND(".",zad1[[#This Row],[Data urodzenia]])</f>
        <v>9</v>
      </c>
      <c r="H16" s="1">
        <f>FIND(".",zad1[[#This Row],[Data urodzenia]],zad1[[#This Row],[index lewej kropki]] + 1)</f>
        <v>11</v>
      </c>
      <c r="I16" s="1">
        <f>_xlfn.ARABIC(LEFT(zad1[[#This Row],[Data urodzenia]],zad1[[#This Row],[index lewej kropki]]-1))</f>
        <v>1985</v>
      </c>
      <c r="J16" s="1">
        <f>zad1[[#This Row],[rok urodzenia]]-RIGHT(zad1[[#This Row],[rok urodzenia]],1)</f>
        <v>1980</v>
      </c>
    </row>
    <row r="17" spans="1:10" x14ac:dyDescent="0.25">
      <c r="A17">
        <v>16</v>
      </c>
      <c r="B17" s="1" t="s">
        <v>58</v>
      </c>
      <c r="C17" s="1" t="s">
        <v>59</v>
      </c>
      <c r="D17">
        <v>5</v>
      </c>
      <c r="E17" s="1" t="s">
        <v>60</v>
      </c>
      <c r="F17" s="1" t="s">
        <v>20</v>
      </c>
      <c r="G17" s="1">
        <f>FIND(".",zad1[[#This Row],[Data urodzenia]])</f>
        <v>9</v>
      </c>
      <c r="H17" s="1">
        <f>FIND(".",zad1[[#This Row],[Data urodzenia]],zad1[[#This Row],[index lewej kropki]] + 1)</f>
        <v>12</v>
      </c>
      <c r="I17" s="1">
        <f>_xlfn.ARABIC(LEFT(zad1[[#This Row],[Data urodzenia]],zad1[[#This Row],[index lewej kropki]]-1))</f>
        <v>1979</v>
      </c>
      <c r="J17" s="1">
        <f>zad1[[#This Row],[rok urodzenia]]-RIGHT(zad1[[#This Row],[rok urodzenia]],1)</f>
        <v>1970</v>
      </c>
    </row>
    <row r="18" spans="1:10" x14ac:dyDescent="0.25">
      <c r="A18">
        <v>17</v>
      </c>
      <c r="B18" s="1" t="s">
        <v>61</v>
      </c>
      <c r="C18" s="1" t="s">
        <v>62</v>
      </c>
      <c r="D18">
        <v>3</v>
      </c>
      <c r="E18" s="1" t="s">
        <v>63</v>
      </c>
      <c r="F18" s="1" t="s">
        <v>64</v>
      </c>
      <c r="G18" s="1">
        <f>FIND(".",zad1[[#This Row],[Data urodzenia]])</f>
        <v>8</v>
      </c>
      <c r="H18" s="1">
        <f>FIND(".",zad1[[#This Row],[Data urodzenia]],zad1[[#This Row],[index lewej kropki]] + 1)</f>
        <v>13</v>
      </c>
      <c r="I18" s="1">
        <f>_xlfn.ARABIC(LEFT(zad1[[#This Row],[Data urodzenia]],zad1[[#This Row],[index lewej kropki]]-1))</f>
        <v>1971</v>
      </c>
      <c r="J18" s="1">
        <f>zad1[[#This Row],[rok urodzenia]]-RIGHT(zad1[[#This Row],[rok urodzenia]],1)</f>
        <v>1970</v>
      </c>
    </row>
    <row r="19" spans="1:10" x14ac:dyDescent="0.25">
      <c r="A19">
        <v>18</v>
      </c>
      <c r="B19" s="1" t="s">
        <v>65</v>
      </c>
      <c r="C19" s="1" t="s">
        <v>66</v>
      </c>
      <c r="D19">
        <v>1</v>
      </c>
      <c r="E19" s="1" t="s">
        <v>67</v>
      </c>
      <c r="F19" s="1" t="s">
        <v>16</v>
      </c>
      <c r="G19" s="1">
        <f>FIND(".",zad1[[#This Row],[Data urodzenia]])</f>
        <v>10</v>
      </c>
      <c r="H19" s="1">
        <f>FIND(".",zad1[[#This Row],[Data urodzenia]],zad1[[#This Row],[index lewej kropki]] + 1)</f>
        <v>13</v>
      </c>
      <c r="I19" s="1">
        <f>_xlfn.ARABIC(LEFT(zad1[[#This Row],[Data urodzenia]],zad1[[#This Row],[index lewej kropki]]-1))</f>
        <v>1998</v>
      </c>
      <c r="J19" s="1">
        <f>zad1[[#This Row],[rok urodzenia]]-RIGHT(zad1[[#This Row],[rok urodzenia]],1)</f>
        <v>1990</v>
      </c>
    </row>
    <row r="20" spans="1:10" x14ac:dyDescent="0.25">
      <c r="A20">
        <v>19</v>
      </c>
      <c r="B20" s="1" t="s">
        <v>68</v>
      </c>
      <c r="C20" s="1" t="s">
        <v>69</v>
      </c>
      <c r="D20">
        <v>4</v>
      </c>
      <c r="E20" s="1" t="s">
        <v>70</v>
      </c>
      <c r="F20" s="1" t="s">
        <v>64</v>
      </c>
      <c r="G20" s="1">
        <f>FIND(".",zad1[[#This Row],[Data urodzenia]])</f>
        <v>9</v>
      </c>
      <c r="H20" s="1">
        <f>FIND(".",zad1[[#This Row],[Data urodzenia]],zad1[[#This Row],[index lewej kropki]] + 1)</f>
        <v>12</v>
      </c>
      <c r="I20" s="1">
        <f>_xlfn.ARABIC(LEFT(zad1[[#This Row],[Data urodzenia]],zad1[[#This Row],[index lewej kropki]]-1))</f>
        <v>1981</v>
      </c>
      <c r="J20" s="1">
        <f>zad1[[#This Row],[rok urodzenia]]-RIGHT(zad1[[#This Row],[rok urodzenia]],1)</f>
        <v>1980</v>
      </c>
    </row>
    <row r="21" spans="1:10" x14ac:dyDescent="0.25">
      <c r="A21">
        <v>20</v>
      </c>
      <c r="B21" s="1" t="s">
        <v>71</v>
      </c>
      <c r="C21" s="1" t="s">
        <v>72</v>
      </c>
      <c r="D21">
        <v>1</v>
      </c>
      <c r="E21" s="1" t="s">
        <v>73</v>
      </c>
      <c r="F21" s="1" t="s">
        <v>9</v>
      </c>
      <c r="G21" s="1">
        <f>FIND(".",zad1[[#This Row],[Data urodzenia]])</f>
        <v>10</v>
      </c>
      <c r="H21" s="1">
        <f>FIND(".",zad1[[#This Row],[Data urodzenia]],zad1[[#This Row],[index lewej kropki]] + 1)</f>
        <v>13</v>
      </c>
      <c r="I21" s="1">
        <f>_xlfn.ARABIC(LEFT(zad1[[#This Row],[Data urodzenia]],zad1[[#This Row],[index lewej kropki]]-1))</f>
        <v>1989</v>
      </c>
      <c r="J21" s="1">
        <f>zad1[[#This Row],[rok urodzenia]]-RIGHT(zad1[[#This Row],[rok urodzenia]],1)</f>
        <v>1980</v>
      </c>
    </row>
    <row r="22" spans="1:10" x14ac:dyDescent="0.25">
      <c r="A22">
        <v>21</v>
      </c>
      <c r="B22" s="1" t="s">
        <v>74</v>
      </c>
      <c r="C22" s="1" t="s">
        <v>75</v>
      </c>
      <c r="D22">
        <v>2</v>
      </c>
      <c r="E22" s="1" t="s">
        <v>76</v>
      </c>
      <c r="F22" s="1" t="s">
        <v>9</v>
      </c>
      <c r="G22" s="1">
        <f>FIND(".",zad1[[#This Row],[Data urodzenia]])</f>
        <v>10</v>
      </c>
      <c r="H22" s="1">
        <f>FIND(".",zad1[[#This Row],[Data urodzenia]],zad1[[#This Row],[index lewej kropki]] + 1)</f>
        <v>12</v>
      </c>
      <c r="I22" s="1">
        <f>_xlfn.ARABIC(LEFT(zad1[[#This Row],[Data urodzenia]],zad1[[#This Row],[index lewej kropki]]-1))</f>
        <v>1982</v>
      </c>
      <c r="J22" s="1">
        <f>zad1[[#This Row],[rok urodzenia]]-RIGHT(zad1[[#This Row],[rok urodzenia]],1)</f>
        <v>1980</v>
      </c>
    </row>
    <row r="23" spans="1:10" x14ac:dyDescent="0.25">
      <c r="A23">
        <v>22</v>
      </c>
      <c r="B23" s="1" t="s">
        <v>77</v>
      </c>
      <c r="C23" s="1" t="s">
        <v>78</v>
      </c>
      <c r="D23">
        <v>3</v>
      </c>
      <c r="E23" s="1" t="s">
        <v>79</v>
      </c>
      <c r="F23" s="1" t="s">
        <v>16</v>
      </c>
      <c r="G23" s="1">
        <f>FIND(".",zad1[[#This Row],[Data urodzenia]])</f>
        <v>7</v>
      </c>
      <c r="H23" s="1">
        <f>FIND(".",zad1[[#This Row],[Data urodzenia]],zad1[[#This Row],[index lewej kropki]] + 1)</f>
        <v>11</v>
      </c>
      <c r="I23" s="1">
        <f>_xlfn.ARABIC(LEFT(zad1[[#This Row],[Data urodzenia]],zad1[[#This Row],[index lewej kropki]]-1))</f>
        <v>1959</v>
      </c>
      <c r="J23" s="1">
        <f>zad1[[#This Row],[rok urodzenia]]-RIGHT(zad1[[#This Row],[rok urodzenia]],1)</f>
        <v>1950</v>
      </c>
    </row>
    <row r="24" spans="1:10" x14ac:dyDescent="0.25">
      <c r="A24">
        <v>23</v>
      </c>
      <c r="B24" s="1" t="s">
        <v>80</v>
      </c>
      <c r="C24" s="1" t="s">
        <v>81</v>
      </c>
      <c r="D24">
        <v>2</v>
      </c>
      <c r="E24" s="1" t="s">
        <v>82</v>
      </c>
      <c r="F24" s="1" t="s">
        <v>41</v>
      </c>
      <c r="G24" s="1">
        <f>FIND(".",zad1[[#This Row],[Data urodzenia]])</f>
        <v>8</v>
      </c>
      <c r="H24" s="1">
        <f>FIND(".",zad1[[#This Row],[Data urodzenia]],zad1[[#This Row],[index lewej kropki]] + 1)</f>
        <v>13</v>
      </c>
      <c r="I24" s="1">
        <f>_xlfn.ARABIC(LEFT(zad1[[#This Row],[Data urodzenia]],zad1[[#This Row],[index lewej kropki]]-1))</f>
        <v>1971</v>
      </c>
      <c r="J24" s="1">
        <f>zad1[[#This Row],[rok urodzenia]]-RIGHT(zad1[[#This Row],[rok urodzenia]],1)</f>
        <v>1970</v>
      </c>
    </row>
    <row r="25" spans="1:10" x14ac:dyDescent="0.25">
      <c r="A25">
        <v>24</v>
      </c>
      <c r="B25" s="1" t="s">
        <v>83</v>
      </c>
      <c r="C25" s="1" t="s">
        <v>84</v>
      </c>
      <c r="D25">
        <v>2</v>
      </c>
      <c r="E25" s="1" t="s">
        <v>44</v>
      </c>
      <c r="F25" s="1" t="s">
        <v>9</v>
      </c>
      <c r="G25" s="1">
        <f>FIND(".",zad1[[#This Row],[Data urodzenia]])</f>
        <v>9</v>
      </c>
      <c r="H25" s="1">
        <f>FIND(".",zad1[[#This Row],[Data urodzenia]],zad1[[#This Row],[index lewej kropki]] + 1)</f>
        <v>13</v>
      </c>
      <c r="I25" s="1">
        <f>_xlfn.ARABIC(LEFT(zad1[[#This Row],[Data urodzenia]],zad1[[#This Row],[index lewej kropki]]-1))</f>
        <v>1964</v>
      </c>
      <c r="J25" s="1">
        <f>zad1[[#This Row],[rok urodzenia]]-RIGHT(zad1[[#This Row],[rok urodzenia]],1)</f>
        <v>1960</v>
      </c>
    </row>
    <row r="26" spans="1:10" x14ac:dyDescent="0.25">
      <c r="A26">
        <v>25</v>
      </c>
      <c r="B26" s="1" t="s">
        <v>85</v>
      </c>
      <c r="C26" s="1" t="s">
        <v>86</v>
      </c>
      <c r="D26">
        <v>5</v>
      </c>
      <c r="E26" s="1" t="s">
        <v>87</v>
      </c>
      <c r="F26" s="1" t="s">
        <v>88</v>
      </c>
      <c r="G26" s="1">
        <f>FIND(".",zad1[[#This Row],[Data urodzenia]])</f>
        <v>10</v>
      </c>
      <c r="H26" s="1">
        <f>FIND(".",zad1[[#This Row],[Data urodzenia]],zad1[[#This Row],[index lewej kropki]] + 1)</f>
        <v>13</v>
      </c>
      <c r="I26" s="1">
        <f>_xlfn.ARABIC(LEFT(zad1[[#This Row],[Data urodzenia]],zad1[[#This Row],[index lewej kropki]]-1))</f>
        <v>1984</v>
      </c>
      <c r="J26" s="1">
        <f>zad1[[#This Row],[rok urodzenia]]-RIGHT(zad1[[#This Row],[rok urodzenia]],1)</f>
        <v>1980</v>
      </c>
    </row>
    <row r="27" spans="1:10" x14ac:dyDescent="0.25">
      <c r="A27">
        <v>26</v>
      </c>
      <c r="B27" s="1" t="s">
        <v>89</v>
      </c>
      <c r="C27" s="1" t="s">
        <v>90</v>
      </c>
      <c r="D27">
        <v>4</v>
      </c>
      <c r="E27" s="1" t="s">
        <v>91</v>
      </c>
      <c r="F27" s="1" t="s">
        <v>9</v>
      </c>
      <c r="G27" s="1">
        <f>FIND(".",zad1[[#This Row],[Data urodzenia]])</f>
        <v>12</v>
      </c>
      <c r="H27" s="1">
        <f>FIND(".",zad1[[#This Row],[Data urodzenia]],zad1[[#This Row],[index lewej kropki]] + 1)</f>
        <v>16</v>
      </c>
      <c r="I27" s="1">
        <f>_xlfn.ARABIC(LEFT(zad1[[#This Row],[Data urodzenia]],zad1[[#This Row],[index lewej kropki]]-1))</f>
        <v>1988</v>
      </c>
      <c r="J27" s="1">
        <f>zad1[[#This Row],[rok urodzenia]]-RIGHT(zad1[[#This Row],[rok urodzenia]],1)</f>
        <v>1980</v>
      </c>
    </row>
    <row r="28" spans="1:10" x14ac:dyDescent="0.25">
      <c r="A28">
        <v>27</v>
      </c>
      <c r="B28" s="1" t="s">
        <v>92</v>
      </c>
      <c r="C28" s="1" t="s">
        <v>93</v>
      </c>
      <c r="D28">
        <v>3</v>
      </c>
      <c r="E28" s="1" t="s">
        <v>94</v>
      </c>
      <c r="F28" s="1" t="s">
        <v>64</v>
      </c>
      <c r="G28" s="1">
        <f>FIND(".",zad1[[#This Row],[Data urodzenia]])</f>
        <v>9</v>
      </c>
      <c r="H28" s="1">
        <f>FIND(".",zad1[[#This Row],[Data urodzenia]],zad1[[#This Row],[index lewej kropki]] + 1)</f>
        <v>12</v>
      </c>
      <c r="I28" s="1">
        <f>_xlfn.ARABIC(LEFT(zad1[[#This Row],[Data urodzenia]],zad1[[#This Row],[index lewej kropki]]-1))</f>
        <v>1997</v>
      </c>
      <c r="J28" s="1">
        <f>zad1[[#This Row],[rok urodzenia]]-RIGHT(zad1[[#This Row],[rok urodzenia]],1)</f>
        <v>1990</v>
      </c>
    </row>
    <row r="29" spans="1:10" x14ac:dyDescent="0.25">
      <c r="A29">
        <v>28</v>
      </c>
      <c r="B29" s="1" t="s">
        <v>95</v>
      </c>
      <c r="C29" s="1" t="s">
        <v>96</v>
      </c>
      <c r="D29">
        <v>2</v>
      </c>
      <c r="E29" s="1" t="s">
        <v>97</v>
      </c>
      <c r="F29" s="1" t="s">
        <v>98</v>
      </c>
      <c r="G29" s="1">
        <f>FIND(".",zad1[[#This Row],[Data urodzenia]])</f>
        <v>8</v>
      </c>
      <c r="H29" s="1">
        <f>FIND(".",zad1[[#This Row],[Data urodzenia]],zad1[[#This Row],[index lewej kropki]] + 1)</f>
        <v>10</v>
      </c>
      <c r="I29" s="1">
        <f>_xlfn.ARABIC(LEFT(zad1[[#This Row],[Data urodzenia]],zad1[[#This Row],[index lewej kropki]]-1))</f>
        <v>1971</v>
      </c>
      <c r="J29" s="1">
        <f>zad1[[#This Row],[rok urodzenia]]-RIGHT(zad1[[#This Row],[rok urodzenia]],1)</f>
        <v>1970</v>
      </c>
    </row>
    <row r="30" spans="1:10" x14ac:dyDescent="0.25">
      <c r="A30">
        <v>29</v>
      </c>
      <c r="B30" s="1" t="s">
        <v>99</v>
      </c>
      <c r="C30" s="1" t="s">
        <v>100</v>
      </c>
      <c r="D30">
        <v>3</v>
      </c>
      <c r="E30" s="1" t="s">
        <v>101</v>
      </c>
      <c r="F30" s="1" t="s">
        <v>41</v>
      </c>
      <c r="G30" s="1">
        <f>FIND(".",zad1[[#This Row],[Data urodzenia]])</f>
        <v>4</v>
      </c>
      <c r="H30" s="1">
        <f>FIND(".",zad1[[#This Row],[Data urodzenia]],zad1[[#This Row],[index lewej kropki]] + 1)</f>
        <v>6</v>
      </c>
      <c r="I30" s="1">
        <f>_xlfn.ARABIC(LEFT(zad1[[#This Row],[Data urodzenia]],zad1[[#This Row],[index lewej kropki]]-1))</f>
        <v>2001</v>
      </c>
      <c r="J30" s="1">
        <f>zad1[[#This Row],[rok urodzenia]]-RIGHT(zad1[[#This Row],[rok urodzenia]],1)</f>
        <v>2000</v>
      </c>
    </row>
    <row r="31" spans="1:10" x14ac:dyDescent="0.25">
      <c r="A31">
        <v>30</v>
      </c>
      <c r="B31" s="1" t="s">
        <v>102</v>
      </c>
      <c r="C31" s="1" t="s">
        <v>103</v>
      </c>
      <c r="D31">
        <v>1</v>
      </c>
      <c r="E31" s="1" t="s">
        <v>104</v>
      </c>
      <c r="F31" s="1" t="s">
        <v>9</v>
      </c>
      <c r="G31" s="1">
        <f>FIND(".",zad1[[#This Row],[Data urodzenia]])</f>
        <v>10</v>
      </c>
      <c r="H31" s="1">
        <f>FIND(".",zad1[[#This Row],[Data urodzenia]],zad1[[#This Row],[index lewej kropki]] + 1)</f>
        <v>13</v>
      </c>
      <c r="I31" s="1">
        <f>_xlfn.ARABIC(LEFT(zad1[[#This Row],[Data urodzenia]],zad1[[#This Row],[index lewej kropki]]-1))</f>
        <v>1977</v>
      </c>
      <c r="J31" s="1">
        <f>zad1[[#This Row],[rok urodzenia]]-RIGHT(zad1[[#This Row],[rok urodzenia]],1)</f>
        <v>1970</v>
      </c>
    </row>
    <row r="32" spans="1:10" x14ac:dyDescent="0.25">
      <c r="A32">
        <v>31</v>
      </c>
      <c r="B32" s="1" t="s">
        <v>105</v>
      </c>
      <c r="C32" s="1" t="s">
        <v>106</v>
      </c>
      <c r="D32">
        <v>4</v>
      </c>
      <c r="E32" s="1" t="s">
        <v>107</v>
      </c>
      <c r="F32" s="1" t="s">
        <v>9</v>
      </c>
      <c r="G32" s="1">
        <f>FIND(".",zad1[[#This Row],[Data urodzenia]])</f>
        <v>7</v>
      </c>
      <c r="H32" s="1">
        <f>FIND(".",zad1[[#This Row],[Data urodzenia]],zad1[[#This Row],[index lewej kropki]] + 1)</f>
        <v>11</v>
      </c>
      <c r="I32" s="1">
        <f>_xlfn.ARABIC(LEFT(zad1[[#This Row],[Data urodzenia]],zad1[[#This Row],[index lewej kropki]]-1))</f>
        <v>1959</v>
      </c>
      <c r="J32" s="1">
        <f>zad1[[#This Row],[rok urodzenia]]-RIGHT(zad1[[#This Row],[rok urodzenia]],1)</f>
        <v>1950</v>
      </c>
    </row>
    <row r="33" spans="1:10" x14ac:dyDescent="0.25">
      <c r="A33">
        <v>32</v>
      </c>
      <c r="B33" s="1" t="s">
        <v>108</v>
      </c>
      <c r="C33" s="1" t="s">
        <v>109</v>
      </c>
      <c r="D33">
        <v>5</v>
      </c>
      <c r="E33" s="1" t="s">
        <v>110</v>
      </c>
      <c r="F33" s="1" t="s">
        <v>20</v>
      </c>
      <c r="G33" s="1">
        <f>FIND(".",zad1[[#This Row],[Data urodzenia]])</f>
        <v>7</v>
      </c>
      <c r="H33" s="1">
        <f>FIND(".",zad1[[#This Row],[Data urodzenia]],zad1[[#This Row],[index lewej kropki]] + 1)</f>
        <v>10</v>
      </c>
      <c r="I33" s="1">
        <f>_xlfn.ARABIC(LEFT(zad1[[#This Row],[Data urodzenia]],zad1[[#This Row],[index lewej kropki]]-1))</f>
        <v>1995</v>
      </c>
      <c r="J33" s="1">
        <f>zad1[[#This Row],[rok urodzenia]]-RIGHT(zad1[[#This Row],[rok urodzenia]],1)</f>
        <v>1990</v>
      </c>
    </row>
    <row r="34" spans="1:10" x14ac:dyDescent="0.25">
      <c r="A34">
        <v>33</v>
      </c>
      <c r="B34" s="1" t="s">
        <v>111</v>
      </c>
      <c r="C34" s="1" t="s">
        <v>112</v>
      </c>
      <c r="D34">
        <v>3</v>
      </c>
      <c r="E34" s="1" t="s">
        <v>113</v>
      </c>
      <c r="F34" s="1" t="s">
        <v>9</v>
      </c>
      <c r="G34" s="1">
        <f>FIND(".",zad1[[#This Row],[Data urodzenia]])</f>
        <v>12</v>
      </c>
      <c r="H34" s="1">
        <f>FIND(".",zad1[[#This Row],[Data urodzenia]],zad1[[#This Row],[index lewej kropki]] + 1)</f>
        <v>15</v>
      </c>
      <c r="I34" s="1">
        <f>_xlfn.ARABIC(LEFT(zad1[[#This Row],[Data urodzenia]],zad1[[#This Row],[index lewej kropki]]-1))</f>
        <v>1988</v>
      </c>
      <c r="J34" s="1">
        <f>zad1[[#This Row],[rok urodzenia]]-RIGHT(zad1[[#This Row],[rok urodzenia]],1)</f>
        <v>1980</v>
      </c>
    </row>
    <row r="35" spans="1:10" x14ac:dyDescent="0.25">
      <c r="A35">
        <v>34</v>
      </c>
      <c r="B35" s="1" t="s">
        <v>114</v>
      </c>
      <c r="C35" s="1" t="s">
        <v>115</v>
      </c>
      <c r="D35">
        <v>4</v>
      </c>
      <c r="E35" s="1" t="s">
        <v>116</v>
      </c>
      <c r="F35" s="1" t="s">
        <v>9</v>
      </c>
      <c r="G35" s="1">
        <f>FIND(".",zad1[[#This Row],[Data urodzenia]])</f>
        <v>9</v>
      </c>
      <c r="H35" s="1">
        <f>FIND(".",zad1[[#This Row],[Data urodzenia]],zad1[[#This Row],[index lewej kropki]] + 1)</f>
        <v>12</v>
      </c>
      <c r="I35" s="1">
        <f>_xlfn.ARABIC(LEFT(zad1[[#This Row],[Data urodzenia]],zad1[[#This Row],[index lewej kropki]]-1))</f>
        <v>1972</v>
      </c>
      <c r="J35" s="1">
        <f>zad1[[#This Row],[rok urodzenia]]-RIGHT(zad1[[#This Row],[rok urodzenia]],1)</f>
        <v>1970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workbookViewId="0">
      <selection activeCell="A2" sqref="A2:XFD2"/>
    </sheetView>
  </sheetViews>
  <sheetFormatPr defaultRowHeight="15" x14ac:dyDescent="0.25"/>
  <cols>
    <col min="1" max="1" width="6.140625" customWidth="1"/>
    <col min="2" max="2" width="13.140625" bestFit="1" customWidth="1"/>
    <col min="3" max="3" width="18.42578125" bestFit="1" customWidth="1"/>
    <col min="4" max="4" width="17.140625" bestFit="1" customWidth="1"/>
    <col min="5" max="5" width="28.42578125" bestFit="1" customWidth="1"/>
    <col min="7" max="7" width="18.85546875" customWidth="1"/>
    <col min="8" max="8" width="19.5703125" bestFit="1" customWidth="1"/>
    <col min="9" max="9" width="20.7109375" bestFit="1" customWidth="1"/>
    <col min="10" max="10" width="24.5703125" bestFit="1" customWidth="1"/>
    <col min="12" max="12" width="19" bestFit="1" customWidth="1"/>
    <col min="13" max="13" width="22.5703125" bestFit="1" customWidth="1"/>
    <col min="14" max="14" width="23.42578125" hidden="1" customWidth="1"/>
    <col min="15" max="15" width="28.28515625" bestFit="1" customWidth="1"/>
  </cols>
  <sheetData>
    <row r="1" spans="1:19" ht="18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H1" t="s">
        <v>129</v>
      </c>
      <c r="I1" t="s">
        <v>130</v>
      </c>
      <c r="J1" t="s">
        <v>128</v>
      </c>
      <c r="L1" s="4" t="s">
        <v>131</v>
      </c>
      <c r="M1" s="4" t="s">
        <v>132</v>
      </c>
      <c r="N1" s="4" t="s">
        <v>133</v>
      </c>
      <c r="O1" s="4" t="s">
        <v>134</v>
      </c>
    </row>
    <row r="2" spans="1:19" ht="18.75" x14ac:dyDescent="0.3">
      <c r="A2">
        <v>1</v>
      </c>
      <c r="B2" s="1" t="s">
        <v>6</v>
      </c>
      <c r="C2" s="1" t="s">
        <v>7</v>
      </c>
      <c r="D2">
        <v>1</v>
      </c>
      <c r="E2" s="1" t="s">
        <v>8</v>
      </c>
      <c r="F2" s="1" t="s">
        <v>9</v>
      </c>
      <c r="G2" s="1">
        <f>FIND(".",zad14[[#This Row],[Wynagrodzenie pracownika]])</f>
        <v>5</v>
      </c>
      <c r="H2" s="1">
        <f>HEX2DEC(LEFT(zad14[[#This Row],[Wynagrodzenie pracownika]],zad14[[#This Row],[index lewej kropki]]-1))</f>
        <v>6908</v>
      </c>
      <c r="I2" s="1">
        <f>ROUND(HEX2DEC(RIGHT(zad14[[#This Row],[Wynagrodzenie pracownika]],2))/256,2)</f>
        <v>0.1</v>
      </c>
      <c r="J2" s="2">
        <f>zad14[[#This Row],[wynagrodzenie lewa]]+zad14[[#This Row],[wynagrodzenie prawa]]</f>
        <v>6908.1</v>
      </c>
      <c r="L2" s="4">
        <v>1</v>
      </c>
      <c r="M2" s="4">
        <f>COUNTIF(zad14[Kod stanowiska],L2)</f>
        <v>5</v>
      </c>
      <c r="N2" s="4">
        <f>SUMIF(zad14[Kod stanowiska],L2,zad14[wynagrodzenie normalnie])</f>
        <v>49597.64</v>
      </c>
      <c r="O2" s="4">
        <f>ROUND(N2/M2,2)</f>
        <v>9919.5300000000007</v>
      </c>
      <c r="S2" t="s">
        <v>142</v>
      </c>
    </row>
    <row r="3" spans="1:19" ht="18.75" x14ac:dyDescent="0.3">
      <c r="A3">
        <v>2</v>
      </c>
      <c r="B3" s="1" t="s">
        <v>10</v>
      </c>
      <c r="C3" s="1" t="s">
        <v>11</v>
      </c>
      <c r="D3">
        <v>3</v>
      </c>
      <c r="E3" s="1" t="s">
        <v>12</v>
      </c>
      <c r="F3" s="1" t="s">
        <v>9</v>
      </c>
      <c r="G3" s="1">
        <f>FIND(".",zad14[[#This Row],[Wynagrodzenie pracownika]])</f>
        <v>5</v>
      </c>
      <c r="H3" s="1">
        <f>HEX2DEC(LEFT(zad14[[#This Row],[Wynagrodzenie pracownika]],zad14[[#This Row],[index lewej kropki]]-1))</f>
        <v>15844</v>
      </c>
      <c r="I3" s="1">
        <f>ROUND(HEX2DEC(RIGHT(zad14[[#This Row],[Wynagrodzenie pracownika]],2))/256,2)</f>
        <v>0.63</v>
      </c>
      <c r="J3" s="2">
        <f>zad14[[#This Row],[wynagrodzenie lewa]]+zad14[[#This Row],[wynagrodzenie prawa]]</f>
        <v>15844.63</v>
      </c>
      <c r="L3" s="4">
        <v>2</v>
      </c>
      <c r="M3" s="4">
        <f>COUNTIF(zad14[Kod stanowiska],L3)</f>
        <v>10</v>
      </c>
      <c r="N3" s="4">
        <f>SUMIF(zad14[Kod stanowiska],L3,zad14[wynagrodzenie normalnie])</f>
        <v>45723.69</v>
      </c>
      <c r="O3" s="4">
        <f>ROUND(N3/M3,2)</f>
        <v>4572.37</v>
      </c>
      <c r="S3">
        <f>SUM(N2:N6)</f>
        <v>242806.77000000002</v>
      </c>
    </row>
    <row r="4" spans="1:19" ht="18.75" x14ac:dyDescent="0.3">
      <c r="A4">
        <v>3</v>
      </c>
      <c r="B4" s="1" t="s">
        <v>13</v>
      </c>
      <c r="C4" s="1" t="s">
        <v>14</v>
      </c>
      <c r="D4">
        <v>2</v>
      </c>
      <c r="E4" s="1" t="s">
        <v>15</v>
      </c>
      <c r="F4" s="1" t="s">
        <v>16</v>
      </c>
      <c r="G4" s="1">
        <f>FIND(".",zad14[[#This Row],[Wynagrodzenie pracownika]])</f>
        <v>5</v>
      </c>
      <c r="H4" s="1">
        <f>HEX2DEC(LEFT(zad14[[#This Row],[Wynagrodzenie pracownika]],zad14[[#This Row],[index lewej kropki]]-1))</f>
        <v>4863</v>
      </c>
      <c r="I4" s="1">
        <f>ROUND(HEX2DEC(RIGHT(zad14[[#This Row],[Wynagrodzenie pracownika]],2))/256,2)</f>
        <v>0</v>
      </c>
      <c r="J4" s="2">
        <f>zad14[[#This Row],[wynagrodzenie lewa]]+zad14[[#This Row],[wynagrodzenie prawa]]</f>
        <v>4863</v>
      </c>
      <c r="L4" s="4">
        <v>3</v>
      </c>
      <c r="M4" s="4">
        <f>COUNTIF(zad14[Kod stanowiska],L4)</f>
        <v>7</v>
      </c>
      <c r="N4" s="4">
        <f>SUMIF(zad14[Kod stanowiska],L4,zad14[wynagrodzenie normalnie])</f>
        <v>36031.19</v>
      </c>
      <c r="O4" s="4">
        <f t="shared" ref="O4:O5" si="0">ROUND(N4/M4,2)</f>
        <v>5147.3100000000004</v>
      </c>
    </row>
    <row r="5" spans="1:19" ht="18.75" x14ac:dyDescent="0.3">
      <c r="A5">
        <v>4</v>
      </c>
      <c r="B5" s="1" t="s">
        <v>17</v>
      </c>
      <c r="C5" s="1" t="s">
        <v>18</v>
      </c>
      <c r="D5">
        <v>1</v>
      </c>
      <c r="E5" s="1" t="s">
        <v>19</v>
      </c>
      <c r="F5" s="1" t="s">
        <v>20</v>
      </c>
      <c r="G5" s="1">
        <f>FIND(".",zad14[[#This Row],[Wynagrodzenie pracownika]])</f>
        <v>5</v>
      </c>
      <c r="H5" s="1">
        <f>HEX2DEC(LEFT(zad14[[#This Row],[Wynagrodzenie pracownika]],zad14[[#This Row],[index lewej kropki]]-1))</f>
        <v>4396</v>
      </c>
      <c r="I5" s="1">
        <f>ROUND(HEX2DEC(RIGHT(zad14[[#This Row],[Wynagrodzenie pracownika]],2))/256,2)</f>
        <v>0</v>
      </c>
      <c r="J5" s="2">
        <f>zad14[[#This Row],[wynagrodzenie lewa]]+zad14[[#This Row],[wynagrodzenie prawa]]</f>
        <v>4396</v>
      </c>
      <c r="L5" s="4">
        <v>4</v>
      </c>
      <c r="M5" s="4">
        <f>COUNTIF(zad14[Kod stanowiska],L5)</f>
        <v>6</v>
      </c>
      <c r="N5" s="4">
        <f>SUMIF(zad14[Kod stanowiska],L5,zad14[wynagrodzenie normalnie])</f>
        <v>89454.69</v>
      </c>
      <c r="O5" s="4">
        <f t="shared" si="0"/>
        <v>14909.12</v>
      </c>
    </row>
    <row r="6" spans="1:19" ht="18.75" x14ac:dyDescent="0.3">
      <c r="A6">
        <v>5</v>
      </c>
      <c r="B6" s="1" t="s">
        <v>21</v>
      </c>
      <c r="C6" s="1" t="s">
        <v>22</v>
      </c>
      <c r="D6">
        <v>2</v>
      </c>
      <c r="E6" s="1" t="s">
        <v>23</v>
      </c>
      <c r="F6" s="1" t="s">
        <v>24</v>
      </c>
      <c r="G6" s="1">
        <f>FIND(".",zad14[[#This Row],[Wynagrodzenie pracownika]])</f>
        <v>4</v>
      </c>
      <c r="H6" s="1">
        <f>HEX2DEC(LEFT(zad14[[#This Row],[Wynagrodzenie pracownika]],zad14[[#This Row],[index lewej kropki]]-1))</f>
        <v>3870</v>
      </c>
      <c r="I6" s="1">
        <f>ROUND(HEX2DEC(RIGHT(zad14[[#This Row],[Wynagrodzenie pracownika]],2))/256,2)</f>
        <v>0</v>
      </c>
      <c r="J6" s="2">
        <f>zad14[[#This Row],[wynagrodzenie lewa]]+zad14[[#This Row],[wynagrodzenie prawa]]</f>
        <v>3870</v>
      </c>
      <c r="L6" s="4">
        <v>5</v>
      </c>
      <c r="M6" s="4">
        <f>COUNTIF(zad14[Kod stanowiska],L6)</f>
        <v>6</v>
      </c>
      <c r="N6" s="4">
        <f>SUMIF(zad14[Kod stanowiska],L6,zad14[wynagrodzenie normalnie])</f>
        <v>21999.559999999998</v>
      </c>
      <c r="O6" s="4">
        <f>ROUND(N6/M6,2)</f>
        <v>3666.59</v>
      </c>
    </row>
    <row r="7" spans="1:19" x14ac:dyDescent="0.25">
      <c r="A7">
        <v>6</v>
      </c>
      <c r="B7" s="1" t="s">
        <v>25</v>
      </c>
      <c r="C7" s="1" t="s">
        <v>26</v>
      </c>
      <c r="D7">
        <v>2</v>
      </c>
      <c r="E7" s="1" t="s">
        <v>27</v>
      </c>
      <c r="F7" s="1" t="s">
        <v>28</v>
      </c>
      <c r="G7" s="1">
        <f>FIND(".",zad14[[#This Row],[Wynagrodzenie pracownika]])</f>
        <v>4</v>
      </c>
      <c r="H7" s="1">
        <f>HEX2DEC(LEFT(zad14[[#This Row],[Wynagrodzenie pracownika]],zad14[[#This Row],[index lewej kropki]]-1))</f>
        <v>2622</v>
      </c>
      <c r="I7" s="1">
        <f>ROUND(HEX2DEC(RIGHT(zad14[[#This Row],[Wynagrodzenie pracownika]],2))/256,2)</f>
        <v>0.69</v>
      </c>
      <c r="J7" s="2">
        <f>zad14[[#This Row],[wynagrodzenie lewa]]+zad14[[#This Row],[wynagrodzenie prawa]]</f>
        <v>2622.69</v>
      </c>
    </row>
    <row r="8" spans="1:19" x14ac:dyDescent="0.25">
      <c r="A8">
        <v>7</v>
      </c>
      <c r="B8" s="1" t="s">
        <v>29</v>
      </c>
      <c r="C8" s="1" t="s">
        <v>30</v>
      </c>
      <c r="D8">
        <v>4</v>
      </c>
      <c r="E8" s="1" t="s">
        <v>31</v>
      </c>
      <c r="F8" s="1" t="s">
        <v>9</v>
      </c>
      <c r="G8" s="1">
        <f>FIND(".",zad14[[#This Row],[Wynagrodzenie pracownika]])</f>
        <v>5</v>
      </c>
      <c r="H8" s="1">
        <f>HEX2DEC(LEFT(zad14[[#This Row],[Wynagrodzenie pracownika]],zad14[[#This Row],[index lewej kropki]]-1))</f>
        <v>6827</v>
      </c>
      <c r="I8" s="1">
        <f>ROUND(HEX2DEC(RIGHT(zad14[[#This Row],[Wynagrodzenie pracownika]],2))/256,2)</f>
        <v>0</v>
      </c>
      <c r="J8" s="2">
        <f>zad14[[#This Row],[wynagrodzenie lewa]]+zad14[[#This Row],[wynagrodzenie prawa]]</f>
        <v>6827</v>
      </c>
    </row>
    <row r="9" spans="1:19" x14ac:dyDescent="0.25">
      <c r="A9">
        <v>8</v>
      </c>
      <c r="B9" s="1" t="s">
        <v>32</v>
      </c>
      <c r="C9" s="1" t="s">
        <v>33</v>
      </c>
      <c r="D9">
        <v>3</v>
      </c>
      <c r="E9" s="1" t="s">
        <v>34</v>
      </c>
      <c r="F9" s="1" t="s">
        <v>16</v>
      </c>
      <c r="G9" s="1">
        <f>FIND(".",zad14[[#This Row],[Wynagrodzenie pracownika]])</f>
        <v>4</v>
      </c>
      <c r="H9" s="1">
        <f>HEX2DEC(LEFT(zad14[[#This Row],[Wynagrodzenie pracownika]],zad14[[#This Row],[index lewej kropki]]-1))</f>
        <v>3395</v>
      </c>
      <c r="I9" s="1">
        <f>ROUND(HEX2DEC(RIGHT(zad14[[#This Row],[Wynagrodzenie pracownika]],2))/256,2)</f>
        <v>0</v>
      </c>
      <c r="J9" s="2">
        <f>zad14[[#This Row],[wynagrodzenie lewa]]+zad14[[#This Row],[wynagrodzenie prawa]]</f>
        <v>3395</v>
      </c>
    </row>
    <row r="10" spans="1:19" x14ac:dyDescent="0.25">
      <c r="A10">
        <v>9</v>
      </c>
      <c r="B10" s="1" t="s">
        <v>35</v>
      </c>
      <c r="C10" s="1" t="s">
        <v>36</v>
      </c>
      <c r="D10">
        <v>4</v>
      </c>
      <c r="E10" s="1" t="s">
        <v>37</v>
      </c>
      <c r="F10" s="1" t="s">
        <v>9</v>
      </c>
      <c r="G10" s="1">
        <f>FIND(".",zad14[[#This Row],[Wynagrodzenie pracownika]])</f>
        <v>5</v>
      </c>
      <c r="H10" s="1">
        <f>HEX2DEC(LEFT(zad14[[#This Row],[Wynagrodzenie pracownika]],zad14[[#This Row],[index lewej kropki]]-1))</f>
        <v>4656</v>
      </c>
      <c r="I10" s="1">
        <f>ROUND(HEX2DEC(RIGHT(zad14[[#This Row],[Wynagrodzenie pracownika]],2))/256,2)</f>
        <v>1</v>
      </c>
      <c r="J10" s="2">
        <f>zad14[[#This Row],[wynagrodzenie lewa]]+zad14[[#This Row],[wynagrodzenie prawa]]</f>
        <v>4657</v>
      </c>
    </row>
    <row r="11" spans="1:19" x14ac:dyDescent="0.25">
      <c r="A11">
        <v>10</v>
      </c>
      <c r="B11" s="1" t="s">
        <v>38</v>
      </c>
      <c r="C11" s="1" t="s">
        <v>39</v>
      </c>
      <c r="D11">
        <v>5</v>
      </c>
      <c r="E11" s="1" t="s">
        <v>40</v>
      </c>
      <c r="F11" s="1" t="s">
        <v>41</v>
      </c>
      <c r="G11" s="1">
        <f>FIND(".",zad14[[#This Row],[Wynagrodzenie pracownika]])</f>
        <v>4</v>
      </c>
      <c r="H11" s="1">
        <f>HEX2DEC(LEFT(zad14[[#This Row],[Wynagrodzenie pracownika]],zad14[[#This Row],[index lewej kropki]]-1))</f>
        <v>3602</v>
      </c>
      <c r="I11" s="1">
        <f>ROUND(HEX2DEC(RIGHT(zad14[[#This Row],[Wynagrodzenie pracownika]],2))/256,2)</f>
        <v>0</v>
      </c>
      <c r="J11" s="2">
        <f>zad14[[#This Row],[wynagrodzenie lewa]]+zad14[[#This Row],[wynagrodzenie prawa]]</f>
        <v>3602</v>
      </c>
    </row>
    <row r="12" spans="1:19" x14ac:dyDescent="0.25">
      <c r="A12">
        <v>11</v>
      </c>
      <c r="B12" s="1" t="s">
        <v>42</v>
      </c>
      <c r="C12" s="1" t="s">
        <v>43</v>
      </c>
      <c r="D12">
        <v>2</v>
      </c>
      <c r="E12" s="1" t="s">
        <v>44</v>
      </c>
      <c r="F12" s="1" t="s">
        <v>9</v>
      </c>
      <c r="G12" s="1">
        <f>FIND(".",zad14[[#This Row],[Wynagrodzenie pracownika]])</f>
        <v>4</v>
      </c>
      <c r="H12" s="1">
        <f>HEX2DEC(LEFT(zad14[[#This Row],[Wynagrodzenie pracownika]],zad14[[#This Row],[index lewej kropki]]-1))</f>
        <v>4084</v>
      </c>
      <c r="I12" s="1">
        <f>ROUND(HEX2DEC(RIGHT(zad14[[#This Row],[Wynagrodzenie pracownika]],2))/256,2)</f>
        <v>0</v>
      </c>
      <c r="J12" s="2">
        <f>zad14[[#This Row],[wynagrodzenie lewa]]+zad14[[#This Row],[wynagrodzenie prawa]]</f>
        <v>4084</v>
      </c>
    </row>
    <row r="13" spans="1:19" x14ac:dyDescent="0.25">
      <c r="A13">
        <v>12</v>
      </c>
      <c r="B13" s="1" t="s">
        <v>45</v>
      </c>
      <c r="C13" s="1" t="s">
        <v>46</v>
      </c>
      <c r="D13">
        <v>5</v>
      </c>
      <c r="E13" s="1" t="s">
        <v>47</v>
      </c>
      <c r="F13" s="1" t="s">
        <v>20</v>
      </c>
      <c r="G13" s="1">
        <f>FIND(".",zad14[[#This Row],[Wynagrodzenie pracownika]])</f>
        <v>4</v>
      </c>
      <c r="H13" s="1">
        <f>HEX2DEC(LEFT(zad14[[#This Row],[Wynagrodzenie pracownika]],zad14[[#This Row],[index lewej kropki]]-1))</f>
        <v>3584</v>
      </c>
      <c r="I13" s="1">
        <f>ROUND(HEX2DEC(RIGHT(zad14[[#This Row],[Wynagrodzenie pracownika]],2))/256,2)</f>
        <v>0.75</v>
      </c>
      <c r="J13" s="2">
        <f>zad14[[#This Row],[wynagrodzenie lewa]]+zad14[[#This Row],[wynagrodzenie prawa]]</f>
        <v>3584.75</v>
      </c>
    </row>
    <row r="14" spans="1:19" x14ac:dyDescent="0.25">
      <c r="A14">
        <v>13</v>
      </c>
      <c r="B14" s="1" t="s">
        <v>48</v>
      </c>
      <c r="C14" s="1" t="s">
        <v>49</v>
      </c>
      <c r="D14">
        <v>2</v>
      </c>
      <c r="E14" s="1" t="s">
        <v>50</v>
      </c>
      <c r="F14" s="1" t="s">
        <v>9</v>
      </c>
      <c r="G14" s="1">
        <f>FIND(".",zad14[[#This Row],[Wynagrodzenie pracownika]])</f>
        <v>5</v>
      </c>
      <c r="H14" s="1">
        <f>HEX2DEC(LEFT(zad14[[#This Row],[Wynagrodzenie pracownika]],zad14[[#This Row],[index lewej kropki]]-1))</f>
        <v>12865</v>
      </c>
      <c r="I14" s="1">
        <f>ROUND(HEX2DEC(RIGHT(zad14[[#This Row],[Wynagrodzenie pracownika]],2))/256,2)</f>
        <v>0</v>
      </c>
      <c r="J14" s="2">
        <f>zad14[[#This Row],[wynagrodzenie lewa]]+zad14[[#This Row],[wynagrodzenie prawa]]</f>
        <v>12865</v>
      </c>
    </row>
    <row r="15" spans="1:19" x14ac:dyDescent="0.25">
      <c r="A15">
        <v>14</v>
      </c>
      <c r="B15" s="1" t="s">
        <v>51</v>
      </c>
      <c r="C15" s="1" t="s">
        <v>52</v>
      </c>
      <c r="D15">
        <v>2</v>
      </c>
      <c r="E15" s="1" t="s">
        <v>53</v>
      </c>
      <c r="F15" s="1" t="s">
        <v>54</v>
      </c>
      <c r="G15" s="1">
        <f>FIND(".",zad14[[#This Row],[Wynagrodzenie pracownika]])</f>
        <v>4</v>
      </c>
      <c r="H15" s="1">
        <f>HEX2DEC(LEFT(zad14[[#This Row],[Wynagrodzenie pracownika]],zad14[[#This Row],[index lewej kropki]]-1))</f>
        <v>3137</v>
      </c>
      <c r="I15" s="1">
        <f>ROUND(HEX2DEC(RIGHT(zad14[[#This Row],[Wynagrodzenie pracownika]],2))/256,2)</f>
        <v>0</v>
      </c>
      <c r="J15" s="2">
        <f>zad14[[#This Row],[wynagrodzenie lewa]]+zad14[[#This Row],[wynagrodzenie prawa]]</f>
        <v>3137</v>
      </c>
    </row>
    <row r="16" spans="1:19" x14ac:dyDescent="0.25">
      <c r="A16">
        <v>15</v>
      </c>
      <c r="B16" s="1" t="s">
        <v>55</v>
      </c>
      <c r="C16" s="1" t="s">
        <v>56</v>
      </c>
      <c r="D16">
        <v>5</v>
      </c>
      <c r="E16" s="1" t="s">
        <v>57</v>
      </c>
      <c r="F16" s="1" t="s">
        <v>16</v>
      </c>
      <c r="G16" s="1">
        <f>FIND(".",zad14[[#This Row],[Wynagrodzenie pracownika]])</f>
        <v>5</v>
      </c>
      <c r="H16" s="1">
        <f>HEX2DEC(LEFT(zad14[[#This Row],[Wynagrodzenie pracownika]],zad14[[#This Row],[index lewej kropki]]-1))</f>
        <v>4120</v>
      </c>
      <c r="I16" s="1">
        <f>ROUND(HEX2DEC(RIGHT(zad14[[#This Row],[Wynagrodzenie pracownika]],2))/256,2)</f>
        <v>0.56999999999999995</v>
      </c>
      <c r="J16" s="2">
        <f>zad14[[#This Row],[wynagrodzenie lewa]]+zad14[[#This Row],[wynagrodzenie prawa]]</f>
        <v>4120.57</v>
      </c>
    </row>
    <row r="17" spans="1:10" x14ac:dyDescent="0.25">
      <c r="A17">
        <v>16</v>
      </c>
      <c r="B17" s="1" t="s">
        <v>58</v>
      </c>
      <c r="C17" s="1" t="s">
        <v>59</v>
      </c>
      <c r="D17">
        <v>5</v>
      </c>
      <c r="E17" s="1" t="s">
        <v>60</v>
      </c>
      <c r="F17" s="1" t="s">
        <v>20</v>
      </c>
      <c r="G17" s="1">
        <f>FIND(".",zad14[[#This Row],[Wynagrodzenie pracownika]])</f>
        <v>4</v>
      </c>
      <c r="H17" s="1">
        <f>HEX2DEC(LEFT(zad14[[#This Row],[Wynagrodzenie pracownika]],zad14[[#This Row],[index lewej kropki]]-1))</f>
        <v>3822</v>
      </c>
      <c r="I17" s="1">
        <f>ROUND(HEX2DEC(RIGHT(zad14[[#This Row],[Wynagrodzenie pracownika]],2))/256,2)</f>
        <v>0</v>
      </c>
      <c r="J17" s="2">
        <f>zad14[[#This Row],[wynagrodzenie lewa]]+zad14[[#This Row],[wynagrodzenie prawa]]</f>
        <v>3822</v>
      </c>
    </row>
    <row r="18" spans="1:10" x14ac:dyDescent="0.25">
      <c r="A18">
        <v>17</v>
      </c>
      <c r="B18" s="1" t="s">
        <v>61</v>
      </c>
      <c r="C18" s="1" t="s">
        <v>62</v>
      </c>
      <c r="D18">
        <v>3</v>
      </c>
      <c r="E18" s="1" t="s">
        <v>63</v>
      </c>
      <c r="F18" s="1" t="s">
        <v>64</v>
      </c>
      <c r="G18" s="1">
        <f>FIND(".",zad14[[#This Row],[Wynagrodzenie pracownika]])</f>
        <v>4</v>
      </c>
      <c r="H18" s="1">
        <f>HEX2DEC(LEFT(zad14[[#This Row],[Wynagrodzenie pracownika]],zad14[[#This Row],[index lewej kropki]]-1))</f>
        <v>4011</v>
      </c>
      <c r="I18" s="1">
        <f>ROUND(HEX2DEC(RIGHT(zad14[[#This Row],[Wynagrodzenie pracownika]],2))/256,2)</f>
        <v>0</v>
      </c>
      <c r="J18" s="2">
        <f>zad14[[#This Row],[wynagrodzenie lewa]]+zad14[[#This Row],[wynagrodzenie prawa]]</f>
        <v>4011</v>
      </c>
    </row>
    <row r="19" spans="1:10" x14ac:dyDescent="0.25">
      <c r="A19">
        <v>18</v>
      </c>
      <c r="B19" s="1" t="s">
        <v>65</v>
      </c>
      <c r="C19" s="1" t="s">
        <v>66</v>
      </c>
      <c r="D19">
        <v>1</v>
      </c>
      <c r="E19" s="1" t="s">
        <v>67</v>
      </c>
      <c r="F19" s="1" t="s">
        <v>16</v>
      </c>
      <c r="G19" s="1">
        <f>FIND(".",zad14[[#This Row],[Wynagrodzenie pracownika]])</f>
        <v>4</v>
      </c>
      <c r="H19" s="1">
        <f>HEX2DEC(LEFT(zad14[[#This Row],[Wynagrodzenie pracownika]],zad14[[#This Row],[index lewej kropki]]-1))</f>
        <v>3995</v>
      </c>
      <c r="I19" s="1">
        <f>ROUND(HEX2DEC(RIGHT(zad14[[#This Row],[Wynagrodzenie pracownika]],2))/256,2)</f>
        <v>0</v>
      </c>
      <c r="J19" s="2">
        <f>zad14[[#This Row],[wynagrodzenie lewa]]+zad14[[#This Row],[wynagrodzenie prawa]]</f>
        <v>3995</v>
      </c>
    </row>
    <row r="20" spans="1:10" x14ac:dyDescent="0.25">
      <c r="A20">
        <v>19</v>
      </c>
      <c r="B20" s="1" t="s">
        <v>68</v>
      </c>
      <c r="C20" s="1" t="s">
        <v>69</v>
      </c>
      <c r="D20">
        <v>4</v>
      </c>
      <c r="E20" s="1" t="s">
        <v>70</v>
      </c>
      <c r="F20" s="1" t="s">
        <v>64</v>
      </c>
      <c r="G20" s="1">
        <f>FIND(".",zad14[[#This Row],[Wynagrodzenie pracownika]])</f>
        <v>4</v>
      </c>
      <c r="H20" s="1">
        <f>HEX2DEC(LEFT(zad14[[#This Row],[Wynagrodzenie pracownika]],zad14[[#This Row],[index lewej kropki]]-1))</f>
        <v>2812</v>
      </c>
      <c r="I20" s="1">
        <f>ROUND(HEX2DEC(RIGHT(zad14[[#This Row],[Wynagrodzenie pracownika]],2))/256,2)</f>
        <v>0.69</v>
      </c>
      <c r="J20" s="2">
        <f>zad14[[#This Row],[wynagrodzenie lewa]]+zad14[[#This Row],[wynagrodzenie prawa]]</f>
        <v>2812.69</v>
      </c>
    </row>
    <row r="21" spans="1:10" x14ac:dyDescent="0.25">
      <c r="A21">
        <v>20</v>
      </c>
      <c r="B21" s="1" t="s">
        <v>71</v>
      </c>
      <c r="C21" s="1" t="s">
        <v>72</v>
      </c>
      <c r="D21">
        <v>1</v>
      </c>
      <c r="E21" s="1" t="s">
        <v>73</v>
      </c>
      <c r="F21" s="1" t="s">
        <v>9</v>
      </c>
      <c r="G21" s="1">
        <f>FIND(".",zad14[[#This Row],[Wynagrodzenie pracownika]])</f>
        <v>5</v>
      </c>
      <c r="H21" s="1">
        <f>HEX2DEC(LEFT(zad14[[#This Row],[Wynagrodzenie pracownika]],zad14[[#This Row],[index lewej kropki]]-1))</f>
        <v>30292</v>
      </c>
      <c r="I21" s="1">
        <f>ROUND(HEX2DEC(RIGHT(zad14[[#This Row],[Wynagrodzenie pracownika]],2))/256,2)</f>
        <v>0.54</v>
      </c>
      <c r="J21" s="2">
        <f>zad14[[#This Row],[wynagrodzenie lewa]]+zad14[[#This Row],[wynagrodzenie prawa]]</f>
        <v>30292.54</v>
      </c>
    </row>
    <row r="22" spans="1:10" x14ac:dyDescent="0.25">
      <c r="A22">
        <v>21</v>
      </c>
      <c r="B22" s="1" t="s">
        <v>74</v>
      </c>
      <c r="C22" s="1" t="s">
        <v>75</v>
      </c>
      <c r="D22">
        <v>2</v>
      </c>
      <c r="E22" s="1" t="s">
        <v>76</v>
      </c>
      <c r="F22" s="1" t="s">
        <v>9</v>
      </c>
      <c r="G22" s="1">
        <f>FIND(".",zad14[[#This Row],[Wynagrodzenie pracownika]])</f>
        <v>5</v>
      </c>
      <c r="H22" s="1">
        <f>HEX2DEC(LEFT(zad14[[#This Row],[Wynagrodzenie pracownika]],zad14[[#This Row],[index lewej kropki]]-1))</f>
        <v>4620</v>
      </c>
      <c r="I22" s="1">
        <f>ROUND(HEX2DEC(RIGHT(zad14[[#This Row],[Wynagrodzenie pracownika]],2))/256,2)</f>
        <v>0</v>
      </c>
      <c r="J22" s="2">
        <f>zad14[[#This Row],[wynagrodzenie lewa]]+zad14[[#This Row],[wynagrodzenie prawa]]</f>
        <v>4620</v>
      </c>
    </row>
    <row r="23" spans="1:10" x14ac:dyDescent="0.25">
      <c r="A23">
        <v>22</v>
      </c>
      <c r="B23" s="1" t="s">
        <v>77</v>
      </c>
      <c r="C23" s="1" t="s">
        <v>78</v>
      </c>
      <c r="D23">
        <v>3</v>
      </c>
      <c r="E23" s="1" t="s">
        <v>79</v>
      </c>
      <c r="F23" s="1" t="s">
        <v>16</v>
      </c>
      <c r="G23" s="1">
        <f>FIND(".",zad14[[#This Row],[Wynagrodzenie pracownika]])</f>
        <v>4</v>
      </c>
      <c r="H23" s="1">
        <f>HEX2DEC(LEFT(zad14[[#This Row],[Wynagrodzenie pracownika]],zad14[[#This Row],[index lewej kropki]]-1))</f>
        <v>3042</v>
      </c>
      <c r="I23" s="1">
        <f>ROUND(HEX2DEC(RIGHT(zad14[[#This Row],[Wynagrodzenie pracownika]],2))/256,2)</f>
        <v>0.63</v>
      </c>
      <c r="J23" s="2">
        <f>zad14[[#This Row],[wynagrodzenie lewa]]+zad14[[#This Row],[wynagrodzenie prawa]]</f>
        <v>3042.63</v>
      </c>
    </row>
    <row r="24" spans="1:10" x14ac:dyDescent="0.25">
      <c r="A24">
        <v>23</v>
      </c>
      <c r="B24" s="1" t="s">
        <v>80</v>
      </c>
      <c r="C24" s="1" t="s">
        <v>81</v>
      </c>
      <c r="D24">
        <v>2</v>
      </c>
      <c r="E24" s="1" t="s">
        <v>82</v>
      </c>
      <c r="F24" s="1" t="s">
        <v>41</v>
      </c>
      <c r="G24" s="1">
        <f>FIND(".",zad14[[#This Row],[Wynagrodzenie pracownika]])</f>
        <v>4</v>
      </c>
      <c r="H24" s="1">
        <f>HEX2DEC(LEFT(zad14[[#This Row],[Wynagrodzenie pracownika]],zad14[[#This Row],[index lewej kropki]]-1))</f>
        <v>2312</v>
      </c>
      <c r="I24" s="1">
        <f>ROUND(HEX2DEC(RIGHT(zad14[[#This Row],[Wynagrodzenie pracownika]],2))/256,2)</f>
        <v>0</v>
      </c>
      <c r="J24" s="2">
        <f>zad14[[#This Row],[wynagrodzenie lewa]]+zad14[[#This Row],[wynagrodzenie prawa]]</f>
        <v>2312</v>
      </c>
    </row>
    <row r="25" spans="1:10" x14ac:dyDescent="0.25">
      <c r="A25">
        <v>24</v>
      </c>
      <c r="B25" s="1" t="s">
        <v>83</v>
      </c>
      <c r="C25" s="1" t="s">
        <v>84</v>
      </c>
      <c r="D25">
        <v>2</v>
      </c>
      <c r="E25" s="1" t="s">
        <v>44</v>
      </c>
      <c r="F25" s="1" t="s">
        <v>9</v>
      </c>
      <c r="G25" s="1">
        <f>FIND(".",zad14[[#This Row],[Wynagrodzenie pracownika]])</f>
        <v>4</v>
      </c>
      <c r="H25" s="1">
        <f>HEX2DEC(LEFT(zad14[[#This Row],[Wynagrodzenie pracownika]],zad14[[#This Row],[index lewej kropki]]-1))</f>
        <v>4084</v>
      </c>
      <c r="I25" s="1">
        <f>ROUND(HEX2DEC(RIGHT(zad14[[#This Row],[Wynagrodzenie pracownika]],2))/256,2)</f>
        <v>0</v>
      </c>
      <c r="J25" s="2">
        <f>zad14[[#This Row],[wynagrodzenie lewa]]+zad14[[#This Row],[wynagrodzenie prawa]]</f>
        <v>4084</v>
      </c>
    </row>
    <row r="26" spans="1:10" x14ac:dyDescent="0.25">
      <c r="A26">
        <v>25</v>
      </c>
      <c r="B26" s="1" t="s">
        <v>85</v>
      </c>
      <c r="C26" s="1" t="s">
        <v>86</v>
      </c>
      <c r="D26">
        <v>5</v>
      </c>
      <c r="E26" s="1" t="s">
        <v>87</v>
      </c>
      <c r="F26" s="1" t="s">
        <v>88</v>
      </c>
      <c r="G26" s="1">
        <f>FIND(".",zad14[[#This Row],[Wynagrodzenie pracownika]])</f>
        <v>4</v>
      </c>
      <c r="H26" s="1">
        <f>HEX2DEC(LEFT(zad14[[#This Row],[Wynagrodzenie pracownika]],zad14[[#This Row],[index lewej kropki]]-1))</f>
        <v>3825</v>
      </c>
      <c r="I26" s="1">
        <f>ROUND(HEX2DEC(RIGHT(zad14[[#This Row],[Wynagrodzenie pracownika]],2))/256,2)</f>
        <v>0.48</v>
      </c>
      <c r="J26" s="2">
        <f>zad14[[#This Row],[wynagrodzenie lewa]]+zad14[[#This Row],[wynagrodzenie prawa]]</f>
        <v>3825.48</v>
      </c>
    </row>
    <row r="27" spans="1:10" x14ac:dyDescent="0.25">
      <c r="A27">
        <v>26</v>
      </c>
      <c r="B27" s="1" t="s">
        <v>89</v>
      </c>
      <c r="C27" s="1" t="s">
        <v>90</v>
      </c>
      <c r="D27">
        <v>4</v>
      </c>
      <c r="E27" s="1" t="s">
        <v>91</v>
      </c>
      <c r="F27" s="1" t="s">
        <v>9</v>
      </c>
      <c r="G27" s="1">
        <f>FIND(".",zad14[[#This Row],[Wynagrodzenie pracownika]])</f>
        <v>5</v>
      </c>
      <c r="H27" s="1">
        <f>HEX2DEC(LEFT(zad14[[#This Row],[Wynagrodzenie pracownika]],zad14[[#This Row],[index lewej kropki]]-1))</f>
        <v>29251</v>
      </c>
      <c r="I27" s="1">
        <f>ROUND(HEX2DEC(RIGHT(zad14[[#This Row],[Wynagrodzenie pracownika]],2))/256,2)</f>
        <v>0</v>
      </c>
      <c r="J27" s="2">
        <f>zad14[[#This Row],[wynagrodzenie lewa]]+zad14[[#This Row],[wynagrodzenie prawa]]</f>
        <v>29251</v>
      </c>
    </row>
    <row r="28" spans="1:10" x14ac:dyDescent="0.25">
      <c r="A28">
        <v>27</v>
      </c>
      <c r="B28" s="1" t="s">
        <v>92</v>
      </c>
      <c r="C28" s="1" t="s">
        <v>93</v>
      </c>
      <c r="D28">
        <v>3</v>
      </c>
      <c r="E28" s="1" t="s">
        <v>94</v>
      </c>
      <c r="F28" s="1" t="s">
        <v>64</v>
      </c>
      <c r="G28" s="1">
        <f>FIND(".",zad14[[#This Row],[Wynagrodzenie pracownika]])</f>
        <v>4</v>
      </c>
      <c r="H28" s="1">
        <f>HEX2DEC(LEFT(zad14[[#This Row],[Wynagrodzenie pracownika]],zad14[[#This Row],[index lewej kropki]]-1))</f>
        <v>2824</v>
      </c>
      <c r="I28" s="1">
        <f>ROUND(HEX2DEC(RIGHT(zad14[[#This Row],[Wynagrodzenie pracownika]],2))/256,2)</f>
        <v>0</v>
      </c>
      <c r="J28" s="2">
        <f>zad14[[#This Row],[wynagrodzenie lewa]]+zad14[[#This Row],[wynagrodzenie prawa]]</f>
        <v>2824</v>
      </c>
    </row>
    <row r="29" spans="1:10" x14ac:dyDescent="0.25">
      <c r="A29">
        <v>28</v>
      </c>
      <c r="B29" s="1" t="s">
        <v>95</v>
      </c>
      <c r="C29" s="1" t="s">
        <v>96</v>
      </c>
      <c r="D29">
        <v>2</v>
      </c>
      <c r="E29" s="1" t="s">
        <v>97</v>
      </c>
      <c r="F29" s="1" t="s">
        <v>98</v>
      </c>
      <c r="G29" s="1">
        <f>FIND(".",zad14[[#This Row],[Wynagrodzenie pracownika]])</f>
        <v>4</v>
      </c>
      <c r="H29" s="1">
        <f>HEX2DEC(LEFT(zad14[[#This Row],[Wynagrodzenie pracownika]],zad14[[#This Row],[index lewej kropki]]-1))</f>
        <v>3266</v>
      </c>
      <c r="I29" s="1">
        <f>ROUND(HEX2DEC(RIGHT(zad14[[#This Row],[Wynagrodzenie pracownika]],2))/256,2)</f>
        <v>0</v>
      </c>
      <c r="J29" s="2">
        <f>zad14[[#This Row],[wynagrodzenie lewa]]+zad14[[#This Row],[wynagrodzenie prawa]]</f>
        <v>3266</v>
      </c>
    </row>
    <row r="30" spans="1:10" x14ac:dyDescent="0.25">
      <c r="A30">
        <v>29</v>
      </c>
      <c r="B30" s="1" t="s">
        <v>99</v>
      </c>
      <c r="C30" s="1" t="s">
        <v>100</v>
      </c>
      <c r="D30">
        <v>3</v>
      </c>
      <c r="E30" s="1" t="s">
        <v>101</v>
      </c>
      <c r="F30" s="1" t="s">
        <v>41</v>
      </c>
      <c r="G30" s="1">
        <f>FIND(".",zad14[[#This Row],[Wynagrodzenie pracownika]])</f>
        <v>4</v>
      </c>
      <c r="H30" s="1">
        <f>HEX2DEC(LEFT(zad14[[#This Row],[Wynagrodzenie pracownika]],zad14[[#This Row],[index lewej kropki]]-1))</f>
        <v>3088</v>
      </c>
      <c r="I30" s="1">
        <f>ROUND(HEX2DEC(RIGHT(zad14[[#This Row],[Wynagrodzenie pracownika]],2))/256,2)</f>
        <v>0.93</v>
      </c>
      <c r="J30" s="2">
        <f>zad14[[#This Row],[wynagrodzenie lewa]]+zad14[[#This Row],[wynagrodzenie prawa]]</f>
        <v>3088.93</v>
      </c>
    </row>
    <row r="31" spans="1:10" x14ac:dyDescent="0.25">
      <c r="A31">
        <v>30</v>
      </c>
      <c r="B31" s="1" t="s">
        <v>102</v>
      </c>
      <c r="C31" s="1" t="s">
        <v>103</v>
      </c>
      <c r="D31">
        <v>1</v>
      </c>
      <c r="E31" s="1" t="s">
        <v>104</v>
      </c>
      <c r="F31" s="1" t="s">
        <v>9</v>
      </c>
      <c r="G31" s="1">
        <f>FIND(".",zad14[[#This Row],[Wynagrodzenie pracownika]])</f>
        <v>4</v>
      </c>
      <c r="H31" s="1">
        <f>HEX2DEC(LEFT(zad14[[#This Row],[Wynagrodzenie pracownika]],zad14[[#This Row],[index lewej kropki]]-1))</f>
        <v>4006</v>
      </c>
      <c r="I31" s="1">
        <f>ROUND(HEX2DEC(RIGHT(zad14[[#This Row],[Wynagrodzenie pracownika]],2))/256,2)</f>
        <v>0</v>
      </c>
      <c r="J31" s="2">
        <f>zad14[[#This Row],[wynagrodzenie lewa]]+zad14[[#This Row],[wynagrodzenie prawa]]</f>
        <v>4006</v>
      </c>
    </row>
    <row r="32" spans="1:10" x14ac:dyDescent="0.25">
      <c r="A32">
        <v>31</v>
      </c>
      <c r="B32" s="1" t="s">
        <v>105</v>
      </c>
      <c r="C32" s="1" t="s">
        <v>106</v>
      </c>
      <c r="D32">
        <v>4</v>
      </c>
      <c r="E32" s="1" t="s">
        <v>107</v>
      </c>
      <c r="F32" s="1" t="s">
        <v>9</v>
      </c>
      <c r="G32" s="1">
        <f>FIND(".",zad14[[#This Row],[Wynagrodzenie pracownika]])</f>
        <v>5</v>
      </c>
      <c r="H32" s="1">
        <f>HEX2DEC(LEFT(zad14[[#This Row],[Wynagrodzenie pracownika]],zad14[[#This Row],[index lewej kropki]]-1))</f>
        <v>36878</v>
      </c>
      <c r="I32" s="1">
        <f>ROUND(HEX2DEC(RIGHT(zad14[[#This Row],[Wynagrodzenie pracownika]],2))/256,2)</f>
        <v>0</v>
      </c>
      <c r="J32" s="2">
        <f>zad14[[#This Row],[wynagrodzenie lewa]]+zad14[[#This Row],[wynagrodzenie prawa]]</f>
        <v>36878</v>
      </c>
    </row>
    <row r="33" spans="1:10" x14ac:dyDescent="0.25">
      <c r="A33">
        <v>32</v>
      </c>
      <c r="B33" s="1" t="s">
        <v>108</v>
      </c>
      <c r="C33" s="1" t="s">
        <v>109</v>
      </c>
      <c r="D33">
        <v>5</v>
      </c>
      <c r="E33" s="1" t="s">
        <v>110</v>
      </c>
      <c r="F33" s="1" t="s">
        <v>20</v>
      </c>
      <c r="G33" s="1">
        <f>FIND(".",zad14[[#This Row],[Wynagrodzenie pracownika]])</f>
        <v>4</v>
      </c>
      <c r="H33" s="1">
        <f>HEX2DEC(LEFT(zad14[[#This Row],[Wynagrodzenie pracownika]],zad14[[#This Row],[index lewej kropki]]-1))</f>
        <v>3044</v>
      </c>
      <c r="I33" s="1">
        <f>ROUND(HEX2DEC(RIGHT(zad14[[#This Row],[Wynagrodzenie pracownika]],2))/256,2)</f>
        <v>0.76</v>
      </c>
      <c r="J33" s="2">
        <f>zad14[[#This Row],[wynagrodzenie lewa]]+zad14[[#This Row],[wynagrodzenie prawa]]</f>
        <v>3044.76</v>
      </c>
    </row>
    <row r="34" spans="1:10" x14ac:dyDescent="0.25">
      <c r="A34">
        <v>33</v>
      </c>
      <c r="B34" s="1" t="s">
        <v>111</v>
      </c>
      <c r="C34" s="1" t="s">
        <v>112</v>
      </c>
      <c r="D34">
        <v>3</v>
      </c>
      <c r="E34" s="1" t="s">
        <v>113</v>
      </c>
      <c r="F34" s="1" t="s">
        <v>9</v>
      </c>
      <c r="G34" s="1">
        <f>FIND(".",zad14[[#This Row],[Wynagrodzenie pracownika]])</f>
        <v>4</v>
      </c>
      <c r="H34" s="1">
        <f>HEX2DEC(LEFT(zad14[[#This Row],[Wynagrodzenie pracownika]],zad14[[#This Row],[index lewej kropki]]-1))</f>
        <v>3825</v>
      </c>
      <c r="I34" s="1">
        <f>ROUND(HEX2DEC(RIGHT(zad14[[#This Row],[Wynagrodzenie pracownika]],2))/256,2)</f>
        <v>0</v>
      </c>
      <c r="J34" s="2">
        <f>zad14[[#This Row],[wynagrodzenie lewa]]+zad14[[#This Row],[wynagrodzenie prawa]]</f>
        <v>3825</v>
      </c>
    </row>
    <row r="35" spans="1:10" x14ac:dyDescent="0.25">
      <c r="A35">
        <v>34</v>
      </c>
      <c r="B35" s="1" t="s">
        <v>114</v>
      </c>
      <c r="C35" s="1" t="s">
        <v>115</v>
      </c>
      <c r="D35">
        <v>4</v>
      </c>
      <c r="E35" s="1" t="s">
        <v>116</v>
      </c>
      <c r="F35" s="1" t="s">
        <v>9</v>
      </c>
      <c r="G35" s="1">
        <f>FIND(".",zad14[[#This Row],[Wynagrodzenie pracownika]])</f>
        <v>5</v>
      </c>
      <c r="H35" s="1">
        <f>HEX2DEC(LEFT(zad14[[#This Row],[Wynagrodzenie pracownika]],zad14[[#This Row],[index lewej kropki]]-1))</f>
        <v>9029</v>
      </c>
      <c r="I35" s="1">
        <f>ROUND(HEX2DEC(RIGHT(zad14[[#This Row],[Wynagrodzenie pracownika]],2))/256,2)</f>
        <v>0</v>
      </c>
      <c r="J35" s="2">
        <f>zad14[[#This Row],[wynagrodzenie lewa]]+zad14[[#This Row],[wynagrodzenie prawa]]</f>
        <v>9029</v>
      </c>
    </row>
    <row r="38" spans="1:10" x14ac:dyDescent="0.25">
      <c r="I38" t="s">
        <v>142</v>
      </c>
      <c r="J38" s="2">
        <f>SUM(J2:J35)</f>
        <v>242806.77000000002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9FCD-7EA5-4339-A6AE-40FF0B5ACAFA}">
  <dimension ref="A1:Q35"/>
  <sheetViews>
    <sheetView topLeftCell="C1" workbookViewId="0">
      <selection activeCell="Q2" sqref="Q2"/>
    </sheetView>
  </sheetViews>
  <sheetFormatPr defaultRowHeight="15" x14ac:dyDescent="0.25"/>
  <cols>
    <col min="1" max="1" width="3" bestFit="1" customWidth="1"/>
    <col min="2" max="2" width="13.140625" bestFit="1" customWidth="1"/>
    <col min="3" max="3" width="18.42578125" bestFit="1" customWidth="1"/>
    <col min="4" max="4" width="14.85546875" bestFit="1" customWidth="1"/>
    <col min="5" max="5" width="26.140625" bestFit="1" customWidth="1"/>
    <col min="6" max="6" width="6.5703125" bestFit="1" customWidth="1"/>
    <col min="7" max="7" width="17.7109375" bestFit="1" customWidth="1"/>
    <col min="8" max="8" width="18.85546875" bestFit="1" customWidth="1"/>
    <col min="9" max="9" width="9.7109375" customWidth="1"/>
    <col min="10" max="10" width="13.28515625" bestFit="1" customWidth="1"/>
    <col min="11" max="11" width="17.28515625" bestFit="1" customWidth="1"/>
    <col min="12" max="12" width="15.28515625" bestFit="1" customWidth="1"/>
    <col min="13" max="13" width="24.140625" bestFit="1" customWidth="1"/>
    <col min="14" max="15" width="18.42578125" customWidth="1"/>
    <col min="16" max="16" width="18.5703125" bestFit="1" customWidth="1"/>
    <col min="17" max="17" width="24.140625" bestFit="1" customWidth="1"/>
  </cols>
  <sheetData>
    <row r="1" spans="1:17" ht="18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H1" t="s">
        <v>119</v>
      </c>
      <c r="I1" t="s">
        <v>137</v>
      </c>
      <c r="J1" t="s">
        <v>117</v>
      </c>
      <c r="K1" t="s">
        <v>135</v>
      </c>
      <c r="L1" t="s">
        <v>136</v>
      </c>
      <c r="M1" t="s">
        <v>138</v>
      </c>
      <c r="N1" t="s">
        <v>141</v>
      </c>
      <c r="P1" s="4" t="s">
        <v>139</v>
      </c>
      <c r="Q1" s="4" t="s">
        <v>140</v>
      </c>
    </row>
    <row r="2" spans="1:17" ht="18.75" x14ac:dyDescent="0.3">
      <c r="A2">
        <v>1</v>
      </c>
      <c r="B2" s="1" t="s">
        <v>6</v>
      </c>
      <c r="C2" s="1" t="s">
        <v>7</v>
      </c>
      <c r="D2">
        <v>1</v>
      </c>
      <c r="E2" s="1" t="s">
        <v>8</v>
      </c>
      <c r="F2" s="1" t="s">
        <v>9</v>
      </c>
      <c r="G2" s="1">
        <f>FIND(".",zad16[[#This Row],[Data urodzenia]])</f>
        <v>8</v>
      </c>
      <c r="H2" s="1">
        <f>FIND(".",zad16[[#This Row],[Data urodzenia]],zad16[[#This Row],[index lewej kropki]] + 1)</f>
        <v>11</v>
      </c>
      <c r="I2" s="1">
        <f>LEN(zad16[[#This Row],[Data urodzenia]])</f>
        <v>13</v>
      </c>
      <c r="J2" s="1">
        <f>_xlfn.ARABIC(LEFT(zad16[[#This Row],[Data urodzenia]],zad16[[#This Row],[index lewej kropki]]-1))</f>
        <v>1962</v>
      </c>
      <c r="K2" s="1">
        <f>_xlfn.ARABIC(MID(zad16[[#This Row],[Data urodzenia]],zad16[[#This Row],[index lewej kropki]] + 1,zad16[[#This Row],[index prawej kropki]]-zad16[[#This Row],[index lewej kropki]] - 1))</f>
        <v>4</v>
      </c>
      <c r="L2" s="1">
        <f>_xlfn.ARABIC(RIGHT(zad16[[#This Row],[Data urodzenia]],zad16[[#This Row],[długość]]-zad16[[#This Row],[index prawej kropki]]))</f>
        <v>15</v>
      </c>
      <c r="M2" s="3">
        <f>DATE(zad16[[#This Row],[rok urodzenia]],zad16[[#This Row],[miesiąc urodzenia]],zad16[[#This Row],[dzień urodzenia]])</f>
        <v>22751</v>
      </c>
      <c r="N2" s="1" t="str">
        <f>zad16[[#This Row],[Nazwisko]]</f>
        <v>Krasna</v>
      </c>
      <c r="O2" s="1"/>
      <c r="P2" s="5">
        <f>MIN(zad16[data urodzenia normalnie])</f>
        <v>21460</v>
      </c>
      <c r="Q2" s="4" t="str">
        <f>VLOOKUP(P2,zad16[[data urodzenia normalnie]:[nazwisko2]],2,FALSE)</f>
        <v>Iksiński</v>
      </c>
    </row>
    <row r="3" spans="1:17" x14ac:dyDescent="0.25">
      <c r="A3">
        <v>2</v>
      </c>
      <c r="B3" s="1" t="s">
        <v>10</v>
      </c>
      <c r="C3" s="1" t="s">
        <v>11</v>
      </c>
      <c r="D3">
        <v>3</v>
      </c>
      <c r="E3" s="1" t="s">
        <v>12</v>
      </c>
      <c r="F3" s="1" t="s">
        <v>9</v>
      </c>
      <c r="G3" s="1">
        <f>FIND(".",zad16[[#This Row],[Data urodzenia]])</f>
        <v>10</v>
      </c>
      <c r="H3" s="1">
        <f>FIND(".",zad16[[#This Row],[Data urodzenia]],zad16[[#This Row],[index lewej kropki]] + 1)</f>
        <v>14</v>
      </c>
      <c r="I3" s="1">
        <f>LEN(zad16[[#This Row],[Data urodzenia]])</f>
        <v>15</v>
      </c>
      <c r="J3" s="1">
        <f>_xlfn.ARABIC(LEFT(zad16[[#This Row],[Data urodzenia]],zad16[[#This Row],[index lewej kropki]]-1))</f>
        <v>1973</v>
      </c>
      <c r="K3" s="1">
        <f>_xlfn.ARABIC(MID(zad16[[#This Row],[Data urodzenia]],zad16[[#This Row],[index lewej kropki]] + 1,zad16[[#This Row],[index prawej kropki]]-zad16[[#This Row],[index lewej kropki]] - 1))</f>
        <v>3</v>
      </c>
      <c r="L3" s="1">
        <f>_xlfn.ARABIC(RIGHT(zad16[[#This Row],[Data urodzenia]],zad16[[#This Row],[długość]]-zad16[[#This Row],[index prawej kropki]]))</f>
        <v>5</v>
      </c>
      <c r="M3" s="3">
        <f>DATE(zad16[[#This Row],[rok urodzenia]],zad16[[#This Row],[miesiąc urodzenia]],zad16[[#This Row],[dzień urodzenia]])</f>
        <v>26728</v>
      </c>
      <c r="N3" s="1" t="str">
        <f>zad16[[#This Row],[Nazwisko]]</f>
        <v>Jasny</v>
      </c>
      <c r="O3" s="1"/>
    </row>
    <row r="4" spans="1:17" x14ac:dyDescent="0.25">
      <c r="A4">
        <v>3</v>
      </c>
      <c r="B4" s="1" t="s">
        <v>13</v>
      </c>
      <c r="C4" s="1" t="s">
        <v>14</v>
      </c>
      <c r="D4">
        <v>2</v>
      </c>
      <c r="E4" s="1" t="s">
        <v>15</v>
      </c>
      <c r="F4" s="1" t="s">
        <v>16</v>
      </c>
      <c r="G4" s="1">
        <f>FIND(".",zad16[[#This Row],[Data urodzenia]])</f>
        <v>9</v>
      </c>
      <c r="H4" s="1">
        <f>FIND(".",zad16[[#This Row],[Data urodzenia]],zad16[[#This Row],[index lewej kropki]] + 1)</f>
        <v>11</v>
      </c>
      <c r="I4" s="1">
        <f>LEN(zad16[[#This Row],[Data urodzenia]])</f>
        <v>13</v>
      </c>
      <c r="J4" s="1">
        <f>_xlfn.ARABIC(LEFT(zad16[[#This Row],[Data urodzenia]],zad16[[#This Row],[index lewej kropki]]-1))</f>
        <v>1958</v>
      </c>
      <c r="K4" s="1">
        <f>_xlfn.ARABIC(MID(zad16[[#This Row],[Data urodzenia]],zad16[[#This Row],[index lewej kropki]] + 1,zad16[[#This Row],[index prawej kropki]]-zad16[[#This Row],[index lewej kropki]] - 1))</f>
        <v>10</v>
      </c>
      <c r="L4" s="1">
        <f>_xlfn.ARABIC(RIGHT(zad16[[#This Row],[Data urodzenia]],zad16[[#This Row],[długość]]-zad16[[#This Row],[index prawej kropki]]))</f>
        <v>2</v>
      </c>
      <c r="M4" s="3">
        <f>DATE(zad16[[#This Row],[rok urodzenia]],zad16[[#This Row],[miesiąc urodzenia]],zad16[[#This Row],[dzień urodzenia]])</f>
        <v>21460</v>
      </c>
      <c r="N4" s="1" t="str">
        <f>zad16[[#This Row],[Nazwisko]]</f>
        <v>Iksiński</v>
      </c>
      <c r="O4" s="1"/>
    </row>
    <row r="5" spans="1:17" x14ac:dyDescent="0.25">
      <c r="A5">
        <v>4</v>
      </c>
      <c r="B5" s="1" t="s">
        <v>17</v>
      </c>
      <c r="C5" s="1" t="s">
        <v>18</v>
      </c>
      <c r="D5">
        <v>1</v>
      </c>
      <c r="E5" s="1" t="s">
        <v>19</v>
      </c>
      <c r="F5" s="1" t="s">
        <v>20</v>
      </c>
      <c r="G5" s="1">
        <f>FIND(".",zad16[[#This Row],[Data urodzenia]])</f>
        <v>7</v>
      </c>
      <c r="H5" s="1">
        <f>FIND(".",zad16[[#This Row],[Data urodzenia]],zad16[[#This Row],[index lewej kropki]] + 1)</f>
        <v>11</v>
      </c>
      <c r="I5" s="1">
        <f>LEN(zad16[[#This Row],[Data urodzenia]])</f>
        <v>12</v>
      </c>
      <c r="J5" s="1">
        <f>_xlfn.ARABIC(LEFT(zad16[[#This Row],[Data urodzenia]],zad16[[#This Row],[index lewej kropki]]-1))</f>
        <v>1959</v>
      </c>
      <c r="K5" s="1">
        <f>_xlfn.ARABIC(MID(zad16[[#This Row],[Data urodzenia]],zad16[[#This Row],[index lewej kropki]] + 1,zad16[[#This Row],[index prawej kropki]]-zad16[[#This Row],[index lewej kropki]] - 1))</f>
        <v>12</v>
      </c>
      <c r="L5" s="1">
        <f>_xlfn.ARABIC(RIGHT(zad16[[#This Row],[Data urodzenia]],zad16[[#This Row],[długość]]-zad16[[#This Row],[index prawej kropki]]))</f>
        <v>1</v>
      </c>
      <c r="M5" s="3">
        <f>DATE(zad16[[#This Row],[rok urodzenia]],zad16[[#This Row],[miesiąc urodzenia]],zad16[[#This Row],[dzień urodzenia]])</f>
        <v>21885</v>
      </c>
      <c r="N5" s="1" t="str">
        <f>zad16[[#This Row],[Nazwisko]]</f>
        <v>Ygrekowska</v>
      </c>
      <c r="O5" s="1"/>
    </row>
    <row r="6" spans="1:17" x14ac:dyDescent="0.25">
      <c r="A6">
        <v>5</v>
      </c>
      <c r="B6" s="1" t="s">
        <v>21</v>
      </c>
      <c r="C6" s="1" t="s">
        <v>22</v>
      </c>
      <c r="D6">
        <v>2</v>
      </c>
      <c r="E6" s="1" t="s">
        <v>23</v>
      </c>
      <c r="F6" s="1" t="s">
        <v>24</v>
      </c>
      <c r="G6" s="1">
        <f>FIND(".",zad16[[#This Row],[Data urodzenia]])</f>
        <v>3</v>
      </c>
      <c r="H6" s="1">
        <f>FIND(".",zad16[[#This Row],[Data urodzenia]],zad16[[#This Row],[index lewej kropki]] + 1)</f>
        <v>6</v>
      </c>
      <c r="I6" s="1">
        <f>LEN(zad16[[#This Row],[Data urodzenia]])</f>
        <v>8</v>
      </c>
      <c r="J6" s="1">
        <f>_xlfn.ARABIC(LEFT(zad16[[#This Row],[Data urodzenia]],zad16[[#This Row],[index lewej kropki]]-1))</f>
        <v>2000</v>
      </c>
      <c r="K6" s="1">
        <f>_xlfn.ARABIC(MID(zad16[[#This Row],[Data urodzenia]],zad16[[#This Row],[index lewej kropki]] + 1,zad16[[#This Row],[index prawej kropki]]-zad16[[#This Row],[index lewej kropki]] - 1))</f>
        <v>2</v>
      </c>
      <c r="L6" s="1">
        <f>_xlfn.ARABIC(RIGHT(zad16[[#This Row],[Data urodzenia]],zad16[[#This Row],[długość]]-zad16[[#This Row],[index prawej kropki]]))</f>
        <v>20</v>
      </c>
      <c r="M6" s="3">
        <f>DATE(zad16[[#This Row],[rok urodzenia]],zad16[[#This Row],[miesiąc urodzenia]],zad16[[#This Row],[dzień urodzenia]])</f>
        <v>36576</v>
      </c>
      <c r="N6" s="1" t="str">
        <f>zad16[[#This Row],[Nazwisko]]</f>
        <v>Jacyniacki</v>
      </c>
      <c r="O6" s="1"/>
    </row>
    <row r="7" spans="1:17" x14ac:dyDescent="0.25">
      <c r="A7">
        <v>6</v>
      </c>
      <c r="B7" s="1" t="s">
        <v>25</v>
      </c>
      <c r="C7" s="1" t="s">
        <v>26</v>
      </c>
      <c r="D7">
        <v>2</v>
      </c>
      <c r="E7" s="1" t="s">
        <v>27</v>
      </c>
      <c r="F7" s="1" t="s">
        <v>28</v>
      </c>
      <c r="G7" s="1">
        <f>FIND(".",zad16[[#This Row],[Data urodzenia]])</f>
        <v>8</v>
      </c>
      <c r="H7" s="1">
        <f>FIND(".",zad16[[#This Row],[Data urodzenia]],zad16[[#This Row],[index lewej kropki]] + 1)</f>
        <v>11</v>
      </c>
      <c r="I7" s="1">
        <f>LEN(zad16[[#This Row],[Data urodzenia]])</f>
        <v>15</v>
      </c>
      <c r="J7" s="1">
        <f>_xlfn.ARABIC(LEFT(zad16[[#This Row],[Data urodzenia]],zad16[[#This Row],[index lewej kropki]]-1))</f>
        <v>1999</v>
      </c>
      <c r="K7" s="1">
        <f>_xlfn.ARABIC(MID(zad16[[#This Row],[Data urodzenia]],zad16[[#This Row],[index lewej kropki]] + 1,zad16[[#This Row],[index prawej kropki]]-zad16[[#This Row],[index lewej kropki]] - 1))</f>
        <v>6</v>
      </c>
      <c r="L7" s="1">
        <f>_xlfn.ARABIC(RIGHT(zad16[[#This Row],[Data urodzenia]],zad16[[#This Row],[długość]]-zad16[[#This Row],[index prawej kropki]]))</f>
        <v>24</v>
      </c>
      <c r="M7" s="3">
        <f>DATE(zad16[[#This Row],[rok urodzenia]],zad16[[#This Row],[miesiąc urodzenia]],zad16[[#This Row],[dzień urodzenia]])</f>
        <v>36335</v>
      </c>
      <c r="N7" s="1" t="str">
        <f>zad16[[#This Row],[Nazwisko]]</f>
        <v>Kompetenta</v>
      </c>
      <c r="O7" s="1"/>
    </row>
    <row r="8" spans="1:17" x14ac:dyDescent="0.25">
      <c r="A8">
        <v>7</v>
      </c>
      <c r="B8" s="1" t="s">
        <v>29</v>
      </c>
      <c r="C8" s="1" t="s">
        <v>30</v>
      </c>
      <c r="D8">
        <v>4</v>
      </c>
      <c r="E8" s="1" t="s">
        <v>31</v>
      </c>
      <c r="F8" s="1" t="s">
        <v>9</v>
      </c>
      <c r="G8" s="1">
        <f>FIND(".",zad16[[#This Row],[Data urodzenia]])</f>
        <v>7</v>
      </c>
      <c r="H8" s="1">
        <f>FIND(".",zad16[[#This Row],[Data urodzenia]],zad16[[#This Row],[index lewej kropki]] + 1)</f>
        <v>10</v>
      </c>
      <c r="I8" s="1">
        <f>LEN(zad16[[#This Row],[Data urodzenia]])</f>
        <v>12</v>
      </c>
      <c r="J8" s="1">
        <f>_xlfn.ARABIC(LEFT(zad16[[#This Row],[Data urodzenia]],zad16[[#This Row],[index lewej kropki]]-1))</f>
        <v>1965</v>
      </c>
      <c r="K8" s="1">
        <f>_xlfn.ARABIC(MID(zad16[[#This Row],[Data urodzenia]],zad16[[#This Row],[index lewej kropki]] + 1,zad16[[#This Row],[index prawej kropki]]-zad16[[#This Row],[index lewej kropki]] - 1))</f>
        <v>2</v>
      </c>
      <c r="L8" s="1">
        <f>_xlfn.ARABIC(RIGHT(zad16[[#This Row],[Data urodzenia]],zad16[[#This Row],[długość]]-zad16[[#This Row],[index prawej kropki]]))</f>
        <v>20</v>
      </c>
      <c r="M8" s="3">
        <f>DATE(zad16[[#This Row],[rok urodzenia]],zad16[[#This Row],[miesiąc urodzenia]],zad16[[#This Row],[dzień urodzenia]])</f>
        <v>23793</v>
      </c>
      <c r="N8" s="1" t="str">
        <f>zad16[[#This Row],[Nazwisko]]</f>
        <v>Sympatyczny</v>
      </c>
      <c r="O8" s="1"/>
    </row>
    <row r="9" spans="1:17" x14ac:dyDescent="0.25">
      <c r="A9">
        <v>8</v>
      </c>
      <c r="B9" s="1" t="s">
        <v>32</v>
      </c>
      <c r="C9" s="1" t="s">
        <v>33</v>
      </c>
      <c r="D9">
        <v>3</v>
      </c>
      <c r="E9" s="1" t="s">
        <v>34</v>
      </c>
      <c r="F9" s="1" t="s">
        <v>16</v>
      </c>
      <c r="G9" s="1">
        <f>FIND(".",zad16[[#This Row],[Data urodzenia]])</f>
        <v>4</v>
      </c>
      <c r="H9" s="1">
        <f>FIND(".",zad16[[#This Row],[Data urodzenia]],zad16[[#This Row],[index lewej kropki]] + 1)</f>
        <v>8</v>
      </c>
      <c r="I9" s="1">
        <f>LEN(zad16[[#This Row],[Data urodzenia]])</f>
        <v>11</v>
      </c>
      <c r="J9" s="1">
        <f>_xlfn.ARABIC(LEFT(zad16[[#This Row],[Data urodzenia]],zad16[[#This Row],[index lewej kropki]]-1))</f>
        <v>2001</v>
      </c>
      <c r="K9" s="1">
        <f>_xlfn.ARABIC(MID(zad16[[#This Row],[Data urodzenia]],zad16[[#This Row],[index lewej kropki]] + 1,zad16[[#This Row],[index prawej kropki]]-zad16[[#This Row],[index lewej kropki]] - 1))</f>
        <v>3</v>
      </c>
      <c r="L9" s="1">
        <f>_xlfn.ARABIC(RIGHT(zad16[[#This Row],[Data urodzenia]],zad16[[#This Row],[długość]]-zad16[[#This Row],[index prawej kropki]]))</f>
        <v>21</v>
      </c>
      <c r="M9" s="3">
        <f>DATE(zad16[[#This Row],[rok urodzenia]],zad16[[#This Row],[miesiąc urodzenia]],zad16[[#This Row],[dzień urodzenia]])</f>
        <v>36971</v>
      </c>
      <c r="N9" s="1" t="str">
        <f>zad16[[#This Row],[Nazwisko]]</f>
        <v>Znana</v>
      </c>
      <c r="O9" s="1"/>
    </row>
    <row r="10" spans="1:17" x14ac:dyDescent="0.25">
      <c r="A10">
        <v>9</v>
      </c>
      <c r="B10" s="1" t="s">
        <v>35</v>
      </c>
      <c r="C10" s="1" t="s">
        <v>36</v>
      </c>
      <c r="D10">
        <v>4</v>
      </c>
      <c r="E10" s="1" t="s">
        <v>37</v>
      </c>
      <c r="F10" s="1" t="s">
        <v>9</v>
      </c>
      <c r="G10" s="1">
        <f>FIND(".",zad16[[#This Row],[Data urodzenia]])</f>
        <v>11</v>
      </c>
      <c r="H10" s="1">
        <f>FIND(".",zad16[[#This Row],[Data urodzenia]],zad16[[#This Row],[index lewej kropki]] + 1)</f>
        <v>13</v>
      </c>
      <c r="I10" s="1">
        <f>LEN(zad16[[#This Row],[Data urodzenia]])</f>
        <v>16</v>
      </c>
      <c r="J10" s="1">
        <f>_xlfn.ARABIC(LEFT(zad16[[#This Row],[Data urodzenia]],zad16[[#This Row],[index lewej kropki]]-1))</f>
        <v>1978</v>
      </c>
      <c r="K10" s="1">
        <f>_xlfn.ARABIC(MID(zad16[[#This Row],[Data urodzenia]],zad16[[#This Row],[index lewej kropki]] + 1,zad16[[#This Row],[index prawej kropki]]-zad16[[#This Row],[index lewej kropki]] - 1))</f>
        <v>5</v>
      </c>
      <c r="L10" s="1">
        <f>_xlfn.ARABIC(RIGHT(zad16[[#This Row],[Data urodzenia]],zad16[[#This Row],[długość]]-zad16[[#This Row],[index prawej kropki]]))</f>
        <v>25</v>
      </c>
      <c r="M10" s="3">
        <f>DATE(zad16[[#This Row],[rok urodzenia]],zad16[[#This Row],[miesiąc urodzenia]],zad16[[#This Row],[dzień urodzenia]])</f>
        <v>28635</v>
      </c>
      <c r="N10" s="1" t="str">
        <f>zad16[[#This Row],[Nazwisko]]</f>
        <v>Abacka</v>
      </c>
      <c r="O10" s="1"/>
    </row>
    <row r="11" spans="1:17" x14ac:dyDescent="0.25">
      <c r="A11">
        <v>10</v>
      </c>
      <c r="B11" s="1" t="s">
        <v>38</v>
      </c>
      <c r="C11" s="1" t="s">
        <v>39</v>
      </c>
      <c r="D11">
        <v>5</v>
      </c>
      <c r="E11" s="1" t="s">
        <v>40</v>
      </c>
      <c r="F11" s="1" t="s">
        <v>41</v>
      </c>
      <c r="G11" s="1">
        <f>FIND(".",zad16[[#This Row],[Data urodzenia]])</f>
        <v>11</v>
      </c>
      <c r="H11" s="1">
        <f>FIND(".",zad16[[#This Row],[Data urodzenia]],zad16[[#This Row],[index lewej kropki]] + 1)</f>
        <v>14</v>
      </c>
      <c r="I11" s="1">
        <f>LEN(zad16[[#This Row],[Data urodzenia]])</f>
        <v>15</v>
      </c>
      <c r="J11" s="1">
        <f>_xlfn.ARABIC(LEFT(zad16[[#This Row],[Data urodzenia]],zad16[[#This Row],[index lewej kropki]]-1))</f>
        <v>1983</v>
      </c>
      <c r="K11" s="1">
        <f>_xlfn.ARABIC(MID(zad16[[#This Row],[Data urodzenia]],zad16[[#This Row],[index lewej kropki]] + 1,zad16[[#This Row],[index prawej kropki]]-zad16[[#This Row],[index lewej kropki]] - 1))</f>
        <v>6</v>
      </c>
      <c r="L11" s="1">
        <f>_xlfn.ARABIC(RIGHT(zad16[[#This Row],[Data urodzenia]],zad16[[#This Row],[długość]]-zad16[[#This Row],[index prawej kropki]]))</f>
        <v>1</v>
      </c>
      <c r="M11" s="3">
        <f>DATE(zad16[[#This Row],[rok urodzenia]],zad16[[#This Row],[miesiąc urodzenia]],zad16[[#This Row],[dzień urodzenia]])</f>
        <v>30468</v>
      </c>
      <c r="N11" s="1" t="str">
        <f>zad16[[#This Row],[Nazwisko]]</f>
        <v>Babacki</v>
      </c>
      <c r="O11" s="1"/>
    </row>
    <row r="12" spans="1:17" x14ac:dyDescent="0.25">
      <c r="A12">
        <v>11</v>
      </c>
      <c r="B12" s="1" t="s">
        <v>42</v>
      </c>
      <c r="C12" s="1" t="s">
        <v>43</v>
      </c>
      <c r="D12">
        <v>2</v>
      </c>
      <c r="E12" s="1" t="s">
        <v>44</v>
      </c>
      <c r="F12" s="1" t="s">
        <v>9</v>
      </c>
      <c r="G12" s="1">
        <f>FIND(".",zad16[[#This Row],[Data urodzenia]])</f>
        <v>8</v>
      </c>
      <c r="H12" s="1">
        <f>FIND(".",zad16[[#This Row],[Data urodzenia]],zad16[[#This Row],[index lewej kropki]] + 1)</f>
        <v>12</v>
      </c>
      <c r="I12" s="1">
        <f>LEN(zad16[[#This Row],[Data urodzenia]])</f>
        <v>15</v>
      </c>
      <c r="J12" s="1">
        <f>_xlfn.ARABIC(LEFT(zad16[[#This Row],[Data urodzenia]],zad16[[#This Row],[index lewej kropki]]-1))</f>
        <v>1996</v>
      </c>
      <c r="K12" s="1">
        <f>_xlfn.ARABIC(MID(zad16[[#This Row],[Data urodzenia]],zad16[[#This Row],[index lewej kropki]] + 1,zad16[[#This Row],[index prawej kropki]]-zad16[[#This Row],[index lewej kropki]] - 1))</f>
        <v>3</v>
      </c>
      <c r="L12" s="1">
        <f>_xlfn.ARABIC(RIGHT(zad16[[#This Row],[Data urodzenia]],zad16[[#This Row],[długość]]-zad16[[#This Row],[index prawej kropki]]))</f>
        <v>3</v>
      </c>
      <c r="M12" s="3">
        <f>DATE(zad16[[#This Row],[rok urodzenia]],zad16[[#This Row],[miesiąc urodzenia]],zad16[[#This Row],[dzień urodzenia]])</f>
        <v>35127</v>
      </c>
      <c r="N12" s="1" t="str">
        <f>zad16[[#This Row],[Nazwisko]]</f>
        <v>Cacykowski</v>
      </c>
      <c r="O12" s="1"/>
    </row>
    <row r="13" spans="1:17" x14ac:dyDescent="0.25">
      <c r="A13">
        <v>12</v>
      </c>
      <c r="B13" s="1" t="s">
        <v>45</v>
      </c>
      <c r="C13" s="1" t="s">
        <v>46</v>
      </c>
      <c r="D13">
        <v>5</v>
      </c>
      <c r="E13" s="1" t="s">
        <v>47</v>
      </c>
      <c r="F13" s="1" t="s">
        <v>20</v>
      </c>
      <c r="G13" s="1">
        <f>FIND(".",zad16[[#This Row],[Data urodzenia]])</f>
        <v>8</v>
      </c>
      <c r="H13" s="1">
        <f>FIND(".",zad16[[#This Row],[Data urodzenia]],zad16[[#This Row],[index lewej kropki]] + 1)</f>
        <v>10</v>
      </c>
      <c r="I13" s="1">
        <f>LEN(zad16[[#This Row],[Data urodzenia]])</f>
        <v>11</v>
      </c>
      <c r="J13" s="1">
        <f>_xlfn.ARABIC(LEFT(zad16[[#This Row],[Data urodzenia]],zad16[[#This Row],[index lewej kropki]]-1))</f>
        <v>1992</v>
      </c>
      <c r="K13" s="1">
        <f>_xlfn.ARABIC(MID(zad16[[#This Row],[Data urodzenia]],zad16[[#This Row],[index lewej kropki]] + 1,zad16[[#This Row],[index prawej kropki]]-zad16[[#This Row],[index lewej kropki]] - 1))</f>
        <v>1</v>
      </c>
      <c r="L13" s="1">
        <f>_xlfn.ARABIC(RIGHT(zad16[[#This Row],[Data urodzenia]],zad16[[#This Row],[długość]]-zad16[[#This Row],[index prawej kropki]]))</f>
        <v>10</v>
      </c>
      <c r="M13" s="3">
        <f>DATE(zad16[[#This Row],[rok urodzenia]],zad16[[#This Row],[miesiąc urodzenia]],zad16[[#This Row],[dzień urodzenia]])</f>
        <v>33613</v>
      </c>
      <c r="N13" s="1" t="str">
        <f>zad16[[#This Row],[Nazwisko]]</f>
        <v>Duza</v>
      </c>
      <c r="O13" s="1"/>
    </row>
    <row r="14" spans="1:17" x14ac:dyDescent="0.25">
      <c r="A14">
        <v>13</v>
      </c>
      <c r="B14" s="1" t="s">
        <v>48</v>
      </c>
      <c r="C14" s="1" t="s">
        <v>49</v>
      </c>
      <c r="D14">
        <v>2</v>
      </c>
      <c r="E14" s="1" t="s">
        <v>50</v>
      </c>
      <c r="F14" s="1" t="s">
        <v>9</v>
      </c>
      <c r="G14" s="1">
        <f>FIND(".",zad16[[#This Row],[Data urodzenia]])</f>
        <v>12</v>
      </c>
      <c r="H14" s="1">
        <f>FIND(".",zad16[[#This Row],[Data urodzenia]],zad16[[#This Row],[index lewej kropki]] + 1)</f>
        <v>16</v>
      </c>
      <c r="I14" s="1">
        <f>LEN(zad16[[#This Row],[Data urodzenia]])</f>
        <v>18</v>
      </c>
      <c r="J14" s="1">
        <f>_xlfn.ARABIC(LEFT(zad16[[#This Row],[Data urodzenia]],zad16[[#This Row],[index lewej kropki]]-1))</f>
        <v>1988</v>
      </c>
      <c r="K14" s="1">
        <f>_xlfn.ARABIC(MID(zad16[[#This Row],[Data urodzenia]],zad16[[#This Row],[index lewej kropki]] + 1,zad16[[#This Row],[index prawej kropki]]-zad16[[#This Row],[index lewej kropki]] - 1))</f>
        <v>12</v>
      </c>
      <c r="L14" s="1">
        <f>_xlfn.ARABIC(RIGHT(zad16[[#This Row],[Data urodzenia]],zad16[[#This Row],[długość]]-zad16[[#This Row],[index prawej kropki]]))</f>
        <v>2</v>
      </c>
      <c r="M14" s="3">
        <f>DATE(zad16[[#This Row],[rok urodzenia]],zad16[[#This Row],[miesiąc urodzenia]],zad16[[#This Row],[dzień urodzenia]])</f>
        <v>32479</v>
      </c>
      <c r="N14" s="1" t="str">
        <f>zad16[[#This Row],[Nazwisko]]</f>
        <v>Maly</v>
      </c>
      <c r="O14" s="1"/>
    </row>
    <row r="15" spans="1:17" x14ac:dyDescent="0.25">
      <c r="A15">
        <v>14</v>
      </c>
      <c r="B15" s="1" t="s">
        <v>51</v>
      </c>
      <c r="C15" s="1" t="s">
        <v>52</v>
      </c>
      <c r="D15">
        <v>2</v>
      </c>
      <c r="E15" s="1" t="s">
        <v>53</v>
      </c>
      <c r="F15" s="1" t="s">
        <v>54</v>
      </c>
      <c r="G15" s="1">
        <f>FIND(".",zad16[[#This Row],[Data urodzenia]])</f>
        <v>8</v>
      </c>
      <c r="H15" s="1">
        <f>FIND(".",zad16[[#This Row],[Data urodzenia]],zad16[[#This Row],[index lewej kropki]] + 1)</f>
        <v>10</v>
      </c>
      <c r="I15" s="1">
        <f>LEN(zad16[[#This Row],[Data urodzenia]])</f>
        <v>13</v>
      </c>
      <c r="J15" s="1">
        <f>_xlfn.ARABIC(LEFT(zad16[[#This Row],[Data urodzenia]],zad16[[#This Row],[index lewej kropki]]-1))</f>
        <v>1964</v>
      </c>
      <c r="K15" s="1">
        <f>_xlfn.ARABIC(MID(zad16[[#This Row],[Data urodzenia]],zad16[[#This Row],[index lewej kropki]] + 1,zad16[[#This Row],[index prawej kropki]]-zad16[[#This Row],[index lewej kropki]] - 1))</f>
        <v>5</v>
      </c>
      <c r="L15" s="1">
        <f>_xlfn.ARABIC(RIGHT(zad16[[#This Row],[Data urodzenia]],zad16[[#This Row],[długość]]-zad16[[#This Row],[index prawej kropki]]))</f>
        <v>14</v>
      </c>
      <c r="M15" s="3">
        <f>DATE(zad16[[#This Row],[rok urodzenia]],zad16[[#This Row],[miesiąc urodzenia]],zad16[[#This Row],[dzień urodzenia]])</f>
        <v>23511</v>
      </c>
      <c r="N15" s="1" t="str">
        <f>zad16[[#This Row],[Nazwisko]]</f>
        <v>Gospodarny</v>
      </c>
      <c r="O15" s="1"/>
    </row>
    <row r="16" spans="1:17" x14ac:dyDescent="0.25">
      <c r="A16">
        <v>15</v>
      </c>
      <c r="B16" s="1" t="s">
        <v>55</v>
      </c>
      <c r="C16" s="1" t="s">
        <v>56</v>
      </c>
      <c r="D16">
        <v>5</v>
      </c>
      <c r="E16" s="1" t="s">
        <v>57</v>
      </c>
      <c r="F16" s="1" t="s">
        <v>16</v>
      </c>
      <c r="G16" s="1">
        <f>FIND(".",zad16[[#This Row],[Data urodzenia]])</f>
        <v>9</v>
      </c>
      <c r="H16" s="1">
        <f>FIND(".",zad16[[#This Row],[Data urodzenia]],zad16[[#This Row],[index lewej kropki]] + 1)</f>
        <v>11</v>
      </c>
      <c r="I16" s="1">
        <f>LEN(zad16[[#This Row],[Data urodzenia]])</f>
        <v>13</v>
      </c>
      <c r="J16" s="1">
        <f>_xlfn.ARABIC(LEFT(zad16[[#This Row],[Data urodzenia]],zad16[[#This Row],[index lewej kropki]]-1))</f>
        <v>1985</v>
      </c>
      <c r="K16" s="1">
        <f>_xlfn.ARABIC(MID(zad16[[#This Row],[Data urodzenia]],zad16[[#This Row],[index lewej kropki]] + 1,zad16[[#This Row],[index prawej kropki]]-zad16[[#This Row],[index lewej kropki]] - 1))</f>
        <v>1</v>
      </c>
      <c r="L16" s="1">
        <f>_xlfn.ARABIC(RIGHT(zad16[[#This Row],[Data urodzenia]],zad16[[#This Row],[długość]]-zad16[[#This Row],[index prawej kropki]]))</f>
        <v>20</v>
      </c>
      <c r="M16" s="3">
        <f>DATE(zad16[[#This Row],[rok urodzenia]],zad16[[#This Row],[miesiąc urodzenia]],zad16[[#This Row],[dzień urodzenia]])</f>
        <v>31067</v>
      </c>
      <c r="N16" s="1" t="str">
        <f>zad16[[#This Row],[Nazwisko]]</f>
        <v>Zaradna</v>
      </c>
      <c r="O16" s="1"/>
    </row>
    <row r="17" spans="1:17" x14ac:dyDescent="0.25">
      <c r="A17">
        <v>16</v>
      </c>
      <c r="B17" s="1" t="s">
        <v>58</v>
      </c>
      <c r="C17" s="1" t="s">
        <v>59</v>
      </c>
      <c r="D17">
        <v>5</v>
      </c>
      <c r="E17" s="1" t="s">
        <v>60</v>
      </c>
      <c r="F17" s="1" t="s">
        <v>20</v>
      </c>
      <c r="G17" s="1">
        <f>FIND(".",zad16[[#This Row],[Data urodzenia]])</f>
        <v>9</v>
      </c>
      <c r="H17" s="1">
        <f>FIND(".",zad16[[#This Row],[Data urodzenia]],zad16[[#This Row],[index lewej kropki]] + 1)</f>
        <v>12</v>
      </c>
      <c r="I17" s="1">
        <f>LEN(zad16[[#This Row],[Data urodzenia]])</f>
        <v>14</v>
      </c>
      <c r="J17" s="1">
        <f>_xlfn.ARABIC(LEFT(zad16[[#This Row],[Data urodzenia]],zad16[[#This Row],[index lewej kropki]]-1))</f>
        <v>1979</v>
      </c>
      <c r="K17" s="1">
        <f>_xlfn.ARABIC(MID(zad16[[#This Row],[Data urodzenia]],zad16[[#This Row],[index lewej kropki]] + 1,zad16[[#This Row],[index prawej kropki]]-zad16[[#This Row],[index lewej kropki]] - 1))</f>
        <v>11</v>
      </c>
      <c r="L17" s="1">
        <f>_xlfn.ARABIC(RIGHT(zad16[[#This Row],[Data urodzenia]],zad16[[#This Row],[długość]]-zad16[[#This Row],[index prawej kropki]]))</f>
        <v>4</v>
      </c>
      <c r="M17" s="3">
        <f>DATE(zad16[[#This Row],[rok urodzenia]],zad16[[#This Row],[miesiąc urodzenia]],zad16[[#This Row],[dzień urodzenia]])</f>
        <v>29163</v>
      </c>
      <c r="N17" s="1" t="str">
        <f>zad16[[#This Row],[Nazwisko]]</f>
        <v>Wysoka</v>
      </c>
      <c r="O17" s="1"/>
    </row>
    <row r="18" spans="1:17" x14ac:dyDescent="0.25">
      <c r="A18">
        <v>17</v>
      </c>
      <c r="B18" s="1" t="s">
        <v>61</v>
      </c>
      <c r="C18" s="1" t="s">
        <v>62</v>
      </c>
      <c r="D18">
        <v>3</v>
      </c>
      <c r="E18" s="1" t="s">
        <v>63</v>
      </c>
      <c r="F18" s="1" t="s">
        <v>64</v>
      </c>
      <c r="G18" s="1">
        <f>FIND(".",zad16[[#This Row],[Data urodzenia]])</f>
        <v>8</v>
      </c>
      <c r="H18" s="1">
        <f>FIND(".",zad16[[#This Row],[Data urodzenia]],zad16[[#This Row],[index lewej kropki]] + 1)</f>
        <v>13</v>
      </c>
      <c r="I18" s="1">
        <f>LEN(zad16[[#This Row],[Data urodzenia]])</f>
        <v>15</v>
      </c>
      <c r="J18" s="1">
        <f>_xlfn.ARABIC(LEFT(zad16[[#This Row],[Data urodzenia]],zad16[[#This Row],[index lewej kropki]]-1))</f>
        <v>1971</v>
      </c>
      <c r="K18" s="1">
        <f>_xlfn.ARABIC(MID(zad16[[#This Row],[Data urodzenia]],zad16[[#This Row],[index lewej kropki]] + 1,zad16[[#This Row],[index prawej kropki]]-zad16[[#This Row],[index lewej kropki]] - 1))</f>
        <v>8</v>
      </c>
      <c r="L18" s="1">
        <f>_xlfn.ARABIC(RIGHT(zad16[[#This Row],[Data urodzenia]],zad16[[#This Row],[długość]]-zad16[[#This Row],[index prawej kropki]]))</f>
        <v>4</v>
      </c>
      <c r="M18" s="3">
        <f>DATE(zad16[[#This Row],[rok urodzenia]],zad16[[#This Row],[miesiąc urodzenia]],zad16[[#This Row],[dzień urodzenia]])</f>
        <v>26149</v>
      </c>
      <c r="N18" s="1" t="str">
        <f>zad16[[#This Row],[Nazwisko]]</f>
        <v>Niski</v>
      </c>
      <c r="O18" s="1"/>
    </row>
    <row r="19" spans="1:17" x14ac:dyDescent="0.25">
      <c r="A19">
        <v>18</v>
      </c>
      <c r="B19" s="1" t="s">
        <v>65</v>
      </c>
      <c r="C19" s="1" t="s">
        <v>66</v>
      </c>
      <c r="D19">
        <v>1</v>
      </c>
      <c r="E19" s="1" t="s">
        <v>67</v>
      </c>
      <c r="F19" s="1" t="s">
        <v>16</v>
      </c>
      <c r="G19" s="1">
        <f>FIND(".",zad16[[#This Row],[Data urodzenia]])</f>
        <v>10</v>
      </c>
      <c r="H19" s="1">
        <f>FIND(".",zad16[[#This Row],[Data urodzenia]],zad16[[#This Row],[index lewej kropki]] + 1)</f>
        <v>13</v>
      </c>
      <c r="I19" s="1">
        <f>LEN(zad16[[#This Row],[Data urodzenia]])</f>
        <v>14</v>
      </c>
      <c r="J19" s="1">
        <f>_xlfn.ARABIC(LEFT(zad16[[#This Row],[Data urodzenia]],zad16[[#This Row],[index lewej kropki]]-1))</f>
        <v>1998</v>
      </c>
      <c r="K19" s="1">
        <f>_xlfn.ARABIC(MID(zad16[[#This Row],[Data urodzenia]],zad16[[#This Row],[index lewej kropki]] + 1,zad16[[#This Row],[index prawej kropki]]-zad16[[#This Row],[index lewej kropki]] - 1))</f>
        <v>2</v>
      </c>
      <c r="L19" s="1">
        <f>_xlfn.ARABIC(RIGHT(zad16[[#This Row],[Data urodzenia]],zad16[[#This Row],[długość]]-zad16[[#This Row],[index prawej kropki]]))</f>
        <v>1</v>
      </c>
      <c r="M19" s="3">
        <f>DATE(zad16[[#This Row],[rok urodzenia]],zad16[[#This Row],[miesiąc urodzenia]],zad16[[#This Row],[dzień urodzenia]])</f>
        <v>35827</v>
      </c>
      <c r="N19" s="1" t="str">
        <f>zad16[[#This Row],[Nazwisko]]</f>
        <v>Srednia</v>
      </c>
      <c r="O19" s="1"/>
      <c r="Q19" s="3"/>
    </row>
    <row r="20" spans="1:17" x14ac:dyDescent="0.25">
      <c r="A20">
        <v>19</v>
      </c>
      <c r="B20" s="1" t="s">
        <v>68</v>
      </c>
      <c r="C20" s="1" t="s">
        <v>69</v>
      </c>
      <c r="D20">
        <v>4</v>
      </c>
      <c r="E20" s="1" t="s">
        <v>70</v>
      </c>
      <c r="F20" s="1" t="s">
        <v>64</v>
      </c>
      <c r="G20" s="1">
        <f>FIND(".",zad16[[#This Row],[Data urodzenia]])</f>
        <v>9</v>
      </c>
      <c r="H20" s="1">
        <f>FIND(".",zad16[[#This Row],[Data urodzenia]],zad16[[#This Row],[index lewej kropki]] + 1)</f>
        <v>12</v>
      </c>
      <c r="I20" s="1">
        <f>LEN(zad16[[#This Row],[Data urodzenia]])</f>
        <v>14</v>
      </c>
      <c r="J20" s="1">
        <f>_xlfn.ARABIC(LEFT(zad16[[#This Row],[Data urodzenia]],zad16[[#This Row],[index lewej kropki]]-1))</f>
        <v>1981</v>
      </c>
      <c r="K20" s="1">
        <f>_xlfn.ARABIC(MID(zad16[[#This Row],[Data urodzenia]],zad16[[#This Row],[index lewej kropki]] + 1,zad16[[#This Row],[index prawej kropki]]-zad16[[#This Row],[index lewej kropki]] - 1))</f>
        <v>4</v>
      </c>
      <c r="L20" s="1">
        <f>_xlfn.ARABIC(RIGHT(zad16[[#This Row],[Data urodzenia]],zad16[[#This Row],[długość]]-zad16[[#This Row],[index prawej kropki]]))</f>
        <v>2</v>
      </c>
      <c r="M20" s="3">
        <f>DATE(zad16[[#This Row],[rok urodzenia]],zad16[[#This Row],[miesiąc urodzenia]],zad16[[#This Row],[dzień urodzenia]])</f>
        <v>29678</v>
      </c>
      <c r="N20" s="1" t="str">
        <f>zad16[[#This Row],[Nazwisko]]</f>
        <v>Malkontent</v>
      </c>
      <c r="O20" s="1"/>
      <c r="Q20" s="3"/>
    </row>
    <row r="21" spans="1:17" x14ac:dyDescent="0.25">
      <c r="A21">
        <v>20</v>
      </c>
      <c r="B21" s="1" t="s">
        <v>71</v>
      </c>
      <c r="C21" s="1" t="s">
        <v>72</v>
      </c>
      <c r="D21">
        <v>1</v>
      </c>
      <c r="E21" s="1" t="s">
        <v>73</v>
      </c>
      <c r="F21" s="1" t="s">
        <v>9</v>
      </c>
      <c r="G21" s="1">
        <f>FIND(".",zad16[[#This Row],[Data urodzenia]])</f>
        <v>10</v>
      </c>
      <c r="H21" s="1">
        <f>FIND(".",zad16[[#This Row],[Data urodzenia]],zad16[[#This Row],[index lewej kropki]] + 1)</f>
        <v>13</v>
      </c>
      <c r="I21" s="1">
        <f>LEN(zad16[[#This Row],[Data urodzenia]])</f>
        <v>16</v>
      </c>
      <c r="J21" s="1">
        <f>_xlfn.ARABIC(LEFT(zad16[[#This Row],[Data urodzenia]],zad16[[#This Row],[index lewej kropki]]-1))</f>
        <v>1989</v>
      </c>
      <c r="K21" s="1">
        <f>_xlfn.ARABIC(MID(zad16[[#This Row],[Data urodzenia]],zad16[[#This Row],[index lewej kropki]] + 1,zad16[[#This Row],[index prawej kropki]]-zad16[[#This Row],[index lewej kropki]] - 1))</f>
        <v>4</v>
      </c>
      <c r="L21" s="1">
        <f>_xlfn.ARABIC(RIGHT(zad16[[#This Row],[Data urodzenia]],zad16[[#This Row],[długość]]-zad16[[#This Row],[index prawej kropki]]))</f>
        <v>25</v>
      </c>
      <c r="M21" s="3">
        <f>DATE(zad16[[#This Row],[rok urodzenia]],zad16[[#This Row],[miesiąc urodzenia]],zad16[[#This Row],[dzień urodzenia]])</f>
        <v>32623</v>
      </c>
      <c r="N21" s="1" t="str">
        <f>zad16[[#This Row],[Nazwisko]]</f>
        <v>Amatorski</v>
      </c>
      <c r="O21" s="1"/>
    </row>
    <row r="22" spans="1:17" x14ac:dyDescent="0.25">
      <c r="A22">
        <v>21</v>
      </c>
      <c r="B22" s="1" t="s">
        <v>74</v>
      </c>
      <c r="C22" s="1" t="s">
        <v>75</v>
      </c>
      <c r="D22">
        <v>2</v>
      </c>
      <c r="E22" s="1" t="s">
        <v>76</v>
      </c>
      <c r="F22" s="1" t="s">
        <v>9</v>
      </c>
      <c r="G22" s="1">
        <f>FIND(".",zad16[[#This Row],[Data urodzenia]])</f>
        <v>10</v>
      </c>
      <c r="H22" s="1">
        <f>FIND(".",zad16[[#This Row],[Data urodzenia]],zad16[[#This Row],[index lewej kropki]] + 1)</f>
        <v>12</v>
      </c>
      <c r="I22" s="1">
        <f>LEN(zad16[[#This Row],[Data urodzenia]])</f>
        <v>14</v>
      </c>
      <c r="J22" s="1">
        <f>_xlfn.ARABIC(LEFT(zad16[[#This Row],[Data urodzenia]],zad16[[#This Row],[index lewej kropki]]-1))</f>
        <v>1982</v>
      </c>
      <c r="K22" s="1">
        <f>_xlfn.ARABIC(MID(zad16[[#This Row],[Data urodzenia]],zad16[[#This Row],[index lewej kropki]] + 1,zad16[[#This Row],[index prawej kropki]]-zad16[[#This Row],[index lewej kropki]] - 1))</f>
        <v>10</v>
      </c>
      <c r="L22" s="1">
        <f>_xlfn.ARABIC(RIGHT(zad16[[#This Row],[Data urodzenia]],zad16[[#This Row],[długość]]-zad16[[#This Row],[index prawej kropki]]))</f>
        <v>2</v>
      </c>
      <c r="M22" s="3">
        <f>DATE(zad16[[#This Row],[rok urodzenia]],zad16[[#This Row],[miesiąc urodzenia]],zad16[[#This Row],[dzień urodzenia]])</f>
        <v>30226</v>
      </c>
      <c r="N22" s="1" t="str">
        <f>zad16[[#This Row],[Nazwisko]]</f>
        <v>Zawodowa</v>
      </c>
      <c r="O22" s="1"/>
    </row>
    <row r="23" spans="1:17" x14ac:dyDescent="0.25">
      <c r="A23">
        <v>22</v>
      </c>
      <c r="B23" s="1" t="s">
        <v>77</v>
      </c>
      <c r="C23" s="1" t="s">
        <v>78</v>
      </c>
      <c r="D23">
        <v>3</v>
      </c>
      <c r="E23" s="1" t="s">
        <v>79</v>
      </c>
      <c r="F23" s="1" t="s">
        <v>16</v>
      </c>
      <c r="G23" s="1">
        <f>FIND(".",zad16[[#This Row],[Data urodzenia]])</f>
        <v>7</v>
      </c>
      <c r="H23" s="1">
        <f>FIND(".",zad16[[#This Row],[Data urodzenia]],zad16[[#This Row],[index lewej kropki]] + 1)</f>
        <v>11</v>
      </c>
      <c r="I23" s="1">
        <f>LEN(zad16[[#This Row],[Data urodzenia]])</f>
        <v>13</v>
      </c>
      <c r="J23" s="1">
        <f>_xlfn.ARABIC(LEFT(zad16[[#This Row],[Data urodzenia]],zad16[[#This Row],[index lewej kropki]]-1))</f>
        <v>1959</v>
      </c>
      <c r="K23" s="1">
        <f>_xlfn.ARABIC(MID(zad16[[#This Row],[Data urodzenia]],zad16[[#This Row],[index lewej kropki]] + 1,zad16[[#This Row],[index prawej kropki]]-zad16[[#This Row],[index lewej kropki]] - 1))</f>
        <v>12</v>
      </c>
      <c r="L23" s="1">
        <f>_xlfn.ARABIC(RIGHT(zad16[[#This Row],[Data urodzenia]],zad16[[#This Row],[długość]]-zad16[[#This Row],[index prawej kropki]]))</f>
        <v>2</v>
      </c>
      <c r="M23" s="3">
        <f>DATE(zad16[[#This Row],[rok urodzenia]],zad16[[#This Row],[miesiąc urodzenia]],zad16[[#This Row],[dzień urodzenia]])</f>
        <v>21886</v>
      </c>
      <c r="N23" s="1" t="str">
        <f>zad16[[#This Row],[Nazwisko]]</f>
        <v>Korzystna</v>
      </c>
      <c r="O23" s="1"/>
    </row>
    <row r="24" spans="1:17" x14ac:dyDescent="0.25">
      <c r="A24">
        <v>23</v>
      </c>
      <c r="B24" s="1" t="s">
        <v>80</v>
      </c>
      <c r="C24" s="1" t="s">
        <v>81</v>
      </c>
      <c r="D24">
        <v>2</v>
      </c>
      <c r="E24" s="1" t="s">
        <v>82</v>
      </c>
      <c r="F24" s="1" t="s">
        <v>41</v>
      </c>
      <c r="G24" s="1">
        <f>FIND(".",zad16[[#This Row],[Data urodzenia]])</f>
        <v>8</v>
      </c>
      <c r="H24" s="1">
        <f>FIND(".",zad16[[#This Row],[Data urodzenia]],zad16[[#This Row],[index lewej kropki]] + 1)</f>
        <v>13</v>
      </c>
      <c r="I24" s="1">
        <f>LEN(zad16[[#This Row],[Data urodzenia]])</f>
        <v>14</v>
      </c>
      <c r="J24" s="1">
        <f>_xlfn.ARABIC(LEFT(zad16[[#This Row],[Data urodzenia]],zad16[[#This Row],[index lewej kropki]]-1))</f>
        <v>1971</v>
      </c>
      <c r="K24" s="1">
        <f>_xlfn.ARABIC(MID(zad16[[#This Row],[Data urodzenia]],zad16[[#This Row],[index lewej kropki]] + 1,zad16[[#This Row],[index prawej kropki]]-zad16[[#This Row],[index lewej kropki]] - 1))</f>
        <v>8</v>
      </c>
      <c r="L24" s="1">
        <f>_xlfn.ARABIC(RIGHT(zad16[[#This Row],[Data urodzenia]],zad16[[#This Row],[długość]]-zad16[[#This Row],[index prawej kropki]]))</f>
        <v>5</v>
      </c>
      <c r="M24" s="3">
        <f>DATE(zad16[[#This Row],[rok urodzenia]],zad16[[#This Row],[miesiąc urodzenia]],zad16[[#This Row],[dzień urodzenia]])</f>
        <v>26150</v>
      </c>
      <c r="N24" s="1" t="str">
        <f>zad16[[#This Row],[Nazwisko]]</f>
        <v>Niekonieczny</v>
      </c>
      <c r="O24" s="1"/>
    </row>
    <row r="25" spans="1:17" x14ac:dyDescent="0.25">
      <c r="A25">
        <v>24</v>
      </c>
      <c r="B25" s="1" t="s">
        <v>83</v>
      </c>
      <c r="C25" s="1" t="s">
        <v>84</v>
      </c>
      <c r="D25">
        <v>2</v>
      </c>
      <c r="E25" s="1" t="s">
        <v>44</v>
      </c>
      <c r="F25" s="1" t="s">
        <v>9</v>
      </c>
      <c r="G25" s="1">
        <f>FIND(".",zad16[[#This Row],[Data urodzenia]])</f>
        <v>9</v>
      </c>
      <c r="H25" s="1">
        <f>FIND(".",zad16[[#This Row],[Data urodzenia]],zad16[[#This Row],[index lewej kropki]] + 1)</f>
        <v>13</v>
      </c>
      <c r="I25" s="1">
        <f>LEN(zad16[[#This Row],[Data urodzenia]])</f>
        <v>15</v>
      </c>
      <c r="J25" s="1">
        <f>_xlfn.ARABIC(LEFT(zad16[[#This Row],[Data urodzenia]],zad16[[#This Row],[index lewej kropki]]-1))</f>
        <v>1964</v>
      </c>
      <c r="K25" s="1">
        <f>_xlfn.ARABIC(MID(zad16[[#This Row],[Data urodzenia]],zad16[[#This Row],[index lewej kropki]] + 1,zad16[[#This Row],[index prawej kropki]]-zad16[[#This Row],[index lewej kropki]] - 1))</f>
        <v>3</v>
      </c>
      <c r="L25" s="1">
        <f>_xlfn.ARABIC(RIGHT(zad16[[#This Row],[Data urodzenia]],zad16[[#This Row],[długość]]-zad16[[#This Row],[index prawej kropki]]))</f>
        <v>4</v>
      </c>
      <c r="M25" s="3">
        <f>DATE(zad16[[#This Row],[rok urodzenia]],zad16[[#This Row],[miesiąc urodzenia]],zad16[[#This Row],[dzień urodzenia]])</f>
        <v>23440</v>
      </c>
      <c r="N25" s="1" t="str">
        <f>zad16[[#This Row],[Nazwisko]]</f>
        <v>Zadowolona</v>
      </c>
      <c r="O25" s="1"/>
    </row>
    <row r="26" spans="1:17" x14ac:dyDescent="0.25">
      <c r="A26">
        <v>25</v>
      </c>
      <c r="B26" s="1" t="s">
        <v>85</v>
      </c>
      <c r="C26" s="1" t="s">
        <v>86</v>
      </c>
      <c r="D26">
        <v>5</v>
      </c>
      <c r="E26" s="1" t="s">
        <v>87</v>
      </c>
      <c r="F26" s="1" t="s">
        <v>88</v>
      </c>
      <c r="G26" s="1">
        <f>FIND(".",zad16[[#This Row],[Data urodzenia]])</f>
        <v>10</v>
      </c>
      <c r="H26" s="1">
        <f>FIND(".",zad16[[#This Row],[Data urodzenia]],zad16[[#This Row],[index lewej kropki]] + 1)</f>
        <v>13</v>
      </c>
      <c r="I26" s="1">
        <f>LEN(zad16[[#This Row],[Data urodzenia]])</f>
        <v>16</v>
      </c>
      <c r="J26" s="1">
        <f>_xlfn.ARABIC(LEFT(zad16[[#This Row],[Data urodzenia]],zad16[[#This Row],[index lewej kropki]]-1))</f>
        <v>1984</v>
      </c>
      <c r="K26" s="1">
        <f>_xlfn.ARABIC(MID(zad16[[#This Row],[Data urodzenia]],zad16[[#This Row],[index lewej kropki]] + 1,zad16[[#This Row],[index prawej kropki]]-zad16[[#This Row],[index lewej kropki]] - 1))</f>
        <v>9</v>
      </c>
      <c r="L26" s="1">
        <f>_xlfn.ARABIC(RIGHT(zad16[[#This Row],[Data urodzenia]],zad16[[#This Row],[długość]]-zad16[[#This Row],[index prawej kropki]]))</f>
        <v>25</v>
      </c>
      <c r="M26" s="3">
        <f>DATE(zad16[[#This Row],[rok urodzenia]],zad16[[#This Row],[miesiąc urodzenia]],zad16[[#This Row],[dzień urodzenia]])</f>
        <v>30950</v>
      </c>
      <c r="N26" s="1" t="str">
        <f>zad16[[#This Row],[Nazwisko]]</f>
        <v>Gładki</v>
      </c>
      <c r="O26" s="1"/>
    </row>
    <row r="27" spans="1:17" x14ac:dyDescent="0.25">
      <c r="A27">
        <v>26</v>
      </c>
      <c r="B27" s="1" t="s">
        <v>89</v>
      </c>
      <c r="C27" s="1" t="s">
        <v>90</v>
      </c>
      <c r="D27">
        <v>4</v>
      </c>
      <c r="E27" s="1" t="s">
        <v>91</v>
      </c>
      <c r="F27" s="1" t="s">
        <v>9</v>
      </c>
      <c r="G27" s="1">
        <f>FIND(".",zad16[[#This Row],[Data urodzenia]])</f>
        <v>12</v>
      </c>
      <c r="H27" s="1">
        <f>FIND(".",zad16[[#This Row],[Data urodzenia]],zad16[[#This Row],[index lewej kropki]] + 1)</f>
        <v>16</v>
      </c>
      <c r="I27" s="1">
        <f>LEN(zad16[[#This Row],[Data urodzenia]])</f>
        <v>18</v>
      </c>
      <c r="J27" s="1">
        <f>_xlfn.ARABIC(LEFT(zad16[[#This Row],[Data urodzenia]],zad16[[#This Row],[index lewej kropki]]-1))</f>
        <v>1988</v>
      </c>
      <c r="K27" s="1">
        <f>_xlfn.ARABIC(MID(zad16[[#This Row],[Data urodzenia]],zad16[[#This Row],[index lewej kropki]] + 1,zad16[[#This Row],[index prawej kropki]]-zad16[[#This Row],[index lewej kropki]] - 1))</f>
        <v>12</v>
      </c>
      <c r="L27" s="1">
        <f>_xlfn.ARABIC(RIGHT(zad16[[#This Row],[Data urodzenia]],zad16[[#This Row],[długość]]-zad16[[#This Row],[index prawej kropki]]))</f>
        <v>4</v>
      </c>
      <c r="M27" s="3">
        <f>DATE(zad16[[#This Row],[rok urodzenia]],zad16[[#This Row],[miesiąc urodzenia]],zad16[[#This Row],[dzień urodzenia]])</f>
        <v>32481</v>
      </c>
      <c r="N27" s="1" t="str">
        <f>zad16[[#This Row],[Nazwisko]]</f>
        <v>Szczodra</v>
      </c>
      <c r="O27" s="1"/>
    </row>
    <row r="28" spans="1:17" x14ac:dyDescent="0.25">
      <c r="A28">
        <v>27</v>
      </c>
      <c r="B28" s="1" t="s">
        <v>92</v>
      </c>
      <c r="C28" s="1" t="s">
        <v>93</v>
      </c>
      <c r="D28">
        <v>3</v>
      </c>
      <c r="E28" s="1" t="s">
        <v>94</v>
      </c>
      <c r="F28" s="1" t="s">
        <v>64</v>
      </c>
      <c r="G28" s="1">
        <f>FIND(".",zad16[[#This Row],[Data urodzenia]])</f>
        <v>9</v>
      </c>
      <c r="H28" s="1">
        <f>FIND(".",zad16[[#This Row],[Data urodzenia]],zad16[[#This Row],[index lewej kropki]] + 1)</f>
        <v>12</v>
      </c>
      <c r="I28" s="1">
        <f>LEN(zad16[[#This Row],[Data urodzenia]])</f>
        <v>13</v>
      </c>
      <c r="J28" s="1">
        <f>_xlfn.ARABIC(LEFT(zad16[[#This Row],[Data urodzenia]],zad16[[#This Row],[index lewej kropki]]-1))</f>
        <v>1997</v>
      </c>
      <c r="K28" s="1">
        <f>_xlfn.ARABIC(MID(zad16[[#This Row],[Data urodzenia]],zad16[[#This Row],[index lewej kropki]] + 1,zad16[[#This Row],[index prawej kropki]]-zad16[[#This Row],[index lewej kropki]] - 1))</f>
        <v>2</v>
      </c>
      <c r="L28" s="1">
        <f>_xlfn.ARABIC(RIGHT(zad16[[#This Row],[Data urodzenia]],zad16[[#This Row],[długość]]-zad16[[#This Row],[index prawej kropki]]))</f>
        <v>10</v>
      </c>
      <c r="M28" s="3">
        <f>DATE(zad16[[#This Row],[rok urodzenia]],zad16[[#This Row],[miesiąc urodzenia]],zad16[[#This Row],[dzień urodzenia]])</f>
        <v>35471</v>
      </c>
      <c r="N28" s="1" t="str">
        <f>zad16[[#This Row],[Nazwisko]]</f>
        <v>Papierowa</v>
      </c>
      <c r="O28" s="1"/>
    </row>
    <row r="29" spans="1:17" x14ac:dyDescent="0.25">
      <c r="A29">
        <v>28</v>
      </c>
      <c r="B29" s="1" t="s">
        <v>95</v>
      </c>
      <c r="C29" s="1" t="s">
        <v>96</v>
      </c>
      <c r="D29">
        <v>2</v>
      </c>
      <c r="E29" s="1" t="s">
        <v>97</v>
      </c>
      <c r="F29" s="1" t="s">
        <v>98</v>
      </c>
      <c r="G29" s="1">
        <f>FIND(".",zad16[[#This Row],[Data urodzenia]])</f>
        <v>8</v>
      </c>
      <c r="H29" s="1">
        <f>FIND(".",zad16[[#This Row],[Data urodzenia]],zad16[[#This Row],[index lewej kropki]] + 1)</f>
        <v>10</v>
      </c>
      <c r="I29" s="1">
        <f>LEN(zad16[[#This Row],[Data urodzenia]])</f>
        <v>11</v>
      </c>
      <c r="J29" s="1">
        <f>_xlfn.ARABIC(LEFT(zad16[[#This Row],[Data urodzenia]],zad16[[#This Row],[index lewej kropki]]-1))</f>
        <v>1971</v>
      </c>
      <c r="K29" s="1">
        <f>_xlfn.ARABIC(MID(zad16[[#This Row],[Data urodzenia]],zad16[[#This Row],[index lewej kropki]] + 1,zad16[[#This Row],[index prawej kropki]]-zad16[[#This Row],[index lewej kropki]] - 1))</f>
        <v>5</v>
      </c>
      <c r="L29" s="1">
        <f>_xlfn.ARABIC(RIGHT(zad16[[#This Row],[Data urodzenia]],zad16[[#This Row],[długość]]-zad16[[#This Row],[index prawej kropki]]))</f>
        <v>10</v>
      </c>
      <c r="M29" s="3">
        <f>DATE(zad16[[#This Row],[rok urodzenia]],zad16[[#This Row],[miesiąc urodzenia]],zad16[[#This Row],[dzień urodzenia]])</f>
        <v>26063</v>
      </c>
      <c r="N29" s="1" t="str">
        <f>zad16[[#This Row],[Nazwisko]]</f>
        <v>Aluminiowy</v>
      </c>
      <c r="O29" s="1"/>
    </row>
    <row r="30" spans="1:17" x14ac:dyDescent="0.25">
      <c r="A30">
        <v>29</v>
      </c>
      <c r="B30" s="1" t="s">
        <v>99</v>
      </c>
      <c r="C30" s="1" t="s">
        <v>100</v>
      </c>
      <c r="D30">
        <v>3</v>
      </c>
      <c r="E30" s="1" t="s">
        <v>101</v>
      </c>
      <c r="F30" s="1" t="s">
        <v>41</v>
      </c>
      <c r="G30" s="1">
        <f>FIND(".",zad16[[#This Row],[Data urodzenia]])</f>
        <v>4</v>
      </c>
      <c r="H30" s="1">
        <f>FIND(".",zad16[[#This Row],[Data urodzenia]],zad16[[#This Row],[index lewej kropki]] + 1)</f>
        <v>6</v>
      </c>
      <c r="I30" s="1">
        <f>LEN(zad16[[#This Row],[Data urodzenia]])</f>
        <v>8</v>
      </c>
      <c r="J30" s="1">
        <f>_xlfn.ARABIC(LEFT(zad16[[#This Row],[Data urodzenia]],zad16[[#This Row],[index lewej kropki]]-1))</f>
        <v>2001</v>
      </c>
      <c r="K30" s="1">
        <f>_xlfn.ARABIC(MID(zad16[[#This Row],[Data urodzenia]],zad16[[#This Row],[index lewej kropki]] + 1,zad16[[#This Row],[index prawej kropki]]-zad16[[#This Row],[index lewej kropki]] - 1))</f>
        <v>10</v>
      </c>
      <c r="L30" s="1">
        <f>_xlfn.ARABIC(RIGHT(zad16[[#This Row],[Data urodzenia]],zad16[[#This Row],[długość]]-zad16[[#This Row],[index prawej kropki]]))</f>
        <v>2</v>
      </c>
      <c r="M30" s="3">
        <f>DATE(zad16[[#This Row],[rok urodzenia]],zad16[[#This Row],[miesiąc urodzenia]],zad16[[#This Row],[dzień urodzenia]])</f>
        <v>37166</v>
      </c>
      <c r="N30" s="1" t="str">
        <f>zad16[[#This Row],[Nazwisko]]</f>
        <v>Kategoryczny</v>
      </c>
      <c r="O30" s="1"/>
    </row>
    <row r="31" spans="1:17" x14ac:dyDescent="0.25">
      <c r="A31">
        <v>30</v>
      </c>
      <c r="B31" s="1" t="s">
        <v>102</v>
      </c>
      <c r="C31" s="1" t="s">
        <v>103</v>
      </c>
      <c r="D31">
        <v>1</v>
      </c>
      <c r="E31" s="1" t="s">
        <v>104</v>
      </c>
      <c r="F31" s="1" t="s">
        <v>9</v>
      </c>
      <c r="G31" s="1">
        <f>FIND(".",zad16[[#This Row],[Data urodzenia]])</f>
        <v>10</v>
      </c>
      <c r="H31" s="1">
        <f>FIND(".",zad16[[#This Row],[Data urodzenia]],zad16[[#This Row],[index lewej kropki]] + 1)</f>
        <v>13</v>
      </c>
      <c r="I31" s="1">
        <f>LEN(zad16[[#This Row],[Data urodzenia]])</f>
        <v>14</v>
      </c>
      <c r="J31" s="1">
        <f>_xlfn.ARABIC(LEFT(zad16[[#This Row],[Data urodzenia]],zad16[[#This Row],[index lewej kropki]]-1))</f>
        <v>1977</v>
      </c>
      <c r="K31" s="1">
        <f>_xlfn.ARABIC(MID(zad16[[#This Row],[Data urodzenia]],zad16[[#This Row],[index lewej kropki]] + 1,zad16[[#This Row],[index prawej kropki]]-zad16[[#This Row],[index lewej kropki]] - 1))</f>
        <v>6</v>
      </c>
      <c r="L31" s="1">
        <f>_xlfn.ARABIC(RIGHT(zad16[[#This Row],[Data urodzenia]],zad16[[#This Row],[długość]]-zad16[[#This Row],[index prawej kropki]]))</f>
        <v>1</v>
      </c>
      <c r="M31" s="3">
        <f>DATE(zad16[[#This Row],[rok urodzenia]],zad16[[#This Row],[miesiąc urodzenia]],zad16[[#This Row],[dzień urodzenia]])</f>
        <v>28277</v>
      </c>
      <c r="N31" s="1" t="str">
        <f>zad16[[#This Row],[Nazwisko]]</f>
        <v>Paradny</v>
      </c>
      <c r="O31" s="1"/>
    </row>
    <row r="32" spans="1:17" x14ac:dyDescent="0.25">
      <c r="A32">
        <v>31</v>
      </c>
      <c r="B32" s="1" t="s">
        <v>105</v>
      </c>
      <c r="C32" s="1" t="s">
        <v>106</v>
      </c>
      <c r="D32">
        <v>4</v>
      </c>
      <c r="E32" s="1" t="s">
        <v>107</v>
      </c>
      <c r="F32" s="1" t="s">
        <v>9</v>
      </c>
      <c r="G32" s="1">
        <f>FIND(".",zad16[[#This Row],[Data urodzenia]])</f>
        <v>7</v>
      </c>
      <c r="H32" s="1">
        <f>FIND(".",zad16[[#This Row],[Data urodzenia]],zad16[[#This Row],[index lewej kropki]] + 1)</f>
        <v>11</v>
      </c>
      <c r="I32" s="1">
        <f>LEN(zad16[[#This Row],[Data urodzenia]])</f>
        <v>15</v>
      </c>
      <c r="J32" s="1">
        <f>_xlfn.ARABIC(LEFT(zad16[[#This Row],[Data urodzenia]],zad16[[#This Row],[index lewej kropki]]-1))</f>
        <v>1959</v>
      </c>
      <c r="K32" s="1">
        <f>_xlfn.ARABIC(MID(zad16[[#This Row],[Data urodzenia]],zad16[[#This Row],[index lewej kropki]] + 1,zad16[[#This Row],[index prawej kropki]]-zad16[[#This Row],[index lewej kropki]] - 1))</f>
        <v>7</v>
      </c>
      <c r="L32" s="1">
        <f>_xlfn.ARABIC(RIGHT(zad16[[#This Row],[Data urodzenia]],zad16[[#This Row],[długość]]-zad16[[#This Row],[index prawej kropki]]))</f>
        <v>22</v>
      </c>
      <c r="M32" s="3">
        <f>DATE(zad16[[#This Row],[rok urodzenia]],zad16[[#This Row],[miesiąc urodzenia]],zad16[[#This Row],[dzień urodzenia]])</f>
        <v>21753</v>
      </c>
      <c r="N32" s="1" t="str">
        <f>zad16[[#This Row],[Nazwisko]]</f>
        <v>Dokładna</v>
      </c>
      <c r="O32" s="1"/>
    </row>
    <row r="33" spans="1:15" x14ac:dyDescent="0.25">
      <c r="A33">
        <v>32</v>
      </c>
      <c r="B33" s="1" t="s">
        <v>108</v>
      </c>
      <c r="C33" s="1" t="s">
        <v>109</v>
      </c>
      <c r="D33">
        <v>5</v>
      </c>
      <c r="E33" s="1" t="s">
        <v>110</v>
      </c>
      <c r="F33" s="1" t="s">
        <v>20</v>
      </c>
      <c r="G33" s="1">
        <f>FIND(".",zad16[[#This Row],[Data urodzenia]])</f>
        <v>7</v>
      </c>
      <c r="H33" s="1">
        <f>FIND(".",zad16[[#This Row],[Data urodzenia]],zad16[[#This Row],[index lewej kropki]] + 1)</f>
        <v>10</v>
      </c>
      <c r="I33" s="1">
        <f>LEN(zad16[[#This Row],[Data urodzenia]])</f>
        <v>12</v>
      </c>
      <c r="J33" s="1">
        <f>_xlfn.ARABIC(LEFT(zad16[[#This Row],[Data urodzenia]],zad16[[#This Row],[index lewej kropki]]-1))</f>
        <v>1995</v>
      </c>
      <c r="K33" s="1">
        <f>_xlfn.ARABIC(MID(zad16[[#This Row],[Data urodzenia]],zad16[[#This Row],[index lewej kropki]] + 1,zad16[[#This Row],[index prawej kropki]]-zad16[[#This Row],[index lewej kropki]] - 1))</f>
        <v>9</v>
      </c>
      <c r="L33" s="1">
        <f>_xlfn.ARABIC(RIGHT(zad16[[#This Row],[Data urodzenia]],zad16[[#This Row],[długość]]-zad16[[#This Row],[index prawej kropki]]))</f>
        <v>2</v>
      </c>
      <c r="M33" s="3">
        <f>DATE(zad16[[#This Row],[rok urodzenia]],zad16[[#This Row],[miesiąc urodzenia]],zad16[[#This Row],[dzień urodzenia]])</f>
        <v>34944</v>
      </c>
      <c r="N33" s="1" t="str">
        <f>zad16[[#This Row],[Nazwisko]]</f>
        <v>Drabiniasty</v>
      </c>
      <c r="O33" s="1"/>
    </row>
    <row r="34" spans="1:15" x14ac:dyDescent="0.25">
      <c r="A34">
        <v>33</v>
      </c>
      <c r="B34" s="1" t="s">
        <v>111</v>
      </c>
      <c r="C34" s="1" t="s">
        <v>112</v>
      </c>
      <c r="D34">
        <v>3</v>
      </c>
      <c r="E34" s="1" t="s">
        <v>113</v>
      </c>
      <c r="F34" s="1" t="s">
        <v>9</v>
      </c>
      <c r="G34" s="1">
        <f>FIND(".",zad16[[#This Row],[Data urodzenia]])</f>
        <v>12</v>
      </c>
      <c r="H34" s="1">
        <f>FIND(".",zad16[[#This Row],[Data urodzenia]],zad16[[#This Row],[index lewej kropki]] + 1)</f>
        <v>15</v>
      </c>
      <c r="I34" s="1">
        <f>LEN(zad16[[#This Row],[Data urodzenia]])</f>
        <v>17</v>
      </c>
      <c r="J34" s="1">
        <f>_xlfn.ARABIC(LEFT(zad16[[#This Row],[Data urodzenia]],zad16[[#This Row],[index lewej kropki]]-1))</f>
        <v>1988</v>
      </c>
      <c r="K34" s="1">
        <f>_xlfn.ARABIC(MID(zad16[[#This Row],[Data urodzenia]],zad16[[#This Row],[index lewej kropki]] + 1,zad16[[#This Row],[index prawej kropki]]-zad16[[#This Row],[index lewej kropki]] - 1))</f>
        <v>2</v>
      </c>
      <c r="L34" s="1">
        <f>_xlfn.ARABIC(RIGHT(zad16[[#This Row],[Data urodzenia]],zad16[[#This Row],[długość]]-zad16[[#This Row],[index prawej kropki]]))</f>
        <v>20</v>
      </c>
      <c r="M34" s="3">
        <f>DATE(zad16[[#This Row],[rok urodzenia]],zad16[[#This Row],[miesiąc urodzenia]],zad16[[#This Row],[dzień urodzenia]])</f>
        <v>32193</v>
      </c>
      <c r="N34" s="1" t="str">
        <f>zad16[[#This Row],[Nazwisko]]</f>
        <v>Kołowy</v>
      </c>
      <c r="O34" s="1"/>
    </row>
    <row r="35" spans="1:15" x14ac:dyDescent="0.25">
      <c r="A35">
        <v>34</v>
      </c>
      <c r="B35" s="1" t="s">
        <v>114</v>
      </c>
      <c r="C35" s="1" t="s">
        <v>115</v>
      </c>
      <c r="D35">
        <v>4</v>
      </c>
      <c r="E35" s="1" t="s">
        <v>116</v>
      </c>
      <c r="F35" s="1" t="s">
        <v>9</v>
      </c>
      <c r="G35" s="1">
        <f>FIND(".",zad16[[#This Row],[Data urodzenia]])</f>
        <v>9</v>
      </c>
      <c r="H35" s="1">
        <f>FIND(".",zad16[[#This Row],[Data urodzenia]],zad16[[#This Row],[index lewej kropki]] + 1)</f>
        <v>12</v>
      </c>
      <c r="I35" s="1">
        <f>LEN(zad16[[#This Row],[Data urodzenia]])</f>
        <v>13</v>
      </c>
      <c r="J35" s="1">
        <f>_xlfn.ARABIC(LEFT(zad16[[#This Row],[Data urodzenia]],zad16[[#This Row],[index lewej kropki]]-1))</f>
        <v>1972</v>
      </c>
      <c r="K35" s="1">
        <f>_xlfn.ARABIC(MID(zad16[[#This Row],[Data urodzenia]],zad16[[#This Row],[index lewej kropki]] + 1,zad16[[#This Row],[index prawej kropki]]-zad16[[#This Row],[index lewej kropki]] - 1))</f>
        <v>4</v>
      </c>
      <c r="L35" s="1">
        <f>_xlfn.ARABIC(RIGHT(zad16[[#This Row],[Data urodzenia]],zad16[[#This Row],[długość]]-zad16[[#This Row],[index prawej kropki]]))</f>
        <v>5</v>
      </c>
      <c r="M35" s="3">
        <f>DATE(zad16[[#This Row],[rok urodzenia]],zad16[[#This Row],[miesiąc urodzenia]],zad16[[#This Row],[dzień urodzenia]])</f>
        <v>26394</v>
      </c>
      <c r="N35" s="1" t="str">
        <f>zad16[[#This Row],[Nazwisko]]</f>
        <v>Miła</v>
      </c>
      <c r="O35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849E-AB12-433C-B7D4-4391B7D255C6}">
  <dimension ref="A1:O38"/>
  <sheetViews>
    <sheetView workbookViewId="0">
      <selection activeCell="L1" sqref="L1:M35"/>
    </sheetView>
  </sheetViews>
  <sheetFormatPr defaultRowHeight="15" x14ac:dyDescent="0.25"/>
  <cols>
    <col min="1" max="1" width="6.140625" customWidth="1"/>
    <col min="2" max="2" width="13.140625" bestFit="1" customWidth="1"/>
    <col min="3" max="3" width="18.42578125" bestFit="1" customWidth="1"/>
    <col min="4" max="4" width="17.140625" bestFit="1" customWidth="1"/>
    <col min="5" max="5" width="28.42578125" bestFit="1" customWidth="1"/>
    <col min="7" max="7" width="9.28515625" bestFit="1" customWidth="1"/>
    <col min="8" max="8" width="10.42578125" bestFit="1" customWidth="1"/>
    <col min="9" max="9" width="14.28515625" bestFit="1" customWidth="1"/>
    <col min="10" max="10" width="24.5703125" bestFit="1" customWidth="1"/>
    <col min="12" max="12" width="14.28515625" bestFit="1" customWidth="1"/>
    <col min="13" max="13" width="38.7109375" bestFit="1" customWidth="1"/>
  </cols>
  <sheetData>
    <row r="1" spans="1:13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143</v>
      </c>
      <c r="H1" t="s">
        <v>144</v>
      </c>
      <c r="I1" t="s">
        <v>145</v>
      </c>
      <c r="J1" t="s">
        <v>128</v>
      </c>
      <c r="L1" s="10" t="s">
        <v>152</v>
      </c>
      <c r="M1" s="10" t="s">
        <v>146</v>
      </c>
    </row>
    <row r="2" spans="1:13" ht="15.75" x14ac:dyDescent="0.25">
      <c r="A2">
        <v>1</v>
      </c>
      <c r="B2" s="1" t="s">
        <v>6</v>
      </c>
      <c r="C2" s="1" t="s">
        <v>7</v>
      </c>
      <c r="D2">
        <v>1</v>
      </c>
      <c r="E2" s="1" t="s">
        <v>8</v>
      </c>
      <c r="F2" s="1" t="s">
        <v>9</v>
      </c>
      <c r="G2" s="1" t="str">
        <f>LEFT(zad1453[[#This Row],[Etat]],1)</f>
        <v>1</v>
      </c>
      <c r="H2" s="1">
        <f>BIN2DEC(RIGHT(zad1453[[#This Row],[Etat]],4))/16</f>
        <v>0</v>
      </c>
      <c r="I2" s="1">
        <f>zad1453[[#This Row],[etat lewa]]+zad1453[[#This Row],[etat prawa]]</f>
        <v>1</v>
      </c>
      <c r="J2" s="2">
        <f>zad14[[#This Row],[wynagrodzenie lewa]]+zad14[[#This Row],[wynagrodzenie prawa]]</f>
        <v>6908.1</v>
      </c>
      <c r="L2" s="10" t="str">
        <f>zad1453[[#This Row],[Nazwisko]]</f>
        <v>Krasna</v>
      </c>
      <c r="M2" s="17">
        <f>J2/zad1453[[#This Row],[etat normalnie]]</f>
        <v>6908.1</v>
      </c>
    </row>
    <row r="3" spans="1:13" ht="15.75" x14ac:dyDescent="0.25">
      <c r="A3">
        <v>2</v>
      </c>
      <c r="B3" s="1" t="s">
        <v>10</v>
      </c>
      <c r="C3" s="1" t="s">
        <v>11</v>
      </c>
      <c r="D3">
        <v>3</v>
      </c>
      <c r="E3" s="1" t="s">
        <v>12</v>
      </c>
      <c r="F3" s="1" t="s">
        <v>9</v>
      </c>
      <c r="G3" s="1" t="str">
        <f>LEFT(zad1453[[#This Row],[Etat]],1)</f>
        <v>1</v>
      </c>
      <c r="H3" s="1">
        <f>BIN2DEC(RIGHT(zad1453[[#This Row],[Etat]],4))/16</f>
        <v>0</v>
      </c>
      <c r="I3" s="1">
        <f>zad1453[[#This Row],[etat lewa]]+zad1453[[#This Row],[etat prawa]]</f>
        <v>1</v>
      </c>
      <c r="J3" s="2">
        <f>zad14[[#This Row],[wynagrodzenie lewa]]+zad14[[#This Row],[wynagrodzenie prawa]]</f>
        <v>15844.63</v>
      </c>
      <c r="L3" s="10" t="str">
        <f>zad1453[[#This Row],[Nazwisko]]</f>
        <v>Jasny</v>
      </c>
      <c r="M3" s="17">
        <f>J3/zad1453[[#This Row],[etat normalnie]]</f>
        <v>15844.63</v>
      </c>
    </row>
    <row r="4" spans="1:13" ht="15.75" x14ac:dyDescent="0.25">
      <c r="A4">
        <v>3</v>
      </c>
      <c r="B4" s="1" t="s">
        <v>13</v>
      </c>
      <c r="C4" s="1" t="s">
        <v>14</v>
      </c>
      <c r="D4">
        <v>2</v>
      </c>
      <c r="E4" s="1" t="s">
        <v>15</v>
      </c>
      <c r="F4" s="1" t="s">
        <v>16</v>
      </c>
      <c r="G4" s="1" t="str">
        <f>LEFT(zad1453[[#This Row],[Etat]],1)</f>
        <v>0</v>
      </c>
      <c r="H4" s="1">
        <f>BIN2DEC(RIGHT(zad1453[[#This Row],[Etat]],4))/16</f>
        <v>0.75</v>
      </c>
      <c r="I4" s="1">
        <f>zad1453[[#This Row],[etat lewa]]+zad1453[[#This Row],[etat prawa]]</f>
        <v>0.75</v>
      </c>
      <c r="J4" s="2">
        <f>zad14[[#This Row],[wynagrodzenie lewa]]+zad14[[#This Row],[wynagrodzenie prawa]]</f>
        <v>4863</v>
      </c>
      <c r="L4" s="10" t="str">
        <f>zad1453[[#This Row],[Nazwisko]]</f>
        <v>Iksiński</v>
      </c>
      <c r="M4" s="17">
        <f>J4/zad1453[[#This Row],[etat normalnie]]</f>
        <v>6484</v>
      </c>
    </row>
    <row r="5" spans="1:13" ht="15.75" x14ac:dyDescent="0.25">
      <c r="A5">
        <v>4</v>
      </c>
      <c r="B5" s="1" t="s">
        <v>17</v>
      </c>
      <c r="C5" s="1" t="s">
        <v>18</v>
      </c>
      <c r="D5">
        <v>1</v>
      </c>
      <c r="E5" s="1" t="s">
        <v>19</v>
      </c>
      <c r="F5" s="1" t="s">
        <v>20</v>
      </c>
      <c r="G5" s="1" t="str">
        <f>LEFT(zad1453[[#This Row],[Etat]],1)</f>
        <v>0</v>
      </c>
      <c r="H5" s="1">
        <f>BIN2DEC(RIGHT(zad1453[[#This Row],[Etat]],4))/16</f>
        <v>0.5</v>
      </c>
      <c r="I5" s="1">
        <f>zad1453[[#This Row],[etat lewa]]+zad1453[[#This Row],[etat prawa]]</f>
        <v>0.5</v>
      </c>
      <c r="J5" s="2">
        <f>zad14[[#This Row],[wynagrodzenie lewa]]+zad14[[#This Row],[wynagrodzenie prawa]]</f>
        <v>4396</v>
      </c>
      <c r="L5" s="10" t="str">
        <f>zad1453[[#This Row],[Nazwisko]]</f>
        <v>Ygrekowska</v>
      </c>
      <c r="M5" s="17">
        <f>J5/zad1453[[#This Row],[etat normalnie]]</f>
        <v>8792</v>
      </c>
    </row>
    <row r="6" spans="1:13" ht="15.75" x14ac:dyDescent="0.25">
      <c r="A6">
        <v>5</v>
      </c>
      <c r="B6" s="1" t="s">
        <v>21</v>
      </c>
      <c r="C6" s="1" t="s">
        <v>22</v>
      </c>
      <c r="D6">
        <v>2</v>
      </c>
      <c r="E6" s="1" t="s">
        <v>23</v>
      </c>
      <c r="F6" s="1" t="s">
        <v>24</v>
      </c>
      <c r="G6" s="1" t="str">
        <f>LEFT(zad1453[[#This Row],[Etat]],1)</f>
        <v>0</v>
      </c>
      <c r="H6" s="1">
        <f>BIN2DEC(RIGHT(zad1453[[#This Row],[Etat]],4))/16</f>
        <v>0.25</v>
      </c>
      <c r="I6" s="1">
        <f>zad1453[[#This Row],[etat lewa]]+zad1453[[#This Row],[etat prawa]]</f>
        <v>0.25</v>
      </c>
      <c r="J6" s="2">
        <f>zad14[[#This Row],[wynagrodzenie lewa]]+zad14[[#This Row],[wynagrodzenie prawa]]</f>
        <v>3870</v>
      </c>
      <c r="L6" s="10" t="str">
        <f>zad1453[[#This Row],[Nazwisko]]</f>
        <v>Jacyniacki</v>
      </c>
      <c r="M6" s="17">
        <f>J6/zad1453[[#This Row],[etat normalnie]]</f>
        <v>15480</v>
      </c>
    </row>
    <row r="7" spans="1:13" ht="15.75" x14ac:dyDescent="0.25">
      <c r="A7">
        <v>6</v>
      </c>
      <c r="B7" s="1" t="s">
        <v>25</v>
      </c>
      <c r="C7" s="1" t="s">
        <v>26</v>
      </c>
      <c r="D7">
        <v>2</v>
      </c>
      <c r="E7" s="1" t="s">
        <v>27</v>
      </c>
      <c r="F7" s="1" t="s">
        <v>28</v>
      </c>
      <c r="G7" s="1" t="str">
        <f>LEFT(zad1453[[#This Row],[Etat]],1)</f>
        <v>0</v>
      </c>
      <c r="H7" s="1">
        <f>BIN2DEC(RIGHT(zad1453[[#This Row],[Etat]],4))/16</f>
        <v>0.8125</v>
      </c>
      <c r="I7" s="1">
        <f>zad1453[[#This Row],[etat lewa]]+zad1453[[#This Row],[etat prawa]]</f>
        <v>0.8125</v>
      </c>
      <c r="J7" s="2">
        <f>zad14[[#This Row],[wynagrodzenie lewa]]+zad14[[#This Row],[wynagrodzenie prawa]]</f>
        <v>2622.69</v>
      </c>
      <c r="L7" s="10" t="str">
        <f>zad1453[[#This Row],[Nazwisko]]</f>
        <v>Kompetenta</v>
      </c>
      <c r="M7" s="17">
        <f>J7/zad1453[[#This Row],[etat normalnie]]</f>
        <v>3227.9261538461537</v>
      </c>
    </row>
    <row r="8" spans="1:13" ht="15.75" x14ac:dyDescent="0.25">
      <c r="A8">
        <v>7</v>
      </c>
      <c r="B8" s="1" t="s">
        <v>29</v>
      </c>
      <c r="C8" s="1" t="s">
        <v>30</v>
      </c>
      <c r="D8">
        <v>4</v>
      </c>
      <c r="E8" s="1" t="s">
        <v>31</v>
      </c>
      <c r="F8" s="1" t="s">
        <v>9</v>
      </c>
      <c r="G8" s="1" t="str">
        <f>LEFT(zad1453[[#This Row],[Etat]],1)</f>
        <v>1</v>
      </c>
      <c r="H8" s="1">
        <f>BIN2DEC(RIGHT(zad1453[[#This Row],[Etat]],4))/16</f>
        <v>0</v>
      </c>
      <c r="I8" s="1">
        <f>zad1453[[#This Row],[etat lewa]]+zad1453[[#This Row],[etat prawa]]</f>
        <v>1</v>
      </c>
      <c r="J8" s="2">
        <f>zad14[[#This Row],[wynagrodzenie lewa]]+zad14[[#This Row],[wynagrodzenie prawa]]</f>
        <v>6827</v>
      </c>
      <c r="L8" s="10" t="str">
        <f>zad1453[[#This Row],[Nazwisko]]</f>
        <v>Sympatyczny</v>
      </c>
      <c r="M8" s="17">
        <f>J8/zad1453[[#This Row],[etat normalnie]]</f>
        <v>6827</v>
      </c>
    </row>
    <row r="9" spans="1:13" ht="15.75" x14ac:dyDescent="0.25">
      <c r="A9">
        <v>8</v>
      </c>
      <c r="B9" s="1" t="s">
        <v>32</v>
      </c>
      <c r="C9" s="1" t="s">
        <v>33</v>
      </c>
      <c r="D9">
        <v>3</v>
      </c>
      <c r="E9" s="1" t="s">
        <v>34</v>
      </c>
      <c r="F9" s="1" t="s">
        <v>16</v>
      </c>
      <c r="G9" s="1" t="str">
        <f>LEFT(zad1453[[#This Row],[Etat]],1)</f>
        <v>0</v>
      </c>
      <c r="H9" s="1">
        <f>BIN2DEC(RIGHT(zad1453[[#This Row],[Etat]],4))/16</f>
        <v>0.75</v>
      </c>
      <c r="I9" s="1">
        <f>zad1453[[#This Row],[etat lewa]]+zad1453[[#This Row],[etat prawa]]</f>
        <v>0.75</v>
      </c>
      <c r="J9" s="2">
        <f>zad14[[#This Row],[wynagrodzenie lewa]]+zad14[[#This Row],[wynagrodzenie prawa]]</f>
        <v>3395</v>
      </c>
      <c r="L9" s="10" t="str">
        <f>zad1453[[#This Row],[Nazwisko]]</f>
        <v>Znana</v>
      </c>
      <c r="M9" s="17">
        <f>J9/zad1453[[#This Row],[etat normalnie]]</f>
        <v>4526.666666666667</v>
      </c>
    </row>
    <row r="10" spans="1:13" ht="15.75" x14ac:dyDescent="0.25">
      <c r="A10">
        <v>9</v>
      </c>
      <c r="B10" s="1" t="s">
        <v>35</v>
      </c>
      <c r="C10" s="1" t="s">
        <v>36</v>
      </c>
      <c r="D10">
        <v>4</v>
      </c>
      <c r="E10" s="1" t="s">
        <v>37</v>
      </c>
      <c r="F10" s="1" t="s">
        <v>9</v>
      </c>
      <c r="G10" s="1" t="str">
        <f>LEFT(zad1453[[#This Row],[Etat]],1)</f>
        <v>1</v>
      </c>
      <c r="H10" s="1">
        <f>BIN2DEC(RIGHT(zad1453[[#This Row],[Etat]],4))/16</f>
        <v>0</v>
      </c>
      <c r="I10" s="1">
        <f>zad1453[[#This Row],[etat lewa]]+zad1453[[#This Row],[etat prawa]]</f>
        <v>1</v>
      </c>
      <c r="J10" s="2">
        <f>zad14[[#This Row],[wynagrodzenie lewa]]+zad14[[#This Row],[wynagrodzenie prawa]]</f>
        <v>4657</v>
      </c>
      <c r="L10" s="10" t="str">
        <f>zad1453[[#This Row],[Nazwisko]]</f>
        <v>Abacka</v>
      </c>
      <c r="M10" s="17">
        <f>J10/zad1453[[#This Row],[etat normalnie]]</f>
        <v>4657</v>
      </c>
    </row>
    <row r="11" spans="1:13" ht="15.75" x14ac:dyDescent="0.25">
      <c r="A11">
        <v>10</v>
      </c>
      <c r="B11" s="1" t="s">
        <v>38</v>
      </c>
      <c r="C11" s="1" t="s">
        <v>39</v>
      </c>
      <c r="D11">
        <v>5</v>
      </c>
      <c r="E11" s="1" t="s">
        <v>40</v>
      </c>
      <c r="F11" s="1" t="s">
        <v>41</v>
      </c>
      <c r="G11" s="1" t="str">
        <f>LEFT(zad1453[[#This Row],[Etat]],1)</f>
        <v>0</v>
      </c>
      <c r="H11" s="1">
        <f>BIN2DEC(RIGHT(zad1453[[#This Row],[Etat]],4))/16</f>
        <v>0.875</v>
      </c>
      <c r="I11" s="1">
        <f>zad1453[[#This Row],[etat lewa]]+zad1453[[#This Row],[etat prawa]]</f>
        <v>0.875</v>
      </c>
      <c r="J11" s="2">
        <f>zad14[[#This Row],[wynagrodzenie lewa]]+zad14[[#This Row],[wynagrodzenie prawa]]</f>
        <v>3602</v>
      </c>
      <c r="L11" s="10" t="str">
        <f>zad1453[[#This Row],[Nazwisko]]</f>
        <v>Babacki</v>
      </c>
      <c r="M11" s="17">
        <f>J11/zad1453[[#This Row],[etat normalnie]]</f>
        <v>4116.5714285714284</v>
      </c>
    </row>
    <row r="12" spans="1:13" ht="15.75" x14ac:dyDescent="0.25">
      <c r="A12">
        <v>11</v>
      </c>
      <c r="B12" s="1" t="s">
        <v>42</v>
      </c>
      <c r="C12" s="1" t="s">
        <v>43</v>
      </c>
      <c r="D12">
        <v>2</v>
      </c>
      <c r="E12" s="1" t="s">
        <v>44</v>
      </c>
      <c r="F12" s="1" t="s">
        <v>9</v>
      </c>
      <c r="G12" s="1" t="str">
        <f>LEFT(zad1453[[#This Row],[Etat]],1)</f>
        <v>1</v>
      </c>
      <c r="H12" s="1">
        <f>BIN2DEC(RIGHT(zad1453[[#This Row],[Etat]],4))/16</f>
        <v>0</v>
      </c>
      <c r="I12" s="1">
        <f>zad1453[[#This Row],[etat lewa]]+zad1453[[#This Row],[etat prawa]]</f>
        <v>1</v>
      </c>
      <c r="J12" s="2">
        <f>zad14[[#This Row],[wynagrodzenie lewa]]+zad14[[#This Row],[wynagrodzenie prawa]]</f>
        <v>4084</v>
      </c>
      <c r="L12" s="10" t="str">
        <f>zad1453[[#This Row],[Nazwisko]]</f>
        <v>Cacykowski</v>
      </c>
      <c r="M12" s="17">
        <f>J12/zad1453[[#This Row],[etat normalnie]]</f>
        <v>4084</v>
      </c>
    </row>
    <row r="13" spans="1:13" ht="15.75" x14ac:dyDescent="0.25">
      <c r="A13">
        <v>12</v>
      </c>
      <c r="B13" s="1" t="s">
        <v>45</v>
      </c>
      <c r="C13" s="1" t="s">
        <v>46</v>
      </c>
      <c r="D13">
        <v>5</v>
      </c>
      <c r="E13" s="1" t="s">
        <v>47</v>
      </c>
      <c r="F13" s="1" t="s">
        <v>20</v>
      </c>
      <c r="G13" s="1" t="str">
        <f>LEFT(zad1453[[#This Row],[Etat]],1)</f>
        <v>0</v>
      </c>
      <c r="H13" s="1">
        <f>BIN2DEC(RIGHT(zad1453[[#This Row],[Etat]],4))/16</f>
        <v>0.5</v>
      </c>
      <c r="I13" s="1">
        <f>zad1453[[#This Row],[etat lewa]]+zad1453[[#This Row],[etat prawa]]</f>
        <v>0.5</v>
      </c>
      <c r="J13" s="2">
        <f>zad14[[#This Row],[wynagrodzenie lewa]]+zad14[[#This Row],[wynagrodzenie prawa]]</f>
        <v>3584.75</v>
      </c>
      <c r="L13" s="10" t="str">
        <f>zad1453[[#This Row],[Nazwisko]]</f>
        <v>Duza</v>
      </c>
      <c r="M13" s="17">
        <f>J13/zad1453[[#This Row],[etat normalnie]]</f>
        <v>7169.5</v>
      </c>
    </row>
    <row r="14" spans="1:13" ht="15.75" x14ac:dyDescent="0.25">
      <c r="A14">
        <v>13</v>
      </c>
      <c r="B14" s="1" t="s">
        <v>48</v>
      </c>
      <c r="C14" s="1" t="s">
        <v>49</v>
      </c>
      <c r="D14">
        <v>2</v>
      </c>
      <c r="E14" s="1" t="s">
        <v>50</v>
      </c>
      <c r="F14" s="1" t="s">
        <v>9</v>
      </c>
      <c r="G14" s="1" t="str">
        <f>LEFT(zad1453[[#This Row],[Etat]],1)</f>
        <v>1</v>
      </c>
      <c r="H14" s="1">
        <f>BIN2DEC(RIGHT(zad1453[[#This Row],[Etat]],4))/16</f>
        <v>0</v>
      </c>
      <c r="I14" s="1">
        <f>zad1453[[#This Row],[etat lewa]]+zad1453[[#This Row],[etat prawa]]</f>
        <v>1</v>
      </c>
      <c r="J14" s="2">
        <f>zad14[[#This Row],[wynagrodzenie lewa]]+zad14[[#This Row],[wynagrodzenie prawa]]</f>
        <v>12865</v>
      </c>
      <c r="L14" s="10" t="str">
        <f>zad1453[[#This Row],[Nazwisko]]</f>
        <v>Maly</v>
      </c>
      <c r="M14" s="17">
        <f>J14/zad1453[[#This Row],[etat normalnie]]</f>
        <v>12865</v>
      </c>
    </row>
    <row r="15" spans="1:13" ht="15.75" x14ac:dyDescent="0.25">
      <c r="A15">
        <v>14</v>
      </c>
      <c r="B15" s="1" t="s">
        <v>51</v>
      </c>
      <c r="C15" s="1" t="s">
        <v>52</v>
      </c>
      <c r="D15">
        <v>2</v>
      </c>
      <c r="E15" s="1" t="s">
        <v>53</v>
      </c>
      <c r="F15" s="1" t="s">
        <v>54</v>
      </c>
      <c r="G15" s="1" t="str">
        <f>LEFT(zad1453[[#This Row],[Etat]],1)</f>
        <v>0</v>
      </c>
      <c r="H15" s="1">
        <f>BIN2DEC(RIGHT(zad1453[[#This Row],[Etat]],4))/16</f>
        <v>0.5625</v>
      </c>
      <c r="I15" s="1">
        <f>zad1453[[#This Row],[etat lewa]]+zad1453[[#This Row],[etat prawa]]</f>
        <v>0.5625</v>
      </c>
      <c r="J15" s="2">
        <f>zad14[[#This Row],[wynagrodzenie lewa]]+zad14[[#This Row],[wynagrodzenie prawa]]</f>
        <v>3137</v>
      </c>
      <c r="L15" s="10" t="str">
        <f>zad1453[[#This Row],[Nazwisko]]</f>
        <v>Gospodarny</v>
      </c>
      <c r="M15" s="17">
        <f>J15/zad1453[[#This Row],[etat normalnie]]</f>
        <v>5576.8888888888887</v>
      </c>
    </row>
    <row r="16" spans="1:13" ht="15.75" x14ac:dyDescent="0.25">
      <c r="A16">
        <v>15</v>
      </c>
      <c r="B16" s="1" t="s">
        <v>55</v>
      </c>
      <c r="C16" s="1" t="s">
        <v>56</v>
      </c>
      <c r="D16">
        <v>5</v>
      </c>
      <c r="E16" s="1" t="s">
        <v>57</v>
      </c>
      <c r="F16" s="1" t="s">
        <v>16</v>
      </c>
      <c r="G16" s="1" t="str">
        <f>LEFT(zad1453[[#This Row],[Etat]],1)</f>
        <v>0</v>
      </c>
      <c r="H16" s="1">
        <f>BIN2DEC(RIGHT(zad1453[[#This Row],[Etat]],4))/16</f>
        <v>0.75</v>
      </c>
      <c r="I16" s="1">
        <f>zad1453[[#This Row],[etat lewa]]+zad1453[[#This Row],[etat prawa]]</f>
        <v>0.75</v>
      </c>
      <c r="J16" s="2">
        <f>zad14[[#This Row],[wynagrodzenie lewa]]+zad14[[#This Row],[wynagrodzenie prawa]]</f>
        <v>4120.57</v>
      </c>
      <c r="L16" s="10" t="str">
        <f>zad1453[[#This Row],[Nazwisko]]</f>
        <v>Zaradna</v>
      </c>
      <c r="M16" s="17">
        <f>J16/zad1453[[#This Row],[etat normalnie]]</f>
        <v>5494.0933333333332</v>
      </c>
    </row>
    <row r="17" spans="1:15" ht="15.75" x14ac:dyDescent="0.25">
      <c r="A17">
        <v>16</v>
      </c>
      <c r="B17" s="1" t="s">
        <v>58</v>
      </c>
      <c r="C17" s="1" t="s">
        <v>59</v>
      </c>
      <c r="D17">
        <v>5</v>
      </c>
      <c r="E17" s="1" t="s">
        <v>60</v>
      </c>
      <c r="F17" s="1" t="s">
        <v>20</v>
      </c>
      <c r="G17" s="1" t="str">
        <f>LEFT(zad1453[[#This Row],[Etat]],1)</f>
        <v>0</v>
      </c>
      <c r="H17" s="1">
        <f>BIN2DEC(RIGHT(zad1453[[#This Row],[Etat]],4))/16</f>
        <v>0.5</v>
      </c>
      <c r="I17" s="1">
        <f>zad1453[[#This Row],[etat lewa]]+zad1453[[#This Row],[etat prawa]]</f>
        <v>0.5</v>
      </c>
      <c r="J17" s="2">
        <f>zad14[[#This Row],[wynagrodzenie lewa]]+zad14[[#This Row],[wynagrodzenie prawa]]</f>
        <v>3822</v>
      </c>
      <c r="L17" s="10" t="str">
        <f>zad1453[[#This Row],[Nazwisko]]</f>
        <v>Wysoka</v>
      </c>
      <c r="M17" s="17">
        <f>J17/zad1453[[#This Row],[etat normalnie]]</f>
        <v>7644</v>
      </c>
      <c r="O17" t="s">
        <v>161</v>
      </c>
    </row>
    <row r="18" spans="1:15" ht="15.75" x14ac:dyDescent="0.25">
      <c r="A18">
        <v>17</v>
      </c>
      <c r="B18" s="1" t="s">
        <v>61</v>
      </c>
      <c r="C18" s="1" t="s">
        <v>62</v>
      </c>
      <c r="D18">
        <v>3</v>
      </c>
      <c r="E18" s="1" t="s">
        <v>63</v>
      </c>
      <c r="F18" s="1" t="s">
        <v>64</v>
      </c>
      <c r="G18" s="1" t="str">
        <f>LEFT(zad1453[[#This Row],[Etat]],1)</f>
        <v>0</v>
      </c>
      <c r="H18" s="1">
        <f>BIN2DEC(RIGHT(zad1453[[#This Row],[Etat]],4))/16</f>
        <v>0.9375</v>
      </c>
      <c r="I18" s="1">
        <f>zad1453[[#This Row],[etat lewa]]+zad1453[[#This Row],[etat prawa]]</f>
        <v>0.9375</v>
      </c>
      <c r="J18" s="2">
        <f>zad14[[#This Row],[wynagrodzenie lewa]]+zad14[[#This Row],[wynagrodzenie prawa]]</f>
        <v>4011</v>
      </c>
      <c r="L18" s="10" t="str">
        <f>zad1453[[#This Row],[Nazwisko]]</f>
        <v>Niski</v>
      </c>
      <c r="M18" s="17">
        <f>J18/zad1453[[#This Row],[etat normalnie]]</f>
        <v>4278.3999999999996</v>
      </c>
    </row>
    <row r="19" spans="1:15" ht="15.75" x14ac:dyDescent="0.25">
      <c r="A19">
        <v>18</v>
      </c>
      <c r="B19" s="1" t="s">
        <v>65</v>
      </c>
      <c r="C19" s="1" t="s">
        <v>66</v>
      </c>
      <c r="D19">
        <v>1</v>
      </c>
      <c r="E19" s="1" t="s">
        <v>67</v>
      </c>
      <c r="F19" s="1" t="s">
        <v>16</v>
      </c>
      <c r="G19" s="1" t="str">
        <f>LEFT(zad1453[[#This Row],[Etat]],1)</f>
        <v>0</v>
      </c>
      <c r="H19" s="1">
        <f>BIN2DEC(RIGHT(zad1453[[#This Row],[Etat]],4))/16</f>
        <v>0.75</v>
      </c>
      <c r="I19" s="1">
        <f>zad1453[[#This Row],[etat lewa]]+zad1453[[#This Row],[etat prawa]]</f>
        <v>0.75</v>
      </c>
      <c r="J19" s="2">
        <f>zad14[[#This Row],[wynagrodzenie lewa]]+zad14[[#This Row],[wynagrodzenie prawa]]</f>
        <v>3995</v>
      </c>
      <c r="L19" s="10" t="str">
        <f>zad1453[[#This Row],[Nazwisko]]</f>
        <v>Srednia</v>
      </c>
      <c r="M19" s="17">
        <f>J19/zad1453[[#This Row],[etat normalnie]]</f>
        <v>5326.666666666667</v>
      </c>
    </row>
    <row r="20" spans="1:15" ht="15.75" x14ac:dyDescent="0.25">
      <c r="A20">
        <v>19</v>
      </c>
      <c r="B20" s="1" t="s">
        <v>68</v>
      </c>
      <c r="C20" s="1" t="s">
        <v>69</v>
      </c>
      <c r="D20">
        <v>4</v>
      </c>
      <c r="E20" s="1" t="s">
        <v>70</v>
      </c>
      <c r="F20" s="1" t="s">
        <v>64</v>
      </c>
      <c r="G20" s="1" t="str">
        <f>LEFT(zad1453[[#This Row],[Etat]],1)</f>
        <v>0</v>
      </c>
      <c r="H20" s="1">
        <f>BIN2DEC(RIGHT(zad1453[[#This Row],[Etat]],4))/16</f>
        <v>0.9375</v>
      </c>
      <c r="I20" s="1">
        <f>zad1453[[#This Row],[etat lewa]]+zad1453[[#This Row],[etat prawa]]</f>
        <v>0.9375</v>
      </c>
      <c r="J20" s="2">
        <f>zad14[[#This Row],[wynagrodzenie lewa]]+zad14[[#This Row],[wynagrodzenie prawa]]</f>
        <v>2812.69</v>
      </c>
      <c r="L20" s="10" t="str">
        <f>zad1453[[#This Row],[Nazwisko]]</f>
        <v>Malkontent</v>
      </c>
      <c r="M20" s="17">
        <f>J20/zad1453[[#This Row],[etat normalnie]]</f>
        <v>3000.2026666666666</v>
      </c>
    </row>
    <row r="21" spans="1:15" ht="15.75" x14ac:dyDescent="0.25">
      <c r="A21">
        <v>20</v>
      </c>
      <c r="B21" s="1" t="s">
        <v>71</v>
      </c>
      <c r="C21" s="1" t="s">
        <v>72</v>
      </c>
      <c r="D21">
        <v>1</v>
      </c>
      <c r="E21" s="1" t="s">
        <v>73</v>
      </c>
      <c r="F21" s="1" t="s">
        <v>9</v>
      </c>
      <c r="G21" s="1" t="str">
        <f>LEFT(zad1453[[#This Row],[Etat]],1)</f>
        <v>1</v>
      </c>
      <c r="H21" s="1">
        <f>BIN2DEC(RIGHT(zad1453[[#This Row],[Etat]],4))/16</f>
        <v>0</v>
      </c>
      <c r="I21" s="1">
        <f>zad1453[[#This Row],[etat lewa]]+zad1453[[#This Row],[etat prawa]]</f>
        <v>1</v>
      </c>
      <c r="J21" s="2">
        <f>zad14[[#This Row],[wynagrodzenie lewa]]+zad14[[#This Row],[wynagrodzenie prawa]]</f>
        <v>30292.54</v>
      </c>
      <c r="L21" s="10" t="str">
        <f>zad1453[[#This Row],[Nazwisko]]</f>
        <v>Amatorski</v>
      </c>
      <c r="M21" s="17">
        <f>J21/zad1453[[#This Row],[etat normalnie]]</f>
        <v>30292.54</v>
      </c>
    </row>
    <row r="22" spans="1:15" ht="15.75" x14ac:dyDescent="0.25">
      <c r="A22">
        <v>21</v>
      </c>
      <c r="B22" s="1" t="s">
        <v>74</v>
      </c>
      <c r="C22" s="1" t="s">
        <v>75</v>
      </c>
      <c r="D22">
        <v>2</v>
      </c>
      <c r="E22" s="1" t="s">
        <v>76</v>
      </c>
      <c r="F22" s="1" t="s">
        <v>9</v>
      </c>
      <c r="G22" s="1" t="str">
        <f>LEFT(zad1453[[#This Row],[Etat]],1)</f>
        <v>1</v>
      </c>
      <c r="H22" s="1">
        <f>BIN2DEC(RIGHT(zad1453[[#This Row],[Etat]],4))/16</f>
        <v>0</v>
      </c>
      <c r="I22" s="1">
        <f>zad1453[[#This Row],[etat lewa]]+zad1453[[#This Row],[etat prawa]]</f>
        <v>1</v>
      </c>
      <c r="J22" s="2">
        <f>zad14[[#This Row],[wynagrodzenie lewa]]+zad14[[#This Row],[wynagrodzenie prawa]]</f>
        <v>4620</v>
      </c>
      <c r="L22" s="10" t="str">
        <f>zad1453[[#This Row],[Nazwisko]]</f>
        <v>Zawodowa</v>
      </c>
      <c r="M22" s="17">
        <f>J22/zad1453[[#This Row],[etat normalnie]]</f>
        <v>4620</v>
      </c>
    </row>
    <row r="23" spans="1:15" ht="15.75" x14ac:dyDescent="0.25">
      <c r="A23">
        <v>22</v>
      </c>
      <c r="B23" s="1" t="s">
        <v>77</v>
      </c>
      <c r="C23" s="1" t="s">
        <v>78</v>
      </c>
      <c r="D23">
        <v>3</v>
      </c>
      <c r="E23" s="1" t="s">
        <v>79</v>
      </c>
      <c r="F23" s="1" t="s">
        <v>16</v>
      </c>
      <c r="G23" s="1" t="str">
        <f>LEFT(zad1453[[#This Row],[Etat]],1)</f>
        <v>0</v>
      </c>
      <c r="H23" s="1">
        <f>BIN2DEC(RIGHT(zad1453[[#This Row],[Etat]],4))/16</f>
        <v>0.75</v>
      </c>
      <c r="I23" s="1">
        <f>zad1453[[#This Row],[etat lewa]]+zad1453[[#This Row],[etat prawa]]</f>
        <v>0.75</v>
      </c>
      <c r="J23" s="2">
        <f>zad14[[#This Row],[wynagrodzenie lewa]]+zad14[[#This Row],[wynagrodzenie prawa]]</f>
        <v>3042.63</v>
      </c>
      <c r="L23" s="10" t="str">
        <f>zad1453[[#This Row],[Nazwisko]]</f>
        <v>Korzystna</v>
      </c>
      <c r="M23" s="17">
        <f>J23/zad1453[[#This Row],[etat normalnie]]</f>
        <v>4056.84</v>
      </c>
    </row>
    <row r="24" spans="1:15" ht="15.75" x14ac:dyDescent="0.25">
      <c r="A24">
        <v>23</v>
      </c>
      <c r="B24" s="1" t="s">
        <v>80</v>
      </c>
      <c r="C24" s="1" t="s">
        <v>81</v>
      </c>
      <c r="D24">
        <v>2</v>
      </c>
      <c r="E24" s="1" t="s">
        <v>82</v>
      </c>
      <c r="F24" s="1" t="s">
        <v>41</v>
      </c>
      <c r="G24" s="1" t="str">
        <f>LEFT(zad1453[[#This Row],[Etat]],1)</f>
        <v>0</v>
      </c>
      <c r="H24" s="1">
        <f>BIN2DEC(RIGHT(zad1453[[#This Row],[Etat]],4))/16</f>
        <v>0.875</v>
      </c>
      <c r="I24" s="1">
        <f>zad1453[[#This Row],[etat lewa]]+zad1453[[#This Row],[etat prawa]]</f>
        <v>0.875</v>
      </c>
      <c r="J24" s="2">
        <f>zad14[[#This Row],[wynagrodzenie lewa]]+zad14[[#This Row],[wynagrodzenie prawa]]</f>
        <v>2312</v>
      </c>
      <c r="L24" s="10" t="str">
        <f>zad1453[[#This Row],[Nazwisko]]</f>
        <v>Niekonieczny</v>
      </c>
      <c r="M24" s="17">
        <f>J24/zad1453[[#This Row],[etat normalnie]]</f>
        <v>2642.2857142857142</v>
      </c>
    </row>
    <row r="25" spans="1:15" ht="15.75" x14ac:dyDescent="0.25">
      <c r="A25">
        <v>24</v>
      </c>
      <c r="B25" s="1" t="s">
        <v>83</v>
      </c>
      <c r="C25" s="1" t="s">
        <v>84</v>
      </c>
      <c r="D25">
        <v>2</v>
      </c>
      <c r="E25" s="1" t="s">
        <v>44</v>
      </c>
      <c r="F25" s="1" t="s">
        <v>9</v>
      </c>
      <c r="G25" s="1" t="str">
        <f>LEFT(zad1453[[#This Row],[Etat]],1)</f>
        <v>1</v>
      </c>
      <c r="H25" s="1">
        <f>BIN2DEC(RIGHT(zad1453[[#This Row],[Etat]],4))/16</f>
        <v>0</v>
      </c>
      <c r="I25" s="1">
        <f>zad1453[[#This Row],[etat lewa]]+zad1453[[#This Row],[etat prawa]]</f>
        <v>1</v>
      </c>
      <c r="J25" s="2">
        <f>zad14[[#This Row],[wynagrodzenie lewa]]+zad14[[#This Row],[wynagrodzenie prawa]]</f>
        <v>4084</v>
      </c>
      <c r="L25" s="10" t="str">
        <f>zad1453[[#This Row],[Nazwisko]]</f>
        <v>Zadowolona</v>
      </c>
      <c r="M25" s="17">
        <f>J25/zad1453[[#This Row],[etat normalnie]]</f>
        <v>4084</v>
      </c>
    </row>
    <row r="26" spans="1:15" ht="15.75" x14ac:dyDescent="0.25">
      <c r="A26">
        <v>25</v>
      </c>
      <c r="B26" s="1" t="s">
        <v>85</v>
      </c>
      <c r="C26" s="1" t="s">
        <v>86</v>
      </c>
      <c r="D26">
        <v>5</v>
      </c>
      <c r="E26" s="1" t="s">
        <v>87</v>
      </c>
      <c r="F26" s="1" t="s">
        <v>88</v>
      </c>
      <c r="G26" s="1" t="str">
        <f>LEFT(zad1453[[#This Row],[Etat]],1)</f>
        <v>0</v>
      </c>
      <c r="H26" s="1">
        <f>BIN2DEC(RIGHT(zad1453[[#This Row],[Etat]],4))/16</f>
        <v>0.625</v>
      </c>
      <c r="I26" s="1">
        <f>zad1453[[#This Row],[etat lewa]]+zad1453[[#This Row],[etat prawa]]</f>
        <v>0.625</v>
      </c>
      <c r="J26" s="2">
        <f>zad14[[#This Row],[wynagrodzenie lewa]]+zad14[[#This Row],[wynagrodzenie prawa]]</f>
        <v>3825.48</v>
      </c>
      <c r="L26" s="10" t="str">
        <f>zad1453[[#This Row],[Nazwisko]]</f>
        <v>Gładki</v>
      </c>
      <c r="M26" s="17">
        <f>J26/zad1453[[#This Row],[etat normalnie]]</f>
        <v>6120.768</v>
      </c>
    </row>
    <row r="27" spans="1:15" ht="15.75" x14ac:dyDescent="0.25">
      <c r="A27">
        <v>26</v>
      </c>
      <c r="B27" s="1" t="s">
        <v>89</v>
      </c>
      <c r="C27" s="1" t="s">
        <v>90</v>
      </c>
      <c r="D27">
        <v>4</v>
      </c>
      <c r="E27" s="1" t="s">
        <v>91</v>
      </c>
      <c r="F27" s="1" t="s">
        <v>9</v>
      </c>
      <c r="G27" s="1" t="str">
        <f>LEFT(zad1453[[#This Row],[Etat]],1)</f>
        <v>1</v>
      </c>
      <c r="H27" s="1">
        <f>BIN2DEC(RIGHT(zad1453[[#This Row],[Etat]],4))/16</f>
        <v>0</v>
      </c>
      <c r="I27" s="1">
        <f>zad1453[[#This Row],[etat lewa]]+zad1453[[#This Row],[etat prawa]]</f>
        <v>1</v>
      </c>
      <c r="J27" s="2">
        <f>zad14[[#This Row],[wynagrodzenie lewa]]+zad14[[#This Row],[wynagrodzenie prawa]]</f>
        <v>29251</v>
      </c>
      <c r="L27" s="10" t="str">
        <f>zad1453[[#This Row],[Nazwisko]]</f>
        <v>Szczodra</v>
      </c>
      <c r="M27" s="17">
        <f>J27/zad1453[[#This Row],[etat normalnie]]</f>
        <v>29251</v>
      </c>
    </row>
    <row r="28" spans="1:15" ht="15.75" x14ac:dyDescent="0.25">
      <c r="A28">
        <v>27</v>
      </c>
      <c r="B28" s="1" t="s">
        <v>92</v>
      </c>
      <c r="C28" s="1" t="s">
        <v>93</v>
      </c>
      <c r="D28">
        <v>3</v>
      </c>
      <c r="E28" s="1" t="s">
        <v>94</v>
      </c>
      <c r="F28" s="1" t="s">
        <v>64</v>
      </c>
      <c r="G28" s="1" t="str">
        <f>LEFT(zad1453[[#This Row],[Etat]],1)</f>
        <v>0</v>
      </c>
      <c r="H28" s="1">
        <f>BIN2DEC(RIGHT(zad1453[[#This Row],[Etat]],4))/16</f>
        <v>0.9375</v>
      </c>
      <c r="I28" s="1">
        <f>zad1453[[#This Row],[etat lewa]]+zad1453[[#This Row],[etat prawa]]</f>
        <v>0.9375</v>
      </c>
      <c r="J28" s="2">
        <f>zad14[[#This Row],[wynagrodzenie lewa]]+zad14[[#This Row],[wynagrodzenie prawa]]</f>
        <v>2824</v>
      </c>
      <c r="L28" s="10" t="str">
        <f>zad1453[[#This Row],[Nazwisko]]</f>
        <v>Papierowa</v>
      </c>
      <c r="M28" s="17">
        <f>J28/zad1453[[#This Row],[etat normalnie]]</f>
        <v>3012.2666666666669</v>
      </c>
    </row>
    <row r="29" spans="1:15" ht="15.75" x14ac:dyDescent="0.25">
      <c r="A29">
        <v>28</v>
      </c>
      <c r="B29" s="1" t="s">
        <v>95</v>
      </c>
      <c r="C29" s="1" t="s">
        <v>96</v>
      </c>
      <c r="D29">
        <v>2</v>
      </c>
      <c r="E29" s="1" t="s">
        <v>97</v>
      </c>
      <c r="F29" s="1" t="s">
        <v>98</v>
      </c>
      <c r="G29" s="1" t="str">
        <f>LEFT(zad1453[[#This Row],[Etat]],1)</f>
        <v>0</v>
      </c>
      <c r="H29" s="1">
        <f>BIN2DEC(RIGHT(zad1453[[#This Row],[Etat]],4))/16</f>
        <v>0.6875</v>
      </c>
      <c r="I29" s="1">
        <f>zad1453[[#This Row],[etat lewa]]+zad1453[[#This Row],[etat prawa]]</f>
        <v>0.6875</v>
      </c>
      <c r="J29" s="2">
        <f>zad14[[#This Row],[wynagrodzenie lewa]]+zad14[[#This Row],[wynagrodzenie prawa]]</f>
        <v>3266</v>
      </c>
      <c r="L29" s="10" t="str">
        <f>zad1453[[#This Row],[Nazwisko]]</f>
        <v>Aluminiowy</v>
      </c>
      <c r="M29" s="17">
        <f>J29/zad1453[[#This Row],[etat normalnie]]</f>
        <v>4750.545454545455</v>
      </c>
    </row>
    <row r="30" spans="1:15" ht="15.75" x14ac:dyDescent="0.25">
      <c r="A30">
        <v>29</v>
      </c>
      <c r="B30" s="1" t="s">
        <v>99</v>
      </c>
      <c r="C30" s="1" t="s">
        <v>100</v>
      </c>
      <c r="D30">
        <v>3</v>
      </c>
      <c r="E30" s="1" t="s">
        <v>101</v>
      </c>
      <c r="F30" s="1" t="s">
        <v>41</v>
      </c>
      <c r="G30" s="1" t="str">
        <f>LEFT(zad1453[[#This Row],[Etat]],1)</f>
        <v>0</v>
      </c>
      <c r="H30" s="1">
        <f>BIN2DEC(RIGHT(zad1453[[#This Row],[Etat]],4))/16</f>
        <v>0.875</v>
      </c>
      <c r="I30" s="1">
        <f>zad1453[[#This Row],[etat lewa]]+zad1453[[#This Row],[etat prawa]]</f>
        <v>0.875</v>
      </c>
      <c r="J30" s="2">
        <f>zad14[[#This Row],[wynagrodzenie lewa]]+zad14[[#This Row],[wynagrodzenie prawa]]</f>
        <v>3088.93</v>
      </c>
      <c r="L30" s="10" t="str">
        <f>zad1453[[#This Row],[Nazwisko]]</f>
        <v>Kategoryczny</v>
      </c>
      <c r="M30" s="17">
        <f>J30/zad1453[[#This Row],[etat normalnie]]</f>
        <v>3530.2057142857143</v>
      </c>
    </row>
    <row r="31" spans="1:15" ht="15.75" x14ac:dyDescent="0.25">
      <c r="A31">
        <v>30</v>
      </c>
      <c r="B31" s="1" t="s">
        <v>102</v>
      </c>
      <c r="C31" s="1" t="s">
        <v>103</v>
      </c>
      <c r="D31">
        <v>1</v>
      </c>
      <c r="E31" s="1" t="s">
        <v>104</v>
      </c>
      <c r="F31" s="1" t="s">
        <v>9</v>
      </c>
      <c r="G31" s="1" t="str">
        <f>LEFT(zad1453[[#This Row],[Etat]],1)</f>
        <v>1</v>
      </c>
      <c r="H31" s="1">
        <f>BIN2DEC(RIGHT(zad1453[[#This Row],[Etat]],4))/16</f>
        <v>0</v>
      </c>
      <c r="I31" s="1">
        <f>zad1453[[#This Row],[etat lewa]]+zad1453[[#This Row],[etat prawa]]</f>
        <v>1</v>
      </c>
      <c r="J31" s="2">
        <f>zad14[[#This Row],[wynagrodzenie lewa]]+zad14[[#This Row],[wynagrodzenie prawa]]</f>
        <v>4006</v>
      </c>
      <c r="L31" s="10" t="str">
        <f>zad1453[[#This Row],[Nazwisko]]</f>
        <v>Paradny</v>
      </c>
      <c r="M31" s="17">
        <f>J31/zad1453[[#This Row],[etat normalnie]]</f>
        <v>4006</v>
      </c>
    </row>
    <row r="32" spans="1:15" ht="15.75" x14ac:dyDescent="0.25">
      <c r="A32">
        <v>31</v>
      </c>
      <c r="B32" s="1" t="s">
        <v>105</v>
      </c>
      <c r="C32" s="1" t="s">
        <v>106</v>
      </c>
      <c r="D32">
        <v>4</v>
      </c>
      <c r="E32" s="1" t="s">
        <v>107</v>
      </c>
      <c r="F32" s="1" t="s">
        <v>9</v>
      </c>
      <c r="G32" s="1" t="str">
        <f>LEFT(zad1453[[#This Row],[Etat]],1)</f>
        <v>1</v>
      </c>
      <c r="H32" s="1">
        <f>BIN2DEC(RIGHT(zad1453[[#This Row],[Etat]],4))/16</f>
        <v>0</v>
      </c>
      <c r="I32" s="1">
        <f>zad1453[[#This Row],[etat lewa]]+zad1453[[#This Row],[etat prawa]]</f>
        <v>1</v>
      </c>
      <c r="J32" s="2">
        <f>zad14[[#This Row],[wynagrodzenie lewa]]+zad14[[#This Row],[wynagrodzenie prawa]]</f>
        <v>36878</v>
      </c>
      <c r="L32" s="10" t="str">
        <f>zad1453[[#This Row],[Nazwisko]]</f>
        <v>Dokładna</v>
      </c>
      <c r="M32" s="17">
        <f>J32/zad1453[[#This Row],[etat normalnie]]</f>
        <v>36878</v>
      </c>
    </row>
    <row r="33" spans="1:13" ht="15.75" x14ac:dyDescent="0.25">
      <c r="A33">
        <v>32</v>
      </c>
      <c r="B33" s="1" t="s">
        <v>108</v>
      </c>
      <c r="C33" s="1" t="s">
        <v>109</v>
      </c>
      <c r="D33">
        <v>5</v>
      </c>
      <c r="E33" s="1" t="s">
        <v>110</v>
      </c>
      <c r="F33" s="1" t="s">
        <v>20</v>
      </c>
      <c r="G33" s="1" t="str">
        <f>LEFT(zad1453[[#This Row],[Etat]],1)</f>
        <v>0</v>
      </c>
      <c r="H33" s="1">
        <f>BIN2DEC(RIGHT(zad1453[[#This Row],[Etat]],4))/16</f>
        <v>0.5</v>
      </c>
      <c r="I33" s="1">
        <f>zad1453[[#This Row],[etat lewa]]+zad1453[[#This Row],[etat prawa]]</f>
        <v>0.5</v>
      </c>
      <c r="J33" s="2">
        <f>zad14[[#This Row],[wynagrodzenie lewa]]+zad14[[#This Row],[wynagrodzenie prawa]]</f>
        <v>3044.76</v>
      </c>
      <c r="L33" s="10" t="str">
        <f>zad1453[[#This Row],[Nazwisko]]</f>
        <v>Drabiniasty</v>
      </c>
      <c r="M33" s="17">
        <f>J33/zad1453[[#This Row],[etat normalnie]]</f>
        <v>6089.52</v>
      </c>
    </row>
    <row r="34" spans="1:13" ht="15.75" x14ac:dyDescent="0.25">
      <c r="A34">
        <v>33</v>
      </c>
      <c r="B34" s="1" t="s">
        <v>111</v>
      </c>
      <c r="C34" s="1" t="s">
        <v>112</v>
      </c>
      <c r="D34">
        <v>3</v>
      </c>
      <c r="E34" s="1" t="s">
        <v>113</v>
      </c>
      <c r="F34" s="1" t="s">
        <v>9</v>
      </c>
      <c r="G34" s="1" t="str">
        <f>LEFT(zad1453[[#This Row],[Etat]],1)</f>
        <v>1</v>
      </c>
      <c r="H34" s="1">
        <f>BIN2DEC(RIGHT(zad1453[[#This Row],[Etat]],4))/16</f>
        <v>0</v>
      </c>
      <c r="I34" s="1">
        <f>zad1453[[#This Row],[etat lewa]]+zad1453[[#This Row],[etat prawa]]</f>
        <v>1</v>
      </c>
      <c r="J34" s="2">
        <f>zad14[[#This Row],[wynagrodzenie lewa]]+zad14[[#This Row],[wynagrodzenie prawa]]</f>
        <v>3825</v>
      </c>
      <c r="L34" s="10" t="str">
        <f>zad1453[[#This Row],[Nazwisko]]</f>
        <v>Kołowy</v>
      </c>
      <c r="M34" s="17">
        <f>J34/zad1453[[#This Row],[etat normalnie]]</f>
        <v>3825</v>
      </c>
    </row>
    <row r="35" spans="1:13" ht="15.75" x14ac:dyDescent="0.25">
      <c r="A35">
        <v>34</v>
      </c>
      <c r="B35" s="1" t="s">
        <v>114</v>
      </c>
      <c r="C35" s="1" t="s">
        <v>115</v>
      </c>
      <c r="D35">
        <v>4</v>
      </c>
      <c r="E35" s="1" t="s">
        <v>116</v>
      </c>
      <c r="F35" s="1" t="s">
        <v>9</v>
      </c>
      <c r="G35" s="1" t="str">
        <f>LEFT(zad1453[[#This Row],[Etat]],1)</f>
        <v>1</v>
      </c>
      <c r="H35" s="1">
        <f>BIN2DEC(RIGHT(zad1453[[#This Row],[Etat]],4))/16</f>
        <v>0</v>
      </c>
      <c r="I35" s="1">
        <f>zad1453[[#This Row],[etat lewa]]+zad1453[[#This Row],[etat prawa]]</f>
        <v>1</v>
      </c>
      <c r="J35" s="2">
        <f>zad14[[#This Row],[wynagrodzenie lewa]]+zad14[[#This Row],[wynagrodzenie prawa]]</f>
        <v>9029</v>
      </c>
      <c r="L35" s="10" t="str">
        <f>zad1453[[#This Row],[Nazwisko]]</f>
        <v>Miła</v>
      </c>
      <c r="M35" s="17">
        <f>J35/zad1453[[#This Row],[etat normalnie]]</f>
        <v>9029</v>
      </c>
    </row>
    <row r="38" spans="1:13" x14ac:dyDescent="0.25">
      <c r="J38" s="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3EE2-F2ED-47DB-B7BE-360DBF350397}">
  <dimension ref="A1:Q35"/>
  <sheetViews>
    <sheetView topLeftCell="B1" workbookViewId="0">
      <selection activeCell="H25" sqref="H25"/>
    </sheetView>
  </sheetViews>
  <sheetFormatPr defaultRowHeight="15" x14ac:dyDescent="0.25"/>
  <cols>
    <col min="1" max="1" width="6.140625" customWidth="1"/>
    <col min="2" max="2" width="13.140625" bestFit="1" customWidth="1"/>
    <col min="3" max="3" width="18.42578125" bestFit="1" customWidth="1"/>
    <col min="4" max="4" width="17.140625" bestFit="1" customWidth="1"/>
    <col min="5" max="5" width="28.42578125" bestFit="1" customWidth="1"/>
    <col min="7" max="7" width="13.28515625" bestFit="1" customWidth="1"/>
    <col min="8" max="8" width="17.28515625" bestFit="1" customWidth="1"/>
    <col min="9" max="9" width="15.28515625" bestFit="1" customWidth="1"/>
    <col min="10" max="10" width="24.140625" bestFit="1" customWidth="1"/>
    <col min="12" max="12" width="22.140625" bestFit="1" customWidth="1"/>
    <col min="13" max="13" width="18.42578125" bestFit="1" customWidth="1"/>
    <col min="14" max="14" width="20.42578125" customWidth="1"/>
    <col min="15" max="15" width="26.42578125" customWidth="1"/>
  </cols>
  <sheetData>
    <row r="1" spans="1:17" ht="38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117</v>
      </c>
      <c r="H1" t="s">
        <v>135</v>
      </c>
      <c r="I1" t="s">
        <v>136</v>
      </c>
      <c r="J1" t="s">
        <v>138</v>
      </c>
      <c r="L1" s="8" t="s">
        <v>147</v>
      </c>
      <c r="M1" s="8" t="s">
        <v>148</v>
      </c>
      <c r="N1" s="8" t="s">
        <v>149</v>
      </c>
      <c r="O1" s="9" t="s">
        <v>159</v>
      </c>
      <c r="P1" s="8"/>
      <c r="Q1" s="8"/>
    </row>
    <row r="2" spans="1:17" ht="18.75" x14ac:dyDescent="0.3">
      <c r="A2">
        <v>1</v>
      </c>
      <c r="B2" s="1" t="s">
        <v>6</v>
      </c>
      <c r="C2" s="1" t="s">
        <v>7</v>
      </c>
      <c r="D2">
        <v>1</v>
      </c>
      <c r="E2" s="1" t="s">
        <v>8</v>
      </c>
      <c r="F2" s="1" t="s">
        <v>9</v>
      </c>
      <c r="G2" s="1">
        <f>_xlfn.ARABIC(LEFT(zad16[[#This Row],[Data urodzenia]],zad16[[#This Row],[index lewej kropki]]-1))</f>
        <v>1962</v>
      </c>
      <c r="H2" s="1">
        <f>_xlfn.ARABIC(MID(zad16[[#This Row],[Data urodzenia]],zad16[[#This Row],[index lewej kropki]] + 1,zad16[[#This Row],[index prawej kropki]]-zad16[[#This Row],[index lewej kropki]] - 1))</f>
        <v>4</v>
      </c>
      <c r="I2" s="1">
        <f>_xlfn.ARABIC(RIGHT(zad16[[#This Row],[Data urodzenia]],zad16[[#This Row],[długość]]-zad16[[#This Row],[index prawej kropki]]))</f>
        <v>15</v>
      </c>
      <c r="J2" s="3">
        <f>DATE(zad16[[#This Row],[rok urodzenia]],zad16[[#This Row],[miesiąc urodzenia]],zad16[[#This Row],[dzień urodzenia]])</f>
        <v>22751</v>
      </c>
      <c r="L2" s="3">
        <f>IF(RIGHT(zad1457[[#This Row],[Nazwisko]],1)="a",J2,"")</f>
        <v>22751</v>
      </c>
      <c r="M2" s="3">
        <f>MAX(L2:L35)</f>
        <v>36971</v>
      </c>
      <c r="N2">
        <f>MONTH(M2)</f>
        <v>3</v>
      </c>
      <c r="O2" s="4">
        <f>COUNTIF(H2:H35,N2)</f>
        <v>4</v>
      </c>
    </row>
    <row r="3" spans="1:17" x14ac:dyDescent="0.25">
      <c r="A3">
        <v>2</v>
      </c>
      <c r="B3" s="1" t="s">
        <v>10</v>
      </c>
      <c r="C3" s="1" t="s">
        <v>11</v>
      </c>
      <c r="D3">
        <v>3</v>
      </c>
      <c r="E3" s="1" t="s">
        <v>12</v>
      </c>
      <c r="F3" s="1" t="s">
        <v>9</v>
      </c>
      <c r="G3" s="1">
        <f>_xlfn.ARABIC(LEFT(zad16[[#This Row],[Data urodzenia]],zad16[[#This Row],[index lewej kropki]]-1))</f>
        <v>1973</v>
      </c>
      <c r="H3" s="1">
        <f>_xlfn.ARABIC(MID(zad16[[#This Row],[Data urodzenia]],zad16[[#This Row],[index lewej kropki]] + 1,zad16[[#This Row],[index prawej kropki]]-zad16[[#This Row],[index lewej kropki]] - 1))</f>
        <v>3</v>
      </c>
      <c r="I3" s="1">
        <f>_xlfn.ARABIC(RIGHT(zad16[[#This Row],[Data urodzenia]],zad16[[#This Row],[długość]]-zad16[[#This Row],[index prawej kropki]]))</f>
        <v>5</v>
      </c>
      <c r="J3" s="3">
        <f>DATE(zad16[[#This Row],[rok urodzenia]],zad16[[#This Row],[miesiąc urodzenia]],zad16[[#This Row],[dzień urodzenia]])</f>
        <v>26728</v>
      </c>
      <c r="L3" s="3" t="str">
        <f>IF(RIGHT(zad1457[[#This Row],[Nazwisko]],1)="a",J3,"")</f>
        <v/>
      </c>
    </row>
    <row r="4" spans="1:17" x14ac:dyDescent="0.25">
      <c r="A4">
        <v>3</v>
      </c>
      <c r="B4" s="1" t="s">
        <v>13</v>
      </c>
      <c r="C4" s="1" t="s">
        <v>14</v>
      </c>
      <c r="D4">
        <v>2</v>
      </c>
      <c r="E4" s="1" t="s">
        <v>15</v>
      </c>
      <c r="F4" s="1" t="s">
        <v>16</v>
      </c>
      <c r="G4" s="1">
        <f>_xlfn.ARABIC(LEFT(zad16[[#This Row],[Data urodzenia]],zad16[[#This Row],[index lewej kropki]]-1))</f>
        <v>1958</v>
      </c>
      <c r="H4" s="1">
        <f>_xlfn.ARABIC(MID(zad16[[#This Row],[Data urodzenia]],zad16[[#This Row],[index lewej kropki]] + 1,zad16[[#This Row],[index prawej kropki]]-zad16[[#This Row],[index lewej kropki]] - 1))</f>
        <v>10</v>
      </c>
      <c r="I4" s="1">
        <f>_xlfn.ARABIC(RIGHT(zad16[[#This Row],[Data urodzenia]],zad16[[#This Row],[długość]]-zad16[[#This Row],[index prawej kropki]]))</f>
        <v>2</v>
      </c>
      <c r="J4" s="3">
        <f>DATE(zad16[[#This Row],[rok urodzenia]],zad16[[#This Row],[miesiąc urodzenia]],zad16[[#This Row],[dzień urodzenia]])</f>
        <v>21460</v>
      </c>
      <c r="L4" s="3" t="str">
        <f>IF(RIGHT(zad1457[[#This Row],[Nazwisko]],1)="a",J4,"")</f>
        <v/>
      </c>
    </row>
    <row r="5" spans="1:17" x14ac:dyDescent="0.25">
      <c r="A5">
        <v>4</v>
      </c>
      <c r="B5" s="1" t="s">
        <v>17</v>
      </c>
      <c r="C5" s="1" t="s">
        <v>18</v>
      </c>
      <c r="D5">
        <v>1</v>
      </c>
      <c r="E5" s="1" t="s">
        <v>19</v>
      </c>
      <c r="F5" s="1" t="s">
        <v>20</v>
      </c>
      <c r="G5" s="1">
        <f>_xlfn.ARABIC(LEFT(zad16[[#This Row],[Data urodzenia]],zad16[[#This Row],[index lewej kropki]]-1))</f>
        <v>1959</v>
      </c>
      <c r="H5" s="1">
        <f>_xlfn.ARABIC(MID(zad16[[#This Row],[Data urodzenia]],zad16[[#This Row],[index lewej kropki]] + 1,zad16[[#This Row],[index prawej kropki]]-zad16[[#This Row],[index lewej kropki]] - 1))</f>
        <v>12</v>
      </c>
      <c r="I5" s="1">
        <f>_xlfn.ARABIC(RIGHT(zad16[[#This Row],[Data urodzenia]],zad16[[#This Row],[długość]]-zad16[[#This Row],[index prawej kropki]]))</f>
        <v>1</v>
      </c>
      <c r="J5" s="3">
        <f>DATE(zad16[[#This Row],[rok urodzenia]],zad16[[#This Row],[miesiąc urodzenia]],zad16[[#This Row],[dzień urodzenia]])</f>
        <v>21885</v>
      </c>
      <c r="L5" s="3">
        <f>IF(RIGHT(zad1457[[#This Row],[Nazwisko]],1)="a",J5,"")</f>
        <v>21885</v>
      </c>
    </row>
    <row r="6" spans="1:17" x14ac:dyDescent="0.25">
      <c r="A6">
        <v>5</v>
      </c>
      <c r="B6" s="1" t="s">
        <v>21</v>
      </c>
      <c r="C6" s="1" t="s">
        <v>22</v>
      </c>
      <c r="D6">
        <v>2</v>
      </c>
      <c r="E6" s="1" t="s">
        <v>23</v>
      </c>
      <c r="F6" s="1" t="s">
        <v>24</v>
      </c>
      <c r="G6" s="1">
        <f>_xlfn.ARABIC(LEFT(zad16[[#This Row],[Data urodzenia]],zad16[[#This Row],[index lewej kropki]]-1))</f>
        <v>2000</v>
      </c>
      <c r="H6" s="1">
        <f>_xlfn.ARABIC(MID(zad16[[#This Row],[Data urodzenia]],zad16[[#This Row],[index lewej kropki]] + 1,zad16[[#This Row],[index prawej kropki]]-zad16[[#This Row],[index lewej kropki]] - 1))</f>
        <v>2</v>
      </c>
      <c r="I6" s="1">
        <f>_xlfn.ARABIC(RIGHT(zad16[[#This Row],[Data urodzenia]],zad16[[#This Row],[długość]]-zad16[[#This Row],[index prawej kropki]]))</f>
        <v>20</v>
      </c>
      <c r="J6" s="3">
        <f>DATE(zad16[[#This Row],[rok urodzenia]],zad16[[#This Row],[miesiąc urodzenia]],zad16[[#This Row],[dzień urodzenia]])</f>
        <v>36576</v>
      </c>
      <c r="L6" s="3" t="str">
        <f>IF(RIGHT(zad1457[[#This Row],[Nazwisko]],1)="a",J6,"")</f>
        <v/>
      </c>
    </row>
    <row r="7" spans="1:17" x14ac:dyDescent="0.25">
      <c r="A7">
        <v>6</v>
      </c>
      <c r="B7" s="1" t="s">
        <v>25</v>
      </c>
      <c r="C7" s="1" t="s">
        <v>26</v>
      </c>
      <c r="D7">
        <v>2</v>
      </c>
      <c r="E7" s="1" t="s">
        <v>27</v>
      </c>
      <c r="F7" s="1" t="s">
        <v>28</v>
      </c>
      <c r="G7" s="1">
        <f>_xlfn.ARABIC(LEFT(zad16[[#This Row],[Data urodzenia]],zad16[[#This Row],[index lewej kropki]]-1))</f>
        <v>1999</v>
      </c>
      <c r="H7" s="1">
        <f>_xlfn.ARABIC(MID(zad16[[#This Row],[Data urodzenia]],zad16[[#This Row],[index lewej kropki]] + 1,zad16[[#This Row],[index prawej kropki]]-zad16[[#This Row],[index lewej kropki]] - 1))</f>
        <v>6</v>
      </c>
      <c r="I7" s="1">
        <f>_xlfn.ARABIC(RIGHT(zad16[[#This Row],[Data urodzenia]],zad16[[#This Row],[długość]]-zad16[[#This Row],[index prawej kropki]]))</f>
        <v>24</v>
      </c>
      <c r="J7" s="3">
        <f>DATE(zad16[[#This Row],[rok urodzenia]],zad16[[#This Row],[miesiąc urodzenia]],zad16[[#This Row],[dzień urodzenia]])</f>
        <v>36335</v>
      </c>
      <c r="L7" s="3">
        <f>IF(RIGHT(zad1457[[#This Row],[Nazwisko]],1)="a",J7,"")</f>
        <v>36335</v>
      </c>
    </row>
    <row r="8" spans="1:17" x14ac:dyDescent="0.25">
      <c r="A8">
        <v>7</v>
      </c>
      <c r="B8" s="1" t="s">
        <v>29</v>
      </c>
      <c r="C8" s="1" t="s">
        <v>30</v>
      </c>
      <c r="D8">
        <v>4</v>
      </c>
      <c r="E8" s="1" t="s">
        <v>31</v>
      </c>
      <c r="F8" s="1" t="s">
        <v>9</v>
      </c>
      <c r="G8" s="1">
        <f>_xlfn.ARABIC(LEFT(zad16[[#This Row],[Data urodzenia]],zad16[[#This Row],[index lewej kropki]]-1))</f>
        <v>1965</v>
      </c>
      <c r="H8" s="1">
        <f>_xlfn.ARABIC(MID(zad16[[#This Row],[Data urodzenia]],zad16[[#This Row],[index lewej kropki]] + 1,zad16[[#This Row],[index prawej kropki]]-zad16[[#This Row],[index lewej kropki]] - 1))</f>
        <v>2</v>
      </c>
      <c r="I8" s="1">
        <f>_xlfn.ARABIC(RIGHT(zad16[[#This Row],[Data urodzenia]],zad16[[#This Row],[długość]]-zad16[[#This Row],[index prawej kropki]]))</f>
        <v>20</v>
      </c>
      <c r="J8" s="3">
        <f>DATE(zad16[[#This Row],[rok urodzenia]],zad16[[#This Row],[miesiąc urodzenia]],zad16[[#This Row],[dzień urodzenia]])</f>
        <v>23793</v>
      </c>
      <c r="L8" s="3" t="str">
        <f>IF(RIGHT(zad1457[[#This Row],[Nazwisko]],1)="a",J8,"")</f>
        <v/>
      </c>
    </row>
    <row r="9" spans="1:17" x14ac:dyDescent="0.25">
      <c r="A9">
        <v>8</v>
      </c>
      <c r="B9" s="1" t="s">
        <v>32</v>
      </c>
      <c r="C9" s="1" t="s">
        <v>33</v>
      </c>
      <c r="D9">
        <v>3</v>
      </c>
      <c r="E9" s="1" t="s">
        <v>34</v>
      </c>
      <c r="F9" s="1" t="s">
        <v>16</v>
      </c>
      <c r="G9" s="1">
        <f>_xlfn.ARABIC(LEFT(zad16[[#This Row],[Data urodzenia]],zad16[[#This Row],[index lewej kropki]]-1))</f>
        <v>2001</v>
      </c>
      <c r="H9" s="1">
        <f>_xlfn.ARABIC(MID(zad16[[#This Row],[Data urodzenia]],zad16[[#This Row],[index lewej kropki]] + 1,zad16[[#This Row],[index prawej kropki]]-zad16[[#This Row],[index lewej kropki]] - 1))</f>
        <v>3</v>
      </c>
      <c r="I9" s="1">
        <f>_xlfn.ARABIC(RIGHT(zad16[[#This Row],[Data urodzenia]],zad16[[#This Row],[długość]]-zad16[[#This Row],[index prawej kropki]]))</f>
        <v>21</v>
      </c>
      <c r="J9" s="3">
        <f>DATE(zad16[[#This Row],[rok urodzenia]],zad16[[#This Row],[miesiąc urodzenia]],zad16[[#This Row],[dzień urodzenia]])</f>
        <v>36971</v>
      </c>
      <c r="L9" s="3">
        <f>IF(RIGHT(zad1457[[#This Row],[Nazwisko]],1)="a",J9,"")</f>
        <v>36971</v>
      </c>
    </row>
    <row r="10" spans="1:17" x14ac:dyDescent="0.25">
      <c r="A10">
        <v>9</v>
      </c>
      <c r="B10" s="1" t="s">
        <v>35</v>
      </c>
      <c r="C10" s="1" t="s">
        <v>36</v>
      </c>
      <c r="D10">
        <v>4</v>
      </c>
      <c r="E10" s="1" t="s">
        <v>37</v>
      </c>
      <c r="F10" s="1" t="s">
        <v>9</v>
      </c>
      <c r="G10" s="1">
        <f>_xlfn.ARABIC(LEFT(zad16[[#This Row],[Data urodzenia]],zad16[[#This Row],[index lewej kropki]]-1))</f>
        <v>1978</v>
      </c>
      <c r="H10" s="1">
        <f>_xlfn.ARABIC(MID(zad16[[#This Row],[Data urodzenia]],zad16[[#This Row],[index lewej kropki]] + 1,zad16[[#This Row],[index prawej kropki]]-zad16[[#This Row],[index lewej kropki]] - 1))</f>
        <v>5</v>
      </c>
      <c r="I10" s="1">
        <f>_xlfn.ARABIC(RIGHT(zad16[[#This Row],[Data urodzenia]],zad16[[#This Row],[długość]]-zad16[[#This Row],[index prawej kropki]]))</f>
        <v>25</v>
      </c>
      <c r="J10" s="3">
        <f>DATE(zad16[[#This Row],[rok urodzenia]],zad16[[#This Row],[miesiąc urodzenia]],zad16[[#This Row],[dzień urodzenia]])</f>
        <v>28635</v>
      </c>
      <c r="L10" s="3">
        <f>IF(RIGHT(zad1457[[#This Row],[Nazwisko]],1)="a",J10,"")</f>
        <v>28635</v>
      </c>
    </row>
    <row r="11" spans="1:17" x14ac:dyDescent="0.25">
      <c r="A11">
        <v>10</v>
      </c>
      <c r="B11" s="1" t="s">
        <v>38</v>
      </c>
      <c r="C11" s="1" t="s">
        <v>39</v>
      </c>
      <c r="D11">
        <v>5</v>
      </c>
      <c r="E11" s="1" t="s">
        <v>40</v>
      </c>
      <c r="F11" s="1" t="s">
        <v>41</v>
      </c>
      <c r="G11" s="1">
        <f>_xlfn.ARABIC(LEFT(zad16[[#This Row],[Data urodzenia]],zad16[[#This Row],[index lewej kropki]]-1))</f>
        <v>1983</v>
      </c>
      <c r="H11" s="1">
        <f>_xlfn.ARABIC(MID(zad16[[#This Row],[Data urodzenia]],zad16[[#This Row],[index lewej kropki]] + 1,zad16[[#This Row],[index prawej kropki]]-zad16[[#This Row],[index lewej kropki]] - 1))</f>
        <v>6</v>
      </c>
      <c r="I11" s="1">
        <f>_xlfn.ARABIC(RIGHT(zad16[[#This Row],[Data urodzenia]],zad16[[#This Row],[długość]]-zad16[[#This Row],[index prawej kropki]]))</f>
        <v>1</v>
      </c>
      <c r="J11" s="3">
        <f>DATE(zad16[[#This Row],[rok urodzenia]],zad16[[#This Row],[miesiąc urodzenia]],zad16[[#This Row],[dzień urodzenia]])</f>
        <v>30468</v>
      </c>
      <c r="L11" s="3" t="str">
        <f>IF(RIGHT(zad1457[[#This Row],[Nazwisko]],1)="a",J11,"")</f>
        <v/>
      </c>
    </row>
    <row r="12" spans="1:17" x14ac:dyDescent="0.25">
      <c r="A12">
        <v>11</v>
      </c>
      <c r="B12" s="1" t="s">
        <v>42</v>
      </c>
      <c r="C12" s="1" t="s">
        <v>43</v>
      </c>
      <c r="D12">
        <v>2</v>
      </c>
      <c r="E12" s="1" t="s">
        <v>44</v>
      </c>
      <c r="F12" s="1" t="s">
        <v>9</v>
      </c>
      <c r="G12" s="1">
        <f>_xlfn.ARABIC(LEFT(zad16[[#This Row],[Data urodzenia]],zad16[[#This Row],[index lewej kropki]]-1))</f>
        <v>1996</v>
      </c>
      <c r="H12" s="1">
        <f>_xlfn.ARABIC(MID(zad16[[#This Row],[Data urodzenia]],zad16[[#This Row],[index lewej kropki]] + 1,zad16[[#This Row],[index prawej kropki]]-zad16[[#This Row],[index lewej kropki]] - 1))</f>
        <v>3</v>
      </c>
      <c r="I12" s="1">
        <f>_xlfn.ARABIC(RIGHT(zad16[[#This Row],[Data urodzenia]],zad16[[#This Row],[długość]]-zad16[[#This Row],[index prawej kropki]]))</f>
        <v>3</v>
      </c>
      <c r="J12" s="3">
        <f>DATE(zad16[[#This Row],[rok urodzenia]],zad16[[#This Row],[miesiąc urodzenia]],zad16[[#This Row],[dzień urodzenia]])</f>
        <v>35127</v>
      </c>
      <c r="L12" s="3" t="str">
        <f>IF(RIGHT(zad1457[[#This Row],[Nazwisko]],1)="a",J12,"")</f>
        <v/>
      </c>
    </row>
    <row r="13" spans="1:17" x14ac:dyDescent="0.25">
      <c r="A13">
        <v>12</v>
      </c>
      <c r="B13" s="1" t="s">
        <v>45</v>
      </c>
      <c r="C13" s="1" t="s">
        <v>46</v>
      </c>
      <c r="D13">
        <v>5</v>
      </c>
      <c r="E13" s="1" t="s">
        <v>47</v>
      </c>
      <c r="F13" s="1" t="s">
        <v>20</v>
      </c>
      <c r="G13" s="1">
        <f>_xlfn.ARABIC(LEFT(zad16[[#This Row],[Data urodzenia]],zad16[[#This Row],[index lewej kropki]]-1))</f>
        <v>1992</v>
      </c>
      <c r="H13" s="1">
        <f>_xlfn.ARABIC(MID(zad16[[#This Row],[Data urodzenia]],zad16[[#This Row],[index lewej kropki]] + 1,zad16[[#This Row],[index prawej kropki]]-zad16[[#This Row],[index lewej kropki]] - 1))</f>
        <v>1</v>
      </c>
      <c r="I13" s="1">
        <f>_xlfn.ARABIC(RIGHT(zad16[[#This Row],[Data urodzenia]],zad16[[#This Row],[długość]]-zad16[[#This Row],[index prawej kropki]]))</f>
        <v>10</v>
      </c>
      <c r="J13" s="3">
        <f>DATE(zad16[[#This Row],[rok urodzenia]],zad16[[#This Row],[miesiąc urodzenia]],zad16[[#This Row],[dzień urodzenia]])</f>
        <v>33613</v>
      </c>
      <c r="L13" s="3">
        <f>IF(RIGHT(zad1457[[#This Row],[Nazwisko]],1)="a",J13,"")</f>
        <v>33613</v>
      </c>
    </row>
    <row r="14" spans="1:17" x14ac:dyDescent="0.25">
      <c r="A14">
        <v>13</v>
      </c>
      <c r="B14" s="1" t="s">
        <v>48</v>
      </c>
      <c r="C14" s="1" t="s">
        <v>49</v>
      </c>
      <c r="D14">
        <v>2</v>
      </c>
      <c r="E14" s="1" t="s">
        <v>50</v>
      </c>
      <c r="F14" s="1" t="s">
        <v>9</v>
      </c>
      <c r="G14" s="1">
        <f>_xlfn.ARABIC(LEFT(zad16[[#This Row],[Data urodzenia]],zad16[[#This Row],[index lewej kropki]]-1))</f>
        <v>1988</v>
      </c>
      <c r="H14" s="1">
        <f>_xlfn.ARABIC(MID(zad16[[#This Row],[Data urodzenia]],zad16[[#This Row],[index lewej kropki]] + 1,zad16[[#This Row],[index prawej kropki]]-zad16[[#This Row],[index lewej kropki]] - 1))</f>
        <v>12</v>
      </c>
      <c r="I14" s="1">
        <f>_xlfn.ARABIC(RIGHT(zad16[[#This Row],[Data urodzenia]],zad16[[#This Row],[długość]]-zad16[[#This Row],[index prawej kropki]]))</f>
        <v>2</v>
      </c>
      <c r="J14" s="3">
        <f>DATE(zad16[[#This Row],[rok urodzenia]],zad16[[#This Row],[miesiąc urodzenia]],zad16[[#This Row],[dzień urodzenia]])</f>
        <v>32479</v>
      </c>
      <c r="L14" s="3" t="str">
        <f>IF(RIGHT(zad1457[[#This Row],[Nazwisko]],1)="a",J14,"")</f>
        <v/>
      </c>
    </row>
    <row r="15" spans="1:17" x14ac:dyDescent="0.25">
      <c r="A15">
        <v>14</v>
      </c>
      <c r="B15" s="1" t="s">
        <v>51</v>
      </c>
      <c r="C15" s="1" t="s">
        <v>52</v>
      </c>
      <c r="D15">
        <v>2</v>
      </c>
      <c r="E15" s="1" t="s">
        <v>53</v>
      </c>
      <c r="F15" s="1" t="s">
        <v>54</v>
      </c>
      <c r="G15" s="1">
        <f>_xlfn.ARABIC(LEFT(zad16[[#This Row],[Data urodzenia]],zad16[[#This Row],[index lewej kropki]]-1))</f>
        <v>1964</v>
      </c>
      <c r="H15" s="1">
        <f>_xlfn.ARABIC(MID(zad16[[#This Row],[Data urodzenia]],zad16[[#This Row],[index lewej kropki]] + 1,zad16[[#This Row],[index prawej kropki]]-zad16[[#This Row],[index lewej kropki]] - 1))</f>
        <v>5</v>
      </c>
      <c r="I15" s="1">
        <f>_xlfn.ARABIC(RIGHT(zad16[[#This Row],[Data urodzenia]],zad16[[#This Row],[długość]]-zad16[[#This Row],[index prawej kropki]]))</f>
        <v>14</v>
      </c>
      <c r="J15" s="3">
        <f>DATE(zad16[[#This Row],[rok urodzenia]],zad16[[#This Row],[miesiąc urodzenia]],zad16[[#This Row],[dzień urodzenia]])</f>
        <v>23511</v>
      </c>
      <c r="L15" s="3" t="str">
        <f>IF(RIGHT(zad1457[[#This Row],[Nazwisko]],1)="a",J15,"")</f>
        <v/>
      </c>
    </row>
    <row r="16" spans="1:17" x14ac:dyDescent="0.25">
      <c r="A16">
        <v>15</v>
      </c>
      <c r="B16" s="1" t="s">
        <v>55</v>
      </c>
      <c r="C16" s="1" t="s">
        <v>56</v>
      </c>
      <c r="D16">
        <v>5</v>
      </c>
      <c r="E16" s="1" t="s">
        <v>57</v>
      </c>
      <c r="F16" s="1" t="s">
        <v>16</v>
      </c>
      <c r="G16" s="1">
        <f>_xlfn.ARABIC(LEFT(zad16[[#This Row],[Data urodzenia]],zad16[[#This Row],[index lewej kropki]]-1))</f>
        <v>1985</v>
      </c>
      <c r="H16" s="1">
        <f>_xlfn.ARABIC(MID(zad16[[#This Row],[Data urodzenia]],zad16[[#This Row],[index lewej kropki]] + 1,zad16[[#This Row],[index prawej kropki]]-zad16[[#This Row],[index lewej kropki]] - 1))</f>
        <v>1</v>
      </c>
      <c r="I16" s="1">
        <f>_xlfn.ARABIC(RIGHT(zad16[[#This Row],[Data urodzenia]],zad16[[#This Row],[długość]]-zad16[[#This Row],[index prawej kropki]]))</f>
        <v>20</v>
      </c>
      <c r="J16" s="3">
        <f>DATE(zad16[[#This Row],[rok urodzenia]],zad16[[#This Row],[miesiąc urodzenia]],zad16[[#This Row],[dzień urodzenia]])</f>
        <v>31067</v>
      </c>
      <c r="L16" s="3">
        <f>IF(RIGHT(zad1457[[#This Row],[Nazwisko]],1)="a",J16,"")</f>
        <v>31067</v>
      </c>
    </row>
    <row r="17" spans="1:12" x14ac:dyDescent="0.25">
      <c r="A17">
        <v>16</v>
      </c>
      <c r="B17" s="1" t="s">
        <v>58</v>
      </c>
      <c r="C17" s="1" t="s">
        <v>59</v>
      </c>
      <c r="D17">
        <v>5</v>
      </c>
      <c r="E17" s="1" t="s">
        <v>60</v>
      </c>
      <c r="F17" s="1" t="s">
        <v>20</v>
      </c>
      <c r="G17" s="1">
        <f>_xlfn.ARABIC(LEFT(zad16[[#This Row],[Data urodzenia]],zad16[[#This Row],[index lewej kropki]]-1))</f>
        <v>1979</v>
      </c>
      <c r="H17" s="1">
        <f>_xlfn.ARABIC(MID(zad16[[#This Row],[Data urodzenia]],zad16[[#This Row],[index lewej kropki]] + 1,zad16[[#This Row],[index prawej kropki]]-zad16[[#This Row],[index lewej kropki]] - 1))</f>
        <v>11</v>
      </c>
      <c r="I17" s="1">
        <f>_xlfn.ARABIC(RIGHT(zad16[[#This Row],[Data urodzenia]],zad16[[#This Row],[długość]]-zad16[[#This Row],[index prawej kropki]]))</f>
        <v>4</v>
      </c>
      <c r="J17" s="3">
        <f>DATE(zad16[[#This Row],[rok urodzenia]],zad16[[#This Row],[miesiąc urodzenia]],zad16[[#This Row],[dzień urodzenia]])</f>
        <v>29163</v>
      </c>
      <c r="L17" s="3">
        <f>IF(RIGHT(zad1457[[#This Row],[Nazwisko]],1)="a",J17,"")</f>
        <v>29163</v>
      </c>
    </row>
    <row r="18" spans="1:12" x14ac:dyDescent="0.25">
      <c r="A18">
        <v>17</v>
      </c>
      <c r="B18" s="1" t="s">
        <v>61</v>
      </c>
      <c r="C18" s="1" t="s">
        <v>62</v>
      </c>
      <c r="D18">
        <v>3</v>
      </c>
      <c r="E18" s="1" t="s">
        <v>63</v>
      </c>
      <c r="F18" s="1" t="s">
        <v>64</v>
      </c>
      <c r="G18" s="1">
        <f>_xlfn.ARABIC(LEFT(zad16[[#This Row],[Data urodzenia]],zad16[[#This Row],[index lewej kropki]]-1))</f>
        <v>1971</v>
      </c>
      <c r="H18" s="1">
        <f>_xlfn.ARABIC(MID(zad16[[#This Row],[Data urodzenia]],zad16[[#This Row],[index lewej kropki]] + 1,zad16[[#This Row],[index prawej kropki]]-zad16[[#This Row],[index lewej kropki]] - 1))</f>
        <v>8</v>
      </c>
      <c r="I18" s="1">
        <f>_xlfn.ARABIC(RIGHT(zad16[[#This Row],[Data urodzenia]],zad16[[#This Row],[długość]]-zad16[[#This Row],[index prawej kropki]]))</f>
        <v>4</v>
      </c>
      <c r="J18" s="3">
        <f>DATE(zad16[[#This Row],[rok urodzenia]],zad16[[#This Row],[miesiąc urodzenia]],zad16[[#This Row],[dzień urodzenia]])</f>
        <v>26149</v>
      </c>
      <c r="L18" s="3" t="str">
        <f>IF(RIGHT(zad1457[[#This Row],[Nazwisko]],1)="a",J18,"")</f>
        <v/>
      </c>
    </row>
    <row r="19" spans="1:12" x14ac:dyDescent="0.25">
      <c r="A19">
        <v>18</v>
      </c>
      <c r="B19" s="1" t="s">
        <v>65</v>
      </c>
      <c r="C19" s="1" t="s">
        <v>66</v>
      </c>
      <c r="D19">
        <v>1</v>
      </c>
      <c r="E19" s="1" t="s">
        <v>67</v>
      </c>
      <c r="F19" s="1" t="s">
        <v>16</v>
      </c>
      <c r="G19" s="1">
        <f>_xlfn.ARABIC(LEFT(zad16[[#This Row],[Data urodzenia]],zad16[[#This Row],[index lewej kropki]]-1))</f>
        <v>1998</v>
      </c>
      <c r="H19" s="1">
        <f>_xlfn.ARABIC(MID(zad16[[#This Row],[Data urodzenia]],zad16[[#This Row],[index lewej kropki]] + 1,zad16[[#This Row],[index prawej kropki]]-zad16[[#This Row],[index lewej kropki]] - 1))</f>
        <v>2</v>
      </c>
      <c r="I19" s="1">
        <f>_xlfn.ARABIC(RIGHT(zad16[[#This Row],[Data urodzenia]],zad16[[#This Row],[długość]]-zad16[[#This Row],[index prawej kropki]]))</f>
        <v>1</v>
      </c>
      <c r="J19" s="3">
        <f>DATE(zad16[[#This Row],[rok urodzenia]],zad16[[#This Row],[miesiąc urodzenia]],zad16[[#This Row],[dzień urodzenia]])</f>
        <v>35827</v>
      </c>
      <c r="L19" s="3">
        <f>IF(RIGHT(zad1457[[#This Row],[Nazwisko]],1)="a",J19,"")</f>
        <v>35827</v>
      </c>
    </row>
    <row r="20" spans="1:12" x14ac:dyDescent="0.25">
      <c r="A20">
        <v>19</v>
      </c>
      <c r="B20" s="1" t="s">
        <v>68</v>
      </c>
      <c r="C20" s="1" t="s">
        <v>69</v>
      </c>
      <c r="D20">
        <v>4</v>
      </c>
      <c r="E20" s="1" t="s">
        <v>70</v>
      </c>
      <c r="F20" s="1" t="s">
        <v>64</v>
      </c>
      <c r="G20" s="1">
        <f>_xlfn.ARABIC(LEFT(zad16[[#This Row],[Data urodzenia]],zad16[[#This Row],[index lewej kropki]]-1))</f>
        <v>1981</v>
      </c>
      <c r="H20" s="1">
        <f>_xlfn.ARABIC(MID(zad16[[#This Row],[Data urodzenia]],zad16[[#This Row],[index lewej kropki]] + 1,zad16[[#This Row],[index prawej kropki]]-zad16[[#This Row],[index lewej kropki]] - 1))</f>
        <v>4</v>
      </c>
      <c r="I20" s="1">
        <f>_xlfn.ARABIC(RIGHT(zad16[[#This Row],[Data urodzenia]],zad16[[#This Row],[długość]]-zad16[[#This Row],[index prawej kropki]]))</f>
        <v>2</v>
      </c>
      <c r="J20" s="3">
        <f>DATE(zad16[[#This Row],[rok urodzenia]],zad16[[#This Row],[miesiąc urodzenia]],zad16[[#This Row],[dzień urodzenia]])</f>
        <v>29678</v>
      </c>
      <c r="L20" s="3" t="str">
        <f>IF(RIGHT(zad1457[[#This Row],[Nazwisko]],1)="a",J20,"")</f>
        <v/>
      </c>
    </row>
    <row r="21" spans="1:12" x14ac:dyDescent="0.25">
      <c r="A21">
        <v>20</v>
      </c>
      <c r="B21" s="1" t="s">
        <v>71</v>
      </c>
      <c r="C21" s="1" t="s">
        <v>72</v>
      </c>
      <c r="D21">
        <v>1</v>
      </c>
      <c r="E21" s="1" t="s">
        <v>73</v>
      </c>
      <c r="F21" s="1" t="s">
        <v>9</v>
      </c>
      <c r="G21" s="1">
        <f>_xlfn.ARABIC(LEFT(zad16[[#This Row],[Data urodzenia]],zad16[[#This Row],[index lewej kropki]]-1))</f>
        <v>1989</v>
      </c>
      <c r="H21" s="1">
        <f>_xlfn.ARABIC(MID(zad16[[#This Row],[Data urodzenia]],zad16[[#This Row],[index lewej kropki]] + 1,zad16[[#This Row],[index prawej kropki]]-zad16[[#This Row],[index lewej kropki]] - 1))</f>
        <v>4</v>
      </c>
      <c r="I21" s="1">
        <f>_xlfn.ARABIC(RIGHT(zad16[[#This Row],[Data urodzenia]],zad16[[#This Row],[długość]]-zad16[[#This Row],[index prawej kropki]]))</f>
        <v>25</v>
      </c>
      <c r="J21" s="3">
        <f>DATE(zad16[[#This Row],[rok urodzenia]],zad16[[#This Row],[miesiąc urodzenia]],zad16[[#This Row],[dzień urodzenia]])</f>
        <v>32623</v>
      </c>
      <c r="L21" s="3" t="str">
        <f>IF(RIGHT(zad1457[[#This Row],[Nazwisko]],1)="a",J21,"")</f>
        <v/>
      </c>
    </row>
    <row r="22" spans="1:12" x14ac:dyDescent="0.25">
      <c r="A22">
        <v>21</v>
      </c>
      <c r="B22" s="1" t="s">
        <v>74</v>
      </c>
      <c r="C22" s="1" t="s">
        <v>75</v>
      </c>
      <c r="D22">
        <v>2</v>
      </c>
      <c r="E22" s="1" t="s">
        <v>76</v>
      </c>
      <c r="F22" s="1" t="s">
        <v>9</v>
      </c>
      <c r="G22" s="1">
        <f>_xlfn.ARABIC(LEFT(zad16[[#This Row],[Data urodzenia]],zad16[[#This Row],[index lewej kropki]]-1))</f>
        <v>1982</v>
      </c>
      <c r="H22" s="1">
        <f>_xlfn.ARABIC(MID(zad16[[#This Row],[Data urodzenia]],zad16[[#This Row],[index lewej kropki]] + 1,zad16[[#This Row],[index prawej kropki]]-zad16[[#This Row],[index lewej kropki]] - 1))</f>
        <v>10</v>
      </c>
      <c r="I22" s="1">
        <f>_xlfn.ARABIC(RIGHT(zad16[[#This Row],[Data urodzenia]],zad16[[#This Row],[długość]]-zad16[[#This Row],[index prawej kropki]]))</f>
        <v>2</v>
      </c>
      <c r="J22" s="3">
        <f>DATE(zad16[[#This Row],[rok urodzenia]],zad16[[#This Row],[miesiąc urodzenia]],zad16[[#This Row],[dzień urodzenia]])</f>
        <v>30226</v>
      </c>
      <c r="L22" s="3">
        <f>IF(RIGHT(zad1457[[#This Row],[Nazwisko]],1)="a",J22,"")</f>
        <v>30226</v>
      </c>
    </row>
    <row r="23" spans="1:12" x14ac:dyDescent="0.25">
      <c r="A23">
        <v>22</v>
      </c>
      <c r="B23" s="1" t="s">
        <v>77</v>
      </c>
      <c r="C23" s="1" t="s">
        <v>78</v>
      </c>
      <c r="D23">
        <v>3</v>
      </c>
      <c r="E23" s="1" t="s">
        <v>79</v>
      </c>
      <c r="F23" s="1" t="s">
        <v>16</v>
      </c>
      <c r="G23" s="1">
        <f>_xlfn.ARABIC(LEFT(zad16[[#This Row],[Data urodzenia]],zad16[[#This Row],[index lewej kropki]]-1))</f>
        <v>1959</v>
      </c>
      <c r="H23" s="1">
        <f>_xlfn.ARABIC(MID(zad16[[#This Row],[Data urodzenia]],zad16[[#This Row],[index lewej kropki]] + 1,zad16[[#This Row],[index prawej kropki]]-zad16[[#This Row],[index lewej kropki]] - 1))</f>
        <v>12</v>
      </c>
      <c r="I23" s="1">
        <f>_xlfn.ARABIC(RIGHT(zad16[[#This Row],[Data urodzenia]],zad16[[#This Row],[długość]]-zad16[[#This Row],[index prawej kropki]]))</f>
        <v>2</v>
      </c>
      <c r="J23" s="3">
        <f>DATE(zad16[[#This Row],[rok urodzenia]],zad16[[#This Row],[miesiąc urodzenia]],zad16[[#This Row],[dzień urodzenia]])</f>
        <v>21886</v>
      </c>
      <c r="L23" s="3">
        <f>IF(RIGHT(zad1457[[#This Row],[Nazwisko]],1)="a",J23,"")</f>
        <v>21886</v>
      </c>
    </row>
    <row r="24" spans="1:12" x14ac:dyDescent="0.25">
      <c r="A24">
        <v>23</v>
      </c>
      <c r="B24" s="1" t="s">
        <v>80</v>
      </c>
      <c r="C24" s="1" t="s">
        <v>81</v>
      </c>
      <c r="D24">
        <v>2</v>
      </c>
      <c r="E24" s="1" t="s">
        <v>82</v>
      </c>
      <c r="F24" s="1" t="s">
        <v>41</v>
      </c>
      <c r="G24" s="1">
        <f>_xlfn.ARABIC(LEFT(zad16[[#This Row],[Data urodzenia]],zad16[[#This Row],[index lewej kropki]]-1))</f>
        <v>1971</v>
      </c>
      <c r="H24" s="1">
        <f>_xlfn.ARABIC(MID(zad16[[#This Row],[Data urodzenia]],zad16[[#This Row],[index lewej kropki]] + 1,zad16[[#This Row],[index prawej kropki]]-zad16[[#This Row],[index lewej kropki]] - 1))</f>
        <v>8</v>
      </c>
      <c r="I24" s="1">
        <f>_xlfn.ARABIC(RIGHT(zad16[[#This Row],[Data urodzenia]],zad16[[#This Row],[długość]]-zad16[[#This Row],[index prawej kropki]]))</f>
        <v>5</v>
      </c>
      <c r="J24" s="3">
        <f>DATE(zad16[[#This Row],[rok urodzenia]],zad16[[#This Row],[miesiąc urodzenia]],zad16[[#This Row],[dzień urodzenia]])</f>
        <v>26150</v>
      </c>
      <c r="L24" s="3" t="str">
        <f>IF(RIGHT(zad1457[[#This Row],[Nazwisko]],1)="a",J24,"")</f>
        <v/>
      </c>
    </row>
    <row r="25" spans="1:12" x14ac:dyDescent="0.25">
      <c r="A25">
        <v>24</v>
      </c>
      <c r="B25" s="1" t="s">
        <v>83</v>
      </c>
      <c r="C25" s="1" t="s">
        <v>84</v>
      </c>
      <c r="D25">
        <v>2</v>
      </c>
      <c r="E25" s="1" t="s">
        <v>44</v>
      </c>
      <c r="F25" s="1" t="s">
        <v>9</v>
      </c>
      <c r="G25" s="1">
        <f>_xlfn.ARABIC(LEFT(zad16[[#This Row],[Data urodzenia]],zad16[[#This Row],[index lewej kropki]]-1))</f>
        <v>1964</v>
      </c>
      <c r="H25" s="1">
        <f>_xlfn.ARABIC(MID(zad16[[#This Row],[Data urodzenia]],zad16[[#This Row],[index lewej kropki]] + 1,zad16[[#This Row],[index prawej kropki]]-zad16[[#This Row],[index lewej kropki]] - 1))</f>
        <v>3</v>
      </c>
      <c r="I25" s="1">
        <f>_xlfn.ARABIC(RIGHT(zad16[[#This Row],[Data urodzenia]],zad16[[#This Row],[długość]]-zad16[[#This Row],[index prawej kropki]]))</f>
        <v>4</v>
      </c>
      <c r="J25" s="3">
        <f>DATE(zad16[[#This Row],[rok urodzenia]],zad16[[#This Row],[miesiąc urodzenia]],zad16[[#This Row],[dzień urodzenia]])</f>
        <v>23440</v>
      </c>
      <c r="L25" s="3">
        <f>IF(RIGHT(zad1457[[#This Row],[Nazwisko]],1)="a",J25,"")</f>
        <v>23440</v>
      </c>
    </row>
    <row r="26" spans="1:12" x14ac:dyDescent="0.25">
      <c r="A26">
        <v>25</v>
      </c>
      <c r="B26" s="1" t="s">
        <v>85</v>
      </c>
      <c r="C26" s="1" t="s">
        <v>86</v>
      </c>
      <c r="D26">
        <v>5</v>
      </c>
      <c r="E26" s="1" t="s">
        <v>87</v>
      </c>
      <c r="F26" s="1" t="s">
        <v>88</v>
      </c>
      <c r="G26" s="1">
        <f>_xlfn.ARABIC(LEFT(zad16[[#This Row],[Data urodzenia]],zad16[[#This Row],[index lewej kropki]]-1))</f>
        <v>1984</v>
      </c>
      <c r="H26" s="1">
        <f>_xlfn.ARABIC(MID(zad16[[#This Row],[Data urodzenia]],zad16[[#This Row],[index lewej kropki]] + 1,zad16[[#This Row],[index prawej kropki]]-zad16[[#This Row],[index lewej kropki]] - 1))</f>
        <v>9</v>
      </c>
      <c r="I26" s="1">
        <f>_xlfn.ARABIC(RIGHT(zad16[[#This Row],[Data urodzenia]],zad16[[#This Row],[długość]]-zad16[[#This Row],[index prawej kropki]]))</f>
        <v>25</v>
      </c>
      <c r="J26" s="3">
        <f>DATE(zad16[[#This Row],[rok urodzenia]],zad16[[#This Row],[miesiąc urodzenia]],zad16[[#This Row],[dzień urodzenia]])</f>
        <v>30950</v>
      </c>
      <c r="L26" s="3" t="str">
        <f>IF(RIGHT(zad1457[[#This Row],[Nazwisko]],1)="a",J26,"")</f>
        <v/>
      </c>
    </row>
    <row r="27" spans="1:12" x14ac:dyDescent="0.25">
      <c r="A27">
        <v>26</v>
      </c>
      <c r="B27" s="1" t="s">
        <v>89</v>
      </c>
      <c r="C27" s="1" t="s">
        <v>90</v>
      </c>
      <c r="D27">
        <v>4</v>
      </c>
      <c r="E27" s="1" t="s">
        <v>91</v>
      </c>
      <c r="F27" s="1" t="s">
        <v>9</v>
      </c>
      <c r="G27" s="1">
        <f>_xlfn.ARABIC(LEFT(zad16[[#This Row],[Data urodzenia]],zad16[[#This Row],[index lewej kropki]]-1))</f>
        <v>1988</v>
      </c>
      <c r="H27" s="1">
        <f>_xlfn.ARABIC(MID(zad16[[#This Row],[Data urodzenia]],zad16[[#This Row],[index lewej kropki]] + 1,zad16[[#This Row],[index prawej kropki]]-zad16[[#This Row],[index lewej kropki]] - 1))</f>
        <v>12</v>
      </c>
      <c r="I27" s="1">
        <f>_xlfn.ARABIC(RIGHT(zad16[[#This Row],[Data urodzenia]],zad16[[#This Row],[długość]]-zad16[[#This Row],[index prawej kropki]]))</f>
        <v>4</v>
      </c>
      <c r="J27" s="3">
        <f>DATE(zad16[[#This Row],[rok urodzenia]],zad16[[#This Row],[miesiąc urodzenia]],zad16[[#This Row],[dzień urodzenia]])</f>
        <v>32481</v>
      </c>
      <c r="L27" s="3">
        <f>IF(RIGHT(zad1457[[#This Row],[Nazwisko]],1)="a",J27,"")</f>
        <v>32481</v>
      </c>
    </row>
    <row r="28" spans="1:12" x14ac:dyDescent="0.25">
      <c r="A28">
        <v>27</v>
      </c>
      <c r="B28" s="1" t="s">
        <v>92</v>
      </c>
      <c r="C28" s="1" t="s">
        <v>93</v>
      </c>
      <c r="D28">
        <v>3</v>
      </c>
      <c r="E28" s="1" t="s">
        <v>94</v>
      </c>
      <c r="F28" s="1" t="s">
        <v>64</v>
      </c>
      <c r="G28" s="1">
        <f>_xlfn.ARABIC(LEFT(zad16[[#This Row],[Data urodzenia]],zad16[[#This Row],[index lewej kropki]]-1))</f>
        <v>1997</v>
      </c>
      <c r="H28" s="1">
        <f>_xlfn.ARABIC(MID(zad16[[#This Row],[Data urodzenia]],zad16[[#This Row],[index lewej kropki]] + 1,zad16[[#This Row],[index prawej kropki]]-zad16[[#This Row],[index lewej kropki]] - 1))</f>
        <v>2</v>
      </c>
      <c r="I28" s="1">
        <f>_xlfn.ARABIC(RIGHT(zad16[[#This Row],[Data urodzenia]],zad16[[#This Row],[długość]]-zad16[[#This Row],[index prawej kropki]]))</f>
        <v>10</v>
      </c>
      <c r="J28" s="3">
        <f>DATE(zad16[[#This Row],[rok urodzenia]],zad16[[#This Row],[miesiąc urodzenia]],zad16[[#This Row],[dzień urodzenia]])</f>
        <v>35471</v>
      </c>
      <c r="L28" s="3">
        <f>IF(RIGHT(zad1457[[#This Row],[Nazwisko]],1)="a",J28,"")</f>
        <v>35471</v>
      </c>
    </row>
    <row r="29" spans="1:12" x14ac:dyDescent="0.25">
      <c r="A29">
        <v>28</v>
      </c>
      <c r="B29" s="1" t="s">
        <v>95</v>
      </c>
      <c r="C29" s="1" t="s">
        <v>96</v>
      </c>
      <c r="D29">
        <v>2</v>
      </c>
      <c r="E29" s="1" t="s">
        <v>97</v>
      </c>
      <c r="F29" s="1" t="s">
        <v>98</v>
      </c>
      <c r="G29" s="1">
        <f>_xlfn.ARABIC(LEFT(zad16[[#This Row],[Data urodzenia]],zad16[[#This Row],[index lewej kropki]]-1))</f>
        <v>1971</v>
      </c>
      <c r="H29" s="1">
        <f>_xlfn.ARABIC(MID(zad16[[#This Row],[Data urodzenia]],zad16[[#This Row],[index lewej kropki]] + 1,zad16[[#This Row],[index prawej kropki]]-zad16[[#This Row],[index lewej kropki]] - 1))</f>
        <v>5</v>
      </c>
      <c r="I29" s="1">
        <f>_xlfn.ARABIC(RIGHT(zad16[[#This Row],[Data urodzenia]],zad16[[#This Row],[długość]]-zad16[[#This Row],[index prawej kropki]]))</f>
        <v>10</v>
      </c>
      <c r="J29" s="3">
        <f>DATE(zad16[[#This Row],[rok urodzenia]],zad16[[#This Row],[miesiąc urodzenia]],zad16[[#This Row],[dzień urodzenia]])</f>
        <v>26063</v>
      </c>
      <c r="L29" s="3" t="str">
        <f>IF(RIGHT(zad1457[[#This Row],[Nazwisko]],1)="a",J29,"")</f>
        <v/>
      </c>
    </row>
    <row r="30" spans="1:12" x14ac:dyDescent="0.25">
      <c r="A30">
        <v>29</v>
      </c>
      <c r="B30" s="1" t="s">
        <v>99</v>
      </c>
      <c r="C30" s="1" t="s">
        <v>100</v>
      </c>
      <c r="D30">
        <v>3</v>
      </c>
      <c r="E30" s="1" t="s">
        <v>101</v>
      </c>
      <c r="F30" s="1" t="s">
        <v>41</v>
      </c>
      <c r="G30" s="1">
        <f>_xlfn.ARABIC(LEFT(zad16[[#This Row],[Data urodzenia]],zad16[[#This Row],[index lewej kropki]]-1))</f>
        <v>2001</v>
      </c>
      <c r="H30" s="1">
        <f>_xlfn.ARABIC(MID(zad16[[#This Row],[Data urodzenia]],zad16[[#This Row],[index lewej kropki]] + 1,zad16[[#This Row],[index prawej kropki]]-zad16[[#This Row],[index lewej kropki]] - 1))</f>
        <v>10</v>
      </c>
      <c r="I30" s="1">
        <f>_xlfn.ARABIC(RIGHT(zad16[[#This Row],[Data urodzenia]],zad16[[#This Row],[długość]]-zad16[[#This Row],[index prawej kropki]]))</f>
        <v>2</v>
      </c>
      <c r="J30" s="3">
        <f>DATE(zad16[[#This Row],[rok urodzenia]],zad16[[#This Row],[miesiąc urodzenia]],zad16[[#This Row],[dzień urodzenia]])</f>
        <v>37166</v>
      </c>
      <c r="L30" s="3" t="str">
        <f>IF(RIGHT(zad1457[[#This Row],[Nazwisko]],1)="a",J30,"")</f>
        <v/>
      </c>
    </row>
    <row r="31" spans="1:12" x14ac:dyDescent="0.25">
      <c r="A31">
        <v>30</v>
      </c>
      <c r="B31" s="1" t="s">
        <v>102</v>
      </c>
      <c r="C31" s="1" t="s">
        <v>103</v>
      </c>
      <c r="D31">
        <v>1</v>
      </c>
      <c r="E31" s="1" t="s">
        <v>104</v>
      </c>
      <c r="F31" s="1" t="s">
        <v>9</v>
      </c>
      <c r="G31" s="1">
        <f>_xlfn.ARABIC(LEFT(zad16[[#This Row],[Data urodzenia]],zad16[[#This Row],[index lewej kropki]]-1))</f>
        <v>1977</v>
      </c>
      <c r="H31" s="1">
        <f>_xlfn.ARABIC(MID(zad16[[#This Row],[Data urodzenia]],zad16[[#This Row],[index lewej kropki]] + 1,zad16[[#This Row],[index prawej kropki]]-zad16[[#This Row],[index lewej kropki]] - 1))</f>
        <v>6</v>
      </c>
      <c r="I31" s="1">
        <f>_xlfn.ARABIC(RIGHT(zad16[[#This Row],[Data urodzenia]],zad16[[#This Row],[długość]]-zad16[[#This Row],[index prawej kropki]]))</f>
        <v>1</v>
      </c>
      <c r="J31" s="3">
        <f>DATE(zad16[[#This Row],[rok urodzenia]],zad16[[#This Row],[miesiąc urodzenia]],zad16[[#This Row],[dzień urodzenia]])</f>
        <v>28277</v>
      </c>
      <c r="L31" s="3" t="str">
        <f>IF(RIGHT(zad1457[[#This Row],[Nazwisko]],1)="a",J31,"")</f>
        <v/>
      </c>
    </row>
    <row r="32" spans="1:12" x14ac:dyDescent="0.25">
      <c r="A32">
        <v>31</v>
      </c>
      <c r="B32" s="1" t="s">
        <v>105</v>
      </c>
      <c r="C32" s="1" t="s">
        <v>106</v>
      </c>
      <c r="D32">
        <v>4</v>
      </c>
      <c r="E32" s="1" t="s">
        <v>107</v>
      </c>
      <c r="F32" s="1" t="s">
        <v>9</v>
      </c>
      <c r="G32" s="1">
        <f>_xlfn.ARABIC(LEFT(zad16[[#This Row],[Data urodzenia]],zad16[[#This Row],[index lewej kropki]]-1))</f>
        <v>1959</v>
      </c>
      <c r="H32" s="1">
        <f>_xlfn.ARABIC(MID(zad16[[#This Row],[Data urodzenia]],zad16[[#This Row],[index lewej kropki]] + 1,zad16[[#This Row],[index prawej kropki]]-zad16[[#This Row],[index lewej kropki]] - 1))</f>
        <v>7</v>
      </c>
      <c r="I32" s="1">
        <f>_xlfn.ARABIC(RIGHT(zad16[[#This Row],[Data urodzenia]],zad16[[#This Row],[długość]]-zad16[[#This Row],[index prawej kropki]]))</f>
        <v>22</v>
      </c>
      <c r="J32" s="3">
        <f>DATE(zad16[[#This Row],[rok urodzenia]],zad16[[#This Row],[miesiąc urodzenia]],zad16[[#This Row],[dzień urodzenia]])</f>
        <v>21753</v>
      </c>
      <c r="L32" s="3">
        <f>IF(RIGHT(zad1457[[#This Row],[Nazwisko]],1)="a",J32,"")</f>
        <v>21753</v>
      </c>
    </row>
    <row r="33" spans="1:12" x14ac:dyDescent="0.25">
      <c r="A33">
        <v>32</v>
      </c>
      <c r="B33" s="1" t="s">
        <v>108</v>
      </c>
      <c r="C33" s="1" t="s">
        <v>109</v>
      </c>
      <c r="D33">
        <v>5</v>
      </c>
      <c r="E33" s="1" t="s">
        <v>110</v>
      </c>
      <c r="F33" s="1" t="s">
        <v>20</v>
      </c>
      <c r="G33" s="1">
        <f>_xlfn.ARABIC(LEFT(zad16[[#This Row],[Data urodzenia]],zad16[[#This Row],[index lewej kropki]]-1))</f>
        <v>1995</v>
      </c>
      <c r="H33" s="1">
        <f>_xlfn.ARABIC(MID(zad16[[#This Row],[Data urodzenia]],zad16[[#This Row],[index lewej kropki]] + 1,zad16[[#This Row],[index prawej kropki]]-zad16[[#This Row],[index lewej kropki]] - 1))</f>
        <v>9</v>
      </c>
      <c r="I33" s="1">
        <f>_xlfn.ARABIC(RIGHT(zad16[[#This Row],[Data urodzenia]],zad16[[#This Row],[długość]]-zad16[[#This Row],[index prawej kropki]]))</f>
        <v>2</v>
      </c>
      <c r="J33" s="3">
        <f>DATE(zad16[[#This Row],[rok urodzenia]],zad16[[#This Row],[miesiąc urodzenia]],zad16[[#This Row],[dzień urodzenia]])</f>
        <v>34944</v>
      </c>
      <c r="L33" s="3" t="str">
        <f>IF(RIGHT(zad1457[[#This Row],[Nazwisko]],1)="a",J33,"")</f>
        <v/>
      </c>
    </row>
    <row r="34" spans="1:12" x14ac:dyDescent="0.25">
      <c r="A34">
        <v>33</v>
      </c>
      <c r="B34" s="1" t="s">
        <v>111</v>
      </c>
      <c r="C34" s="1" t="s">
        <v>112</v>
      </c>
      <c r="D34">
        <v>3</v>
      </c>
      <c r="E34" s="1" t="s">
        <v>113</v>
      </c>
      <c r="F34" s="1" t="s">
        <v>9</v>
      </c>
      <c r="G34" s="1">
        <f>_xlfn.ARABIC(LEFT(zad16[[#This Row],[Data urodzenia]],zad16[[#This Row],[index lewej kropki]]-1))</f>
        <v>1988</v>
      </c>
      <c r="H34" s="1">
        <f>_xlfn.ARABIC(MID(zad16[[#This Row],[Data urodzenia]],zad16[[#This Row],[index lewej kropki]] + 1,zad16[[#This Row],[index prawej kropki]]-zad16[[#This Row],[index lewej kropki]] - 1))</f>
        <v>2</v>
      </c>
      <c r="I34" s="1">
        <f>_xlfn.ARABIC(RIGHT(zad16[[#This Row],[Data urodzenia]],zad16[[#This Row],[długość]]-zad16[[#This Row],[index prawej kropki]]))</f>
        <v>20</v>
      </c>
      <c r="J34" s="3">
        <f>DATE(zad16[[#This Row],[rok urodzenia]],zad16[[#This Row],[miesiąc urodzenia]],zad16[[#This Row],[dzień urodzenia]])</f>
        <v>32193</v>
      </c>
      <c r="L34" s="3" t="str">
        <f>IF(RIGHT(zad1457[[#This Row],[Nazwisko]],1)="a",J34,"")</f>
        <v/>
      </c>
    </row>
    <row r="35" spans="1:12" x14ac:dyDescent="0.25">
      <c r="A35">
        <v>34</v>
      </c>
      <c r="B35" s="1" t="s">
        <v>114</v>
      </c>
      <c r="C35" s="1" t="s">
        <v>115</v>
      </c>
      <c r="D35">
        <v>4</v>
      </c>
      <c r="E35" s="1" t="s">
        <v>116</v>
      </c>
      <c r="F35" s="1" t="s">
        <v>9</v>
      </c>
      <c r="G35" s="1">
        <f>_xlfn.ARABIC(LEFT(zad16[[#This Row],[Data urodzenia]],zad16[[#This Row],[index lewej kropki]]-1))</f>
        <v>1972</v>
      </c>
      <c r="H35" s="1">
        <f>_xlfn.ARABIC(MID(zad16[[#This Row],[Data urodzenia]],zad16[[#This Row],[index lewej kropki]] + 1,zad16[[#This Row],[index prawej kropki]]-zad16[[#This Row],[index lewej kropki]] - 1))</f>
        <v>4</v>
      </c>
      <c r="I35" s="1">
        <f>_xlfn.ARABIC(RIGHT(zad16[[#This Row],[Data urodzenia]],zad16[[#This Row],[długość]]-zad16[[#This Row],[index prawej kropki]]))</f>
        <v>5</v>
      </c>
      <c r="J35" s="3">
        <f>DATE(zad16[[#This Row],[rok urodzenia]],zad16[[#This Row],[miesiąc urodzenia]],zad16[[#This Row],[dzień urodzenia]])</f>
        <v>26394</v>
      </c>
      <c r="L35" s="3">
        <f>IF(RIGHT(zad1457[[#This Row],[Nazwisko]],1)="a",J35,"")</f>
        <v>26394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149D-343E-462F-A9AA-D8287794DF79}">
  <dimension ref="A1:N38"/>
  <sheetViews>
    <sheetView workbookViewId="0">
      <selection activeCell="I1" sqref="I1:J35"/>
    </sheetView>
  </sheetViews>
  <sheetFormatPr defaultRowHeight="15" x14ac:dyDescent="0.25"/>
  <cols>
    <col min="1" max="1" width="6.140625" customWidth="1"/>
    <col min="2" max="2" width="13.140625" bestFit="1" customWidth="1"/>
    <col min="3" max="3" width="18.42578125" bestFit="1" customWidth="1"/>
    <col min="4" max="4" width="17.140625" bestFit="1" customWidth="1"/>
    <col min="5" max="5" width="28.42578125" bestFit="1" customWidth="1"/>
    <col min="7" max="7" width="24.5703125" bestFit="1" customWidth="1"/>
    <col min="8" max="9" width="14.28515625" bestFit="1" customWidth="1"/>
    <col min="10" max="10" width="9.140625" bestFit="1" customWidth="1"/>
    <col min="14" max="14" width="9" bestFit="1" customWidth="1"/>
  </cols>
  <sheetData>
    <row r="1" spans="1:14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128</v>
      </c>
      <c r="H1" t="s">
        <v>145</v>
      </c>
      <c r="I1" s="10" t="s">
        <v>152</v>
      </c>
      <c r="J1" s="10" t="s">
        <v>150</v>
      </c>
    </row>
    <row r="2" spans="1:14" ht="15.75" x14ac:dyDescent="0.25">
      <c r="A2">
        <v>1</v>
      </c>
      <c r="B2" s="1" t="s">
        <v>6</v>
      </c>
      <c r="C2" s="1" t="s">
        <v>7</v>
      </c>
      <c r="D2">
        <v>1</v>
      </c>
      <c r="E2" s="1" t="s">
        <v>8</v>
      </c>
      <c r="F2" s="1" t="s">
        <v>9</v>
      </c>
      <c r="G2" s="2">
        <f>zad14[[#This Row],[wynagrodzenie lewa]]+zad14[[#This Row],[wynagrodzenie prawa]]</f>
        <v>6908.1</v>
      </c>
      <c r="H2" s="1">
        <f>zad1453[[#This Row],[etat lewa]]+zad1453[[#This Row],[etat prawa]]</f>
        <v>1</v>
      </c>
      <c r="I2" s="10" t="str">
        <f>zad1458[[#This Row],[Nazwisko]]</f>
        <v>Krasna</v>
      </c>
      <c r="J2" s="10">
        <f>ROUND(IF(AND(OR(zad1458[[#This Row],[Kod stanowiska]]=4,zad1458[[#This Row],[Kod stanowiska]]=5),H2&gt;=2/3),G2*0.1,0),2)</f>
        <v>0</v>
      </c>
      <c r="N2" t="b">
        <f>AND(OR(zad1458[[#This Row],[Kod stanowiska]]=4,zad1458[[#This Row],[Kod stanowiska]]=5),H2&gt;=2/3)</f>
        <v>0</v>
      </c>
    </row>
    <row r="3" spans="1:14" ht="15.75" x14ac:dyDescent="0.25">
      <c r="A3">
        <v>2</v>
      </c>
      <c r="B3" s="1" t="s">
        <v>10</v>
      </c>
      <c r="C3" s="1" t="s">
        <v>11</v>
      </c>
      <c r="D3">
        <v>3</v>
      </c>
      <c r="E3" s="1" t="s">
        <v>12</v>
      </c>
      <c r="F3" s="1" t="s">
        <v>9</v>
      </c>
      <c r="G3" s="2">
        <f>zad14[[#This Row],[wynagrodzenie lewa]]+zad14[[#This Row],[wynagrodzenie prawa]]</f>
        <v>15844.63</v>
      </c>
      <c r="H3" s="1">
        <f>zad1453[[#This Row],[etat lewa]]+zad1453[[#This Row],[etat prawa]]</f>
        <v>1</v>
      </c>
      <c r="I3" s="10" t="str">
        <f>zad1458[[#This Row],[Nazwisko]]</f>
        <v>Jasny</v>
      </c>
      <c r="J3" s="10">
        <f>ROUND(IF(AND(OR(zad1458[[#This Row],[Kod stanowiska]]=4,zad1458[[#This Row],[Kod stanowiska]]=5),H3&gt;=2/3),G3*0.1,0),2)</f>
        <v>0</v>
      </c>
      <c r="N3" t="b">
        <f>AND(OR(zad1458[[#This Row],[Kod stanowiska]]=4,zad1458[[#This Row],[Kod stanowiska]]=5),H3&gt;=2/3)</f>
        <v>0</v>
      </c>
    </row>
    <row r="4" spans="1:14" ht="15.75" x14ac:dyDescent="0.25">
      <c r="A4">
        <v>3</v>
      </c>
      <c r="B4" s="1" t="s">
        <v>13</v>
      </c>
      <c r="C4" s="1" t="s">
        <v>14</v>
      </c>
      <c r="D4">
        <v>2</v>
      </c>
      <c r="E4" s="1" t="s">
        <v>15</v>
      </c>
      <c r="F4" s="1" t="s">
        <v>16</v>
      </c>
      <c r="G4" s="2">
        <f>zad14[[#This Row],[wynagrodzenie lewa]]+zad14[[#This Row],[wynagrodzenie prawa]]</f>
        <v>4863</v>
      </c>
      <c r="H4" s="1">
        <f>zad1453[[#This Row],[etat lewa]]+zad1453[[#This Row],[etat prawa]]</f>
        <v>0.75</v>
      </c>
      <c r="I4" s="10" t="str">
        <f>zad1458[[#This Row],[Nazwisko]]</f>
        <v>Iksiński</v>
      </c>
      <c r="J4" s="10">
        <f>ROUND(IF(AND(OR(zad1458[[#This Row],[Kod stanowiska]]=4,zad1458[[#This Row],[Kod stanowiska]]=5),H4&gt;=2/3),G4*0.1,0),2)</f>
        <v>0</v>
      </c>
      <c r="N4" t="b">
        <f>AND(OR(zad1458[[#This Row],[Kod stanowiska]]=4,zad1458[[#This Row],[Kod stanowiska]]=5),H4&gt;=2/3)</f>
        <v>0</v>
      </c>
    </row>
    <row r="5" spans="1:14" ht="15.75" x14ac:dyDescent="0.25">
      <c r="A5">
        <v>4</v>
      </c>
      <c r="B5" s="1" t="s">
        <v>17</v>
      </c>
      <c r="C5" s="1" t="s">
        <v>18</v>
      </c>
      <c r="D5">
        <v>1</v>
      </c>
      <c r="E5" s="1" t="s">
        <v>19</v>
      </c>
      <c r="F5" s="1" t="s">
        <v>20</v>
      </c>
      <c r="G5" s="2">
        <f>zad14[[#This Row],[wynagrodzenie lewa]]+zad14[[#This Row],[wynagrodzenie prawa]]</f>
        <v>4396</v>
      </c>
      <c r="H5" s="1">
        <f>zad1453[[#This Row],[etat lewa]]+zad1453[[#This Row],[etat prawa]]</f>
        <v>0.5</v>
      </c>
      <c r="I5" s="10" t="str">
        <f>zad1458[[#This Row],[Nazwisko]]</f>
        <v>Ygrekowska</v>
      </c>
      <c r="J5" s="10">
        <f>ROUND(IF(AND(OR(zad1458[[#This Row],[Kod stanowiska]]=4,zad1458[[#This Row],[Kod stanowiska]]=5),H5&gt;=2/3),G5*0.1,0),2)</f>
        <v>0</v>
      </c>
      <c r="N5" t="b">
        <f>AND(OR(zad1458[[#This Row],[Kod stanowiska]]=4,zad1458[[#This Row],[Kod stanowiska]]=5),H5&gt;=2/3)</f>
        <v>0</v>
      </c>
    </row>
    <row r="6" spans="1:14" ht="15.75" x14ac:dyDescent="0.25">
      <c r="A6">
        <v>5</v>
      </c>
      <c r="B6" s="1" t="s">
        <v>21</v>
      </c>
      <c r="C6" s="1" t="s">
        <v>22</v>
      </c>
      <c r="D6">
        <v>2</v>
      </c>
      <c r="E6" s="1" t="s">
        <v>23</v>
      </c>
      <c r="F6" s="1" t="s">
        <v>24</v>
      </c>
      <c r="G6" s="2">
        <f>zad14[[#This Row],[wynagrodzenie lewa]]+zad14[[#This Row],[wynagrodzenie prawa]]</f>
        <v>3870</v>
      </c>
      <c r="H6" s="1">
        <f>zad1453[[#This Row],[etat lewa]]+zad1453[[#This Row],[etat prawa]]</f>
        <v>0.25</v>
      </c>
      <c r="I6" s="10" t="str">
        <f>zad1458[[#This Row],[Nazwisko]]</f>
        <v>Jacyniacki</v>
      </c>
      <c r="J6" s="10">
        <f>ROUND(IF(AND(OR(zad1458[[#This Row],[Kod stanowiska]]=4,zad1458[[#This Row],[Kod stanowiska]]=5),H6&gt;=2/3),G6*0.1,0),2)</f>
        <v>0</v>
      </c>
      <c r="N6" t="b">
        <f>AND(OR(zad1458[[#This Row],[Kod stanowiska]]=4,zad1458[[#This Row],[Kod stanowiska]]=5),H6&gt;=2/3)</f>
        <v>0</v>
      </c>
    </row>
    <row r="7" spans="1:14" ht="15.75" x14ac:dyDescent="0.25">
      <c r="A7">
        <v>6</v>
      </c>
      <c r="B7" s="1" t="s">
        <v>25</v>
      </c>
      <c r="C7" s="1" t="s">
        <v>26</v>
      </c>
      <c r="D7">
        <v>2</v>
      </c>
      <c r="E7" s="1" t="s">
        <v>27</v>
      </c>
      <c r="F7" s="1" t="s">
        <v>28</v>
      </c>
      <c r="G7" s="2">
        <f>zad14[[#This Row],[wynagrodzenie lewa]]+zad14[[#This Row],[wynagrodzenie prawa]]</f>
        <v>2622.69</v>
      </c>
      <c r="H7" s="1">
        <f>zad1453[[#This Row],[etat lewa]]+zad1453[[#This Row],[etat prawa]]</f>
        <v>0.8125</v>
      </c>
      <c r="I7" s="10" t="str">
        <f>zad1458[[#This Row],[Nazwisko]]</f>
        <v>Kompetenta</v>
      </c>
      <c r="J7" s="10">
        <f>ROUND(IF(AND(OR(zad1458[[#This Row],[Kod stanowiska]]=4,zad1458[[#This Row],[Kod stanowiska]]=5),H7&gt;=2/3),G7*0.1,0),2)</f>
        <v>0</v>
      </c>
      <c r="N7" t="b">
        <f>AND(OR(zad1458[[#This Row],[Kod stanowiska]]=4,zad1458[[#This Row],[Kod stanowiska]]=5),H7&gt;=2/3)</f>
        <v>0</v>
      </c>
    </row>
    <row r="8" spans="1:14" ht="15.75" x14ac:dyDescent="0.25">
      <c r="A8">
        <v>7</v>
      </c>
      <c r="B8" s="1" t="s">
        <v>29</v>
      </c>
      <c r="C8" s="1" t="s">
        <v>30</v>
      </c>
      <c r="D8">
        <v>4</v>
      </c>
      <c r="E8" s="1" t="s">
        <v>31</v>
      </c>
      <c r="F8" s="1" t="s">
        <v>9</v>
      </c>
      <c r="G8" s="2">
        <f>zad14[[#This Row],[wynagrodzenie lewa]]+zad14[[#This Row],[wynagrodzenie prawa]]</f>
        <v>6827</v>
      </c>
      <c r="H8" s="1">
        <f>zad1453[[#This Row],[etat lewa]]+zad1453[[#This Row],[etat prawa]]</f>
        <v>1</v>
      </c>
      <c r="I8" s="10" t="str">
        <f>zad1458[[#This Row],[Nazwisko]]</f>
        <v>Sympatyczny</v>
      </c>
      <c r="J8" s="10">
        <f>ROUND(IF(AND(OR(zad1458[[#This Row],[Kod stanowiska]]=4,zad1458[[#This Row],[Kod stanowiska]]=5),H8&gt;=2/3),G8*0.1,0),2)</f>
        <v>682.7</v>
      </c>
      <c r="N8" t="b">
        <f>AND(OR(zad1458[[#This Row],[Kod stanowiska]]=4,zad1458[[#This Row],[Kod stanowiska]]=5),H8&gt;=2/3)</f>
        <v>1</v>
      </c>
    </row>
    <row r="9" spans="1:14" ht="15.75" x14ac:dyDescent="0.25">
      <c r="A9">
        <v>8</v>
      </c>
      <c r="B9" s="1" t="s">
        <v>32</v>
      </c>
      <c r="C9" s="1" t="s">
        <v>33</v>
      </c>
      <c r="D9">
        <v>3</v>
      </c>
      <c r="E9" s="1" t="s">
        <v>34</v>
      </c>
      <c r="F9" s="1" t="s">
        <v>16</v>
      </c>
      <c r="G9" s="2">
        <f>zad14[[#This Row],[wynagrodzenie lewa]]+zad14[[#This Row],[wynagrodzenie prawa]]</f>
        <v>3395</v>
      </c>
      <c r="H9" s="1">
        <f>zad1453[[#This Row],[etat lewa]]+zad1453[[#This Row],[etat prawa]]</f>
        <v>0.75</v>
      </c>
      <c r="I9" s="10" t="str">
        <f>zad1458[[#This Row],[Nazwisko]]</f>
        <v>Znana</v>
      </c>
      <c r="J9" s="10">
        <f>ROUND(IF(AND(OR(zad1458[[#This Row],[Kod stanowiska]]=4,zad1458[[#This Row],[Kod stanowiska]]=5),H9&gt;=2/3),G9*0.1,0),2)</f>
        <v>0</v>
      </c>
      <c r="N9" t="b">
        <f>AND(OR(zad1458[[#This Row],[Kod stanowiska]]=4,zad1458[[#This Row],[Kod stanowiska]]=5),H9&gt;=2/3)</f>
        <v>0</v>
      </c>
    </row>
    <row r="10" spans="1:14" ht="15.75" x14ac:dyDescent="0.25">
      <c r="A10">
        <v>9</v>
      </c>
      <c r="B10" s="1" t="s">
        <v>35</v>
      </c>
      <c r="C10" s="1" t="s">
        <v>36</v>
      </c>
      <c r="D10">
        <v>4</v>
      </c>
      <c r="E10" s="1" t="s">
        <v>37</v>
      </c>
      <c r="F10" s="1" t="s">
        <v>9</v>
      </c>
      <c r="G10" s="2">
        <f>zad14[[#This Row],[wynagrodzenie lewa]]+zad14[[#This Row],[wynagrodzenie prawa]]</f>
        <v>4657</v>
      </c>
      <c r="H10" s="1">
        <f>zad1453[[#This Row],[etat lewa]]+zad1453[[#This Row],[etat prawa]]</f>
        <v>1</v>
      </c>
      <c r="I10" s="10" t="str">
        <f>zad1458[[#This Row],[Nazwisko]]</f>
        <v>Abacka</v>
      </c>
      <c r="J10" s="10">
        <f>ROUND(IF(AND(OR(zad1458[[#This Row],[Kod stanowiska]]=4,zad1458[[#This Row],[Kod stanowiska]]=5),H10&gt;=2/3),G10*0.1,0),2)</f>
        <v>465.7</v>
      </c>
      <c r="N10" t="b">
        <f>AND(OR(zad1458[[#This Row],[Kod stanowiska]]=4,zad1458[[#This Row],[Kod stanowiska]]=5),H10&gt;=2/3)</f>
        <v>1</v>
      </c>
    </row>
    <row r="11" spans="1:14" ht="15.75" x14ac:dyDescent="0.25">
      <c r="A11">
        <v>10</v>
      </c>
      <c r="B11" s="1" t="s">
        <v>38</v>
      </c>
      <c r="C11" s="1" t="s">
        <v>39</v>
      </c>
      <c r="D11">
        <v>5</v>
      </c>
      <c r="E11" s="1" t="s">
        <v>40</v>
      </c>
      <c r="F11" s="1" t="s">
        <v>41</v>
      </c>
      <c r="G11" s="2">
        <f>zad14[[#This Row],[wynagrodzenie lewa]]+zad14[[#This Row],[wynagrodzenie prawa]]</f>
        <v>3602</v>
      </c>
      <c r="H11" s="1">
        <f>zad1453[[#This Row],[etat lewa]]+zad1453[[#This Row],[etat prawa]]</f>
        <v>0.875</v>
      </c>
      <c r="I11" s="10" t="str">
        <f>zad1458[[#This Row],[Nazwisko]]</f>
        <v>Babacki</v>
      </c>
      <c r="J11" s="10">
        <f>ROUND(IF(AND(OR(zad1458[[#This Row],[Kod stanowiska]]=4,zad1458[[#This Row],[Kod stanowiska]]=5),H11&gt;=2/3),G11*0.1,0),2)</f>
        <v>360.2</v>
      </c>
      <c r="N11" t="b">
        <f>AND(OR(zad1458[[#This Row],[Kod stanowiska]]=4,zad1458[[#This Row],[Kod stanowiska]]=5),H11&gt;=2/3)</f>
        <v>1</v>
      </c>
    </row>
    <row r="12" spans="1:14" ht="15.75" x14ac:dyDescent="0.25">
      <c r="A12">
        <v>11</v>
      </c>
      <c r="B12" s="1" t="s">
        <v>42</v>
      </c>
      <c r="C12" s="1" t="s">
        <v>43</v>
      </c>
      <c r="D12">
        <v>2</v>
      </c>
      <c r="E12" s="1" t="s">
        <v>44</v>
      </c>
      <c r="F12" s="1" t="s">
        <v>9</v>
      </c>
      <c r="G12" s="2">
        <f>zad14[[#This Row],[wynagrodzenie lewa]]+zad14[[#This Row],[wynagrodzenie prawa]]</f>
        <v>4084</v>
      </c>
      <c r="H12" s="1">
        <f>zad1453[[#This Row],[etat lewa]]+zad1453[[#This Row],[etat prawa]]</f>
        <v>1</v>
      </c>
      <c r="I12" s="10" t="str">
        <f>zad1458[[#This Row],[Nazwisko]]</f>
        <v>Cacykowski</v>
      </c>
      <c r="J12" s="10">
        <f>ROUND(IF(AND(OR(zad1458[[#This Row],[Kod stanowiska]]=4,zad1458[[#This Row],[Kod stanowiska]]=5),H12&gt;=2/3),G12*0.1,0),2)</f>
        <v>0</v>
      </c>
      <c r="N12" t="b">
        <f>AND(OR(zad1458[[#This Row],[Kod stanowiska]]=4,zad1458[[#This Row],[Kod stanowiska]]=5),H12&gt;=2/3)</f>
        <v>0</v>
      </c>
    </row>
    <row r="13" spans="1:14" ht="15.75" x14ac:dyDescent="0.25">
      <c r="A13">
        <v>12</v>
      </c>
      <c r="B13" s="1" t="s">
        <v>45</v>
      </c>
      <c r="C13" s="1" t="s">
        <v>46</v>
      </c>
      <c r="D13">
        <v>5</v>
      </c>
      <c r="E13" s="1" t="s">
        <v>47</v>
      </c>
      <c r="F13" s="1" t="s">
        <v>20</v>
      </c>
      <c r="G13" s="2">
        <f>zad14[[#This Row],[wynagrodzenie lewa]]+zad14[[#This Row],[wynagrodzenie prawa]]</f>
        <v>3584.75</v>
      </c>
      <c r="H13" s="1">
        <f>zad1453[[#This Row],[etat lewa]]+zad1453[[#This Row],[etat prawa]]</f>
        <v>0.5</v>
      </c>
      <c r="I13" s="10" t="str">
        <f>zad1458[[#This Row],[Nazwisko]]</f>
        <v>Duza</v>
      </c>
      <c r="J13" s="10">
        <f>ROUND(IF(AND(OR(zad1458[[#This Row],[Kod stanowiska]]=4,zad1458[[#This Row],[Kod stanowiska]]=5),H13&gt;=2/3),G13*0.1,0),2)</f>
        <v>0</v>
      </c>
      <c r="N13" t="b">
        <f>AND(OR(zad1458[[#This Row],[Kod stanowiska]]=4,zad1458[[#This Row],[Kod stanowiska]]=5),H13&gt;=2/3)</f>
        <v>0</v>
      </c>
    </row>
    <row r="14" spans="1:14" ht="15.75" x14ac:dyDescent="0.25">
      <c r="A14">
        <v>13</v>
      </c>
      <c r="B14" s="1" t="s">
        <v>48</v>
      </c>
      <c r="C14" s="1" t="s">
        <v>49</v>
      </c>
      <c r="D14">
        <v>2</v>
      </c>
      <c r="E14" s="1" t="s">
        <v>50</v>
      </c>
      <c r="F14" s="1" t="s">
        <v>9</v>
      </c>
      <c r="G14" s="2">
        <f>zad14[[#This Row],[wynagrodzenie lewa]]+zad14[[#This Row],[wynagrodzenie prawa]]</f>
        <v>12865</v>
      </c>
      <c r="H14" s="1">
        <f>zad1453[[#This Row],[etat lewa]]+zad1453[[#This Row],[etat prawa]]</f>
        <v>1</v>
      </c>
      <c r="I14" s="10" t="str">
        <f>zad1458[[#This Row],[Nazwisko]]</f>
        <v>Maly</v>
      </c>
      <c r="J14" s="10">
        <f>ROUND(IF(AND(OR(zad1458[[#This Row],[Kod stanowiska]]=4,zad1458[[#This Row],[Kod stanowiska]]=5),H14&gt;=2/3),G14*0.1,0),2)</f>
        <v>0</v>
      </c>
      <c r="N14" t="b">
        <f>AND(OR(zad1458[[#This Row],[Kod stanowiska]]=4,zad1458[[#This Row],[Kod stanowiska]]=5),H14&gt;=2/3)</f>
        <v>0</v>
      </c>
    </row>
    <row r="15" spans="1:14" ht="15.75" x14ac:dyDescent="0.25">
      <c r="A15">
        <v>14</v>
      </c>
      <c r="B15" s="1" t="s">
        <v>51</v>
      </c>
      <c r="C15" s="1" t="s">
        <v>52</v>
      </c>
      <c r="D15">
        <v>2</v>
      </c>
      <c r="E15" s="1" t="s">
        <v>53</v>
      </c>
      <c r="F15" s="1" t="s">
        <v>54</v>
      </c>
      <c r="G15" s="2">
        <f>zad14[[#This Row],[wynagrodzenie lewa]]+zad14[[#This Row],[wynagrodzenie prawa]]</f>
        <v>3137</v>
      </c>
      <c r="H15" s="1">
        <f>zad1453[[#This Row],[etat lewa]]+zad1453[[#This Row],[etat prawa]]</f>
        <v>0.5625</v>
      </c>
      <c r="I15" s="10" t="str">
        <f>zad1458[[#This Row],[Nazwisko]]</f>
        <v>Gospodarny</v>
      </c>
      <c r="J15" s="10">
        <f>ROUND(IF(AND(OR(zad1458[[#This Row],[Kod stanowiska]]=4,zad1458[[#This Row],[Kod stanowiska]]=5),H15&gt;=2/3),G15*0.1,0),2)</f>
        <v>0</v>
      </c>
      <c r="N15" t="b">
        <f>AND(OR(zad1458[[#This Row],[Kod stanowiska]]=4,zad1458[[#This Row],[Kod stanowiska]]=5),H15&gt;=2/3)</f>
        <v>0</v>
      </c>
    </row>
    <row r="16" spans="1:14" ht="15.75" x14ac:dyDescent="0.25">
      <c r="A16">
        <v>15</v>
      </c>
      <c r="B16" s="1" t="s">
        <v>55</v>
      </c>
      <c r="C16" s="1" t="s">
        <v>56</v>
      </c>
      <c r="D16">
        <v>5</v>
      </c>
      <c r="E16" s="1" t="s">
        <v>57</v>
      </c>
      <c r="F16" s="1" t="s">
        <v>16</v>
      </c>
      <c r="G16" s="2">
        <f>zad14[[#This Row],[wynagrodzenie lewa]]+zad14[[#This Row],[wynagrodzenie prawa]]</f>
        <v>4120.57</v>
      </c>
      <c r="H16" s="1">
        <f>zad1453[[#This Row],[etat lewa]]+zad1453[[#This Row],[etat prawa]]</f>
        <v>0.75</v>
      </c>
      <c r="I16" s="10" t="str">
        <f>zad1458[[#This Row],[Nazwisko]]</f>
        <v>Zaradna</v>
      </c>
      <c r="J16" s="10">
        <f>ROUND(IF(AND(OR(zad1458[[#This Row],[Kod stanowiska]]=4,zad1458[[#This Row],[Kod stanowiska]]=5),H16&gt;=2/3),G16*0.1,0),2)</f>
        <v>412.06</v>
      </c>
      <c r="N16" t="b">
        <f>AND(OR(zad1458[[#This Row],[Kod stanowiska]]=4,zad1458[[#This Row],[Kod stanowiska]]=5),H16&gt;=2/3)</f>
        <v>1</v>
      </c>
    </row>
    <row r="17" spans="1:14" ht="15.75" x14ac:dyDescent="0.25">
      <c r="A17">
        <v>16</v>
      </c>
      <c r="B17" s="1" t="s">
        <v>58</v>
      </c>
      <c r="C17" s="1" t="s">
        <v>59</v>
      </c>
      <c r="D17">
        <v>5</v>
      </c>
      <c r="E17" s="1" t="s">
        <v>60</v>
      </c>
      <c r="F17" s="1" t="s">
        <v>20</v>
      </c>
      <c r="G17" s="2">
        <f>zad14[[#This Row],[wynagrodzenie lewa]]+zad14[[#This Row],[wynagrodzenie prawa]]</f>
        <v>3822</v>
      </c>
      <c r="H17" s="1">
        <f>zad1453[[#This Row],[etat lewa]]+zad1453[[#This Row],[etat prawa]]</f>
        <v>0.5</v>
      </c>
      <c r="I17" s="10" t="str">
        <f>zad1458[[#This Row],[Nazwisko]]</f>
        <v>Wysoka</v>
      </c>
      <c r="J17" s="10">
        <f>ROUND(IF(AND(OR(zad1458[[#This Row],[Kod stanowiska]]=4,zad1458[[#This Row],[Kod stanowiska]]=5),H17&gt;=2/3),G17*0.1,0),2)</f>
        <v>0</v>
      </c>
      <c r="N17" t="b">
        <f>AND(OR(zad1458[[#This Row],[Kod stanowiska]]=4,zad1458[[#This Row],[Kod stanowiska]]=5),H17&gt;=2/3)</f>
        <v>0</v>
      </c>
    </row>
    <row r="18" spans="1:14" ht="15.75" x14ac:dyDescent="0.25">
      <c r="A18">
        <v>17</v>
      </c>
      <c r="B18" s="1" t="s">
        <v>61</v>
      </c>
      <c r="C18" s="1" t="s">
        <v>62</v>
      </c>
      <c r="D18">
        <v>3</v>
      </c>
      <c r="E18" s="1" t="s">
        <v>63</v>
      </c>
      <c r="F18" s="1" t="s">
        <v>64</v>
      </c>
      <c r="G18" s="2">
        <f>zad14[[#This Row],[wynagrodzenie lewa]]+zad14[[#This Row],[wynagrodzenie prawa]]</f>
        <v>4011</v>
      </c>
      <c r="H18" s="1">
        <f>zad1453[[#This Row],[etat lewa]]+zad1453[[#This Row],[etat prawa]]</f>
        <v>0.9375</v>
      </c>
      <c r="I18" s="10" t="str">
        <f>zad1458[[#This Row],[Nazwisko]]</f>
        <v>Niski</v>
      </c>
      <c r="J18" s="10">
        <f>ROUND(IF(AND(OR(zad1458[[#This Row],[Kod stanowiska]]=4,zad1458[[#This Row],[Kod stanowiska]]=5),H18&gt;=2/3),G18*0.1,0),2)</f>
        <v>0</v>
      </c>
      <c r="N18" t="b">
        <f>AND(OR(zad1458[[#This Row],[Kod stanowiska]]=4,zad1458[[#This Row],[Kod stanowiska]]=5),H18&gt;=2/3)</f>
        <v>0</v>
      </c>
    </row>
    <row r="19" spans="1:14" ht="15.75" x14ac:dyDescent="0.25">
      <c r="A19">
        <v>18</v>
      </c>
      <c r="B19" s="1" t="s">
        <v>65</v>
      </c>
      <c r="C19" s="1" t="s">
        <v>66</v>
      </c>
      <c r="D19">
        <v>1</v>
      </c>
      <c r="E19" s="1" t="s">
        <v>67</v>
      </c>
      <c r="F19" s="1" t="s">
        <v>16</v>
      </c>
      <c r="G19" s="2">
        <f>zad14[[#This Row],[wynagrodzenie lewa]]+zad14[[#This Row],[wynagrodzenie prawa]]</f>
        <v>3995</v>
      </c>
      <c r="H19" s="1">
        <f>zad1453[[#This Row],[etat lewa]]+zad1453[[#This Row],[etat prawa]]</f>
        <v>0.75</v>
      </c>
      <c r="I19" s="10" t="str">
        <f>zad1458[[#This Row],[Nazwisko]]</f>
        <v>Srednia</v>
      </c>
      <c r="J19" s="10">
        <f>ROUND(IF(AND(OR(zad1458[[#This Row],[Kod stanowiska]]=4,zad1458[[#This Row],[Kod stanowiska]]=5),H19&gt;=2/3),G19*0.1,0),2)</f>
        <v>0</v>
      </c>
      <c r="N19" t="b">
        <f>AND(OR(zad1458[[#This Row],[Kod stanowiska]]=4,zad1458[[#This Row],[Kod stanowiska]]=5),H19&gt;=2/3)</f>
        <v>0</v>
      </c>
    </row>
    <row r="20" spans="1:14" ht="15.75" x14ac:dyDescent="0.25">
      <c r="A20">
        <v>19</v>
      </c>
      <c r="B20" s="1" t="s">
        <v>68</v>
      </c>
      <c r="C20" s="1" t="s">
        <v>69</v>
      </c>
      <c r="D20">
        <v>4</v>
      </c>
      <c r="E20" s="1" t="s">
        <v>70</v>
      </c>
      <c r="F20" s="1" t="s">
        <v>64</v>
      </c>
      <c r="G20" s="2">
        <f>zad14[[#This Row],[wynagrodzenie lewa]]+zad14[[#This Row],[wynagrodzenie prawa]]</f>
        <v>2812.69</v>
      </c>
      <c r="H20" s="1">
        <f>zad1453[[#This Row],[etat lewa]]+zad1453[[#This Row],[etat prawa]]</f>
        <v>0.9375</v>
      </c>
      <c r="I20" s="10" t="str">
        <f>zad1458[[#This Row],[Nazwisko]]</f>
        <v>Malkontent</v>
      </c>
      <c r="J20" s="10">
        <f>ROUND(IF(AND(OR(zad1458[[#This Row],[Kod stanowiska]]=4,zad1458[[#This Row],[Kod stanowiska]]=5),H20&gt;=2/3),G20*0.1,0),2)</f>
        <v>281.27</v>
      </c>
      <c r="N20" t="b">
        <f>AND(OR(zad1458[[#This Row],[Kod stanowiska]]=4,zad1458[[#This Row],[Kod stanowiska]]=5),H20&gt;=2/3)</f>
        <v>1</v>
      </c>
    </row>
    <row r="21" spans="1:14" ht="15.75" x14ac:dyDescent="0.25">
      <c r="A21">
        <v>20</v>
      </c>
      <c r="B21" s="1" t="s">
        <v>71</v>
      </c>
      <c r="C21" s="1" t="s">
        <v>72</v>
      </c>
      <c r="D21">
        <v>1</v>
      </c>
      <c r="E21" s="1" t="s">
        <v>73</v>
      </c>
      <c r="F21" s="1" t="s">
        <v>9</v>
      </c>
      <c r="G21" s="2">
        <f>zad14[[#This Row],[wynagrodzenie lewa]]+zad14[[#This Row],[wynagrodzenie prawa]]</f>
        <v>30292.54</v>
      </c>
      <c r="H21" s="1">
        <f>zad1453[[#This Row],[etat lewa]]+zad1453[[#This Row],[etat prawa]]</f>
        <v>1</v>
      </c>
      <c r="I21" s="10" t="str">
        <f>zad1458[[#This Row],[Nazwisko]]</f>
        <v>Amatorski</v>
      </c>
      <c r="J21" s="10">
        <f>ROUND(IF(AND(OR(zad1458[[#This Row],[Kod stanowiska]]=4,zad1458[[#This Row],[Kod stanowiska]]=5),H21&gt;=2/3),G21*0.1,0),2)</f>
        <v>0</v>
      </c>
      <c r="N21" t="b">
        <f>AND(OR(zad1458[[#This Row],[Kod stanowiska]]=4,zad1458[[#This Row],[Kod stanowiska]]=5),H21&gt;=2/3)</f>
        <v>0</v>
      </c>
    </row>
    <row r="22" spans="1:14" ht="15.75" x14ac:dyDescent="0.25">
      <c r="A22">
        <v>21</v>
      </c>
      <c r="B22" s="1" t="s">
        <v>74</v>
      </c>
      <c r="C22" s="1" t="s">
        <v>75</v>
      </c>
      <c r="D22">
        <v>2</v>
      </c>
      <c r="E22" s="1" t="s">
        <v>76</v>
      </c>
      <c r="F22" s="1" t="s">
        <v>9</v>
      </c>
      <c r="G22" s="2">
        <f>zad14[[#This Row],[wynagrodzenie lewa]]+zad14[[#This Row],[wynagrodzenie prawa]]</f>
        <v>4620</v>
      </c>
      <c r="H22" s="1">
        <f>zad1453[[#This Row],[etat lewa]]+zad1453[[#This Row],[etat prawa]]</f>
        <v>1</v>
      </c>
      <c r="I22" s="10" t="str">
        <f>zad1458[[#This Row],[Nazwisko]]</f>
        <v>Zawodowa</v>
      </c>
      <c r="J22" s="10">
        <f>ROUND(IF(AND(OR(zad1458[[#This Row],[Kod stanowiska]]=4,zad1458[[#This Row],[Kod stanowiska]]=5),H22&gt;=2/3),G22*0.1,0),2)</f>
        <v>0</v>
      </c>
      <c r="N22" t="b">
        <f>AND(OR(zad1458[[#This Row],[Kod stanowiska]]=4,zad1458[[#This Row],[Kod stanowiska]]=5),H22&gt;=2/3)</f>
        <v>0</v>
      </c>
    </row>
    <row r="23" spans="1:14" ht="15.75" x14ac:dyDescent="0.25">
      <c r="A23">
        <v>22</v>
      </c>
      <c r="B23" s="1" t="s">
        <v>77</v>
      </c>
      <c r="C23" s="1" t="s">
        <v>78</v>
      </c>
      <c r="D23">
        <v>3</v>
      </c>
      <c r="E23" s="1" t="s">
        <v>79</v>
      </c>
      <c r="F23" s="1" t="s">
        <v>16</v>
      </c>
      <c r="G23" s="2">
        <f>zad14[[#This Row],[wynagrodzenie lewa]]+zad14[[#This Row],[wynagrodzenie prawa]]</f>
        <v>3042.63</v>
      </c>
      <c r="H23" s="1">
        <f>zad1453[[#This Row],[etat lewa]]+zad1453[[#This Row],[etat prawa]]</f>
        <v>0.75</v>
      </c>
      <c r="I23" s="10" t="str">
        <f>zad1458[[#This Row],[Nazwisko]]</f>
        <v>Korzystna</v>
      </c>
      <c r="J23" s="10">
        <f>ROUND(IF(AND(OR(zad1458[[#This Row],[Kod stanowiska]]=4,zad1458[[#This Row],[Kod stanowiska]]=5),H23&gt;=2/3),G23*0.1,0),2)</f>
        <v>0</v>
      </c>
      <c r="N23" t="b">
        <f>AND(OR(zad1458[[#This Row],[Kod stanowiska]]=4,zad1458[[#This Row],[Kod stanowiska]]=5),H23&gt;=2/3)</f>
        <v>0</v>
      </c>
    </row>
    <row r="24" spans="1:14" ht="15.75" x14ac:dyDescent="0.25">
      <c r="A24">
        <v>23</v>
      </c>
      <c r="B24" s="1" t="s">
        <v>80</v>
      </c>
      <c r="C24" s="1" t="s">
        <v>81</v>
      </c>
      <c r="D24">
        <v>2</v>
      </c>
      <c r="E24" s="1" t="s">
        <v>82</v>
      </c>
      <c r="F24" s="1" t="s">
        <v>41</v>
      </c>
      <c r="G24" s="2">
        <f>zad14[[#This Row],[wynagrodzenie lewa]]+zad14[[#This Row],[wynagrodzenie prawa]]</f>
        <v>2312</v>
      </c>
      <c r="H24" s="1">
        <f>zad1453[[#This Row],[etat lewa]]+zad1453[[#This Row],[etat prawa]]</f>
        <v>0.875</v>
      </c>
      <c r="I24" s="10" t="str">
        <f>zad1458[[#This Row],[Nazwisko]]</f>
        <v>Niekonieczny</v>
      </c>
      <c r="J24" s="10">
        <f>ROUND(IF(AND(OR(zad1458[[#This Row],[Kod stanowiska]]=4,zad1458[[#This Row],[Kod stanowiska]]=5),H24&gt;=2/3),G24*0.1,0),2)</f>
        <v>0</v>
      </c>
      <c r="N24" t="b">
        <f>AND(OR(zad1458[[#This Row],[Kod stanowiska]]=4,zad1458[[#This Row],[Kod stanowiska]]=5),H24&gt;=2/3)</f>
        <v>0</v>
      </c>
    </row>
    <row r="25" spans="1:14" ht="15.75" x14ac:dyDescent="0.25">
      <c r="A25">
        <v>24</v>
      </c>
      <c r="B25" s="1" t="s">
        <v>83</v>
      </c>
      <c r="C25" s="1" t="s">
        <v>84</v>
      </c>
      <c r="D25">
        <v>2</v>
      </c>
      <c r="E25" s="1" t="s">
        <v>44</v>
      </c>
      <c r="F25" s="1" t="s">
        <v>9</v>
      </c>
      <c r="G25" s="2">
        <f>zad14[[#This Row],[wynagrodzenie lewa]]+zad14[[#This Row],[wynagrodzenie prawa]]</f>
        <v>4084</v>
      </c>
      <c r="H25" s="1">
        <f>zad1453[[#This Row],[etat lewa]]+zad1453[[#This Row],[etat prawa]]</f>
        <v>1</v>
      </c>
      <c r="I25" s="10" t="str">
        <f>zad1458[[#This Row],[Nazwisko]]</f>
        <v>Zadowolona</v>
      </c>
      <c r="J25" s="10">
        <f>ROUND(IF(AND(OR(zad1458[[#This Row],[Kod stanowiska]]=4,zad1458[[#This Row],[Kod stanowiska]]=5),H25&gt;=2/3),G25*0.1,0),2)</f>
        <v>0</v>
      </c>
      <c r="N25" t="b">
        <f>AND(OR(zad1458[[#This Row],[Kod stanowiska]]=4,zad1458[[#This Row],[Kod stanowiska]]=5),H25&gt;=2/3)</f>
        <v>0</v>
      </c>
    </row>
    <row r="26" spans="1:14" ht="15.75" x14ac:dyDescent="0.25">
      <c r="A26">
        <v>25</v>
      </c>
      <c r="B26" s="1" t="s">
        <v>85</v>
      </c>
      <c r="C26" s="1" t="s">
        <v>86</v>
      </c>
      <c r="D26">
        <v>5</v>
      </c>
      <c r="E26" s="1" t="s">
        <v>87</v>
      </c>
      <c r="F26" s="1" t="s">
        <v>88</v>
      </c>
      <c r="G26" s="2">
        <f>zad14[[#This Row],[wynagrodzenie lewa]]+zad14[[#This Row],[wynagrodzenie prawa]]</f>
        <v>3825.48</v>
      </c>
      <c r="H26" s="1">
        <f>zad1453[[#This Row],[etat lewa]]+zad1453[[#This Row],[etat prawa]]</f>
        <v>0.625</v>
      </c>
      <c r="I26" s="10" t="str">
        <f>zad1458[[#This Row],[Nazwisko]]</f>
        <v>Gładki</v>
      </c>
      <c r="J26" s="10">
        <f>ROUND(IF(AND(OR(zad1458[[#This Row],[Kod stanowiska]]=4,zad1458[[#This Row],[Kod stanowiska]]=5),H26&gt;=2/3),G26*0.1,0),2)</f>
        <v>0</v>
      </c>
      <c r="N26" t="b">
        <f>AND(OR(zad1458[[#This Row],[Kod stanowiska]]=4,zad1458[[#This Row],[Kod stanowiska]]=5),H26&gt;=2/3)</f>
        <v>0</v>
      </c>
    </row>
    <row r="27" spans="1:14" ht="15.75" x14ac:dyDescent="0.25">
      <c r="A27">
        <v>26</v>
      </c>
      <c r="B27" s="1" t="s">
        <v>89</v>
      </c>
      <c r="C27" s="1" t="s">
        <v>90</v>
      </c>
      <c r="D27">
        <v>4</v>
      </c>
      <c r="E27" s="1" t="s">
        <v>91</v>
      </c>
      <c r="F27" s="1" t="s">
        <v>9</v>
      </c>
      <c r="G27" s="2">
        <f>zad14[[#This Row],[wynagrodzenie lewa]]+zad14[[#This Row],[wynagrodzenie prawa]]</f>
        <v>29251</v>
      </c>
      <c r="H27" s="1">
        <f>zad1453[[#This Row],[etat lewa]]+zad1453[[#This Row],[etat prawa]]</f>
        <v>1</v>
      </c>
      <c r="I27" s="10" t="str">
        <f>zad1458[[#This Row],[Nazwisko]]</f>
        <v>Szczodra</v>
      </c>
      <c r="J27" s="10">
        <f>ROUND(IF(AND(OR(zad1458[[#This Row],[Kod stanowiska]]=4,zad1458[[#This Row],[Kod stanowiska]]=5),H27&gt;=2/3),G27*0.1,0),2)</f>
        <v>2925.1</v>
      </c>
      <c r="N27" t="b">
        <f>AND(OR(zad1458[[#This Row],[Kod stanowiska]]=4,zad1458[[#This Row],[Kod stanowiska]]=5),H27&gt;=2/3)</f>
        <v>1</v>
      </c>
    </row>
    <row r="28" spans="1:14" ht="15.75" x14ac:dyDescent="0.25">
      <c r="A28">
        <v>27</v>
      </c>
      <c r="B28" s="1" t="s">
        <v>92</v>
      </c>
      <c r="C28" s="1" t="s">
        <v>93</v>
      </c>
      <c r="D28">
        <v>3</v>
      </c>
      <c r="E28" s="1" t="s">
        <v>94</v>
      </c>
      <c r="F28" s="1" t="s">
        <v>64</v>
      </c>
      <c r="G28" s="2">
        <f>zad14[[#This Row],[wynagrodzenie lewa]]+zad14[[#This Row],[wynagrodzenie prawa]]</f>
        <v>2824</v>
      </c>
      <c r="H28" s="1">
        <f>zad1453[[#This Row],[etat lewa]]+zad1453[[#This Row],[etat prawa]]</f>
        <v>0.9375</v>
      </c>
      <c r="I28" s="10" t="str">
        <f>zad1458[[#This Row],[Nazwisko]]</f>
        <v>Papierowa</v>
      </c>
      <c r="J28" s="10">
        <f>ROUND(IF(AND(OR(zad1458[[#This Row],[Kod stanowiska]]=4,zad1458[[#This Row],[Kod stanowiska]]=5),H28&gt;=2/3),G28*0.1,0),2)</f>
        <v>0</v>
      </c>
      <c r="N28" t="b">
        <f>AND(OR(zad1458[[#This Row],[Kod stanowiska]]=4,zad1458[[#This Row],[Kod stanowiska]]=5),H28&gt;=2/3)</f>
        <v>0</v>
      </c>
    </row>
    <row r="29" spans="1:14" ht="15.75" x14ac:dyDescent="0.25">
      <c r="A29">
        <v>28</v>
      </c>
      <c r="B29" s="1" t="s">
        <v>95</v>
      </c>
      <c r="C29" s="1" t="s">
        <v>96</v>
      </c>
      <c r="D29">
        <v>2</v>
      </c>
      <c r="E29" s="1" t="s">
        <v>97</v>
      </c>
      <c r="F29" s="1" t="s">
        <v>98</v>
      </c>
      <c r="G29" s="2">
        <f>zad14[[#This Row],[wynagrodzenie lewa]]+zad14[[#This Row],[wynagrodzenie prawa]]</f>
        <v>3266</v>
      </c>
      <c r="H29" s="1">
        <f>zad1453[[#This Row],[etat lewa]]+zad1453[[#This Row],[etat prawa]]</f>
        <v>0.6875</v>
      </c>
      <c r="I29" s="10" t="str">
        <f>zad1458[[#This Row],[Nazwisko]]</f>
        <v>Aluminiowy</v>
      </c>
      <c r="J29" s="10">
        <f>ROUND(IF(AND(OR(zad1458[[#This Row],[Kod stanowiska]]=4,zad1458[[#This Row],[Kod stanowiska]]=5),H29&gt;=2/3),G29*0.1,0),2)</f>
        <v>0</v>
      </c>
      <c r="N29" t="b">
        <f>AND(OR(zad1458[[#This Row],[Kod stanowiska]]=4,zad1458[[#This Row],[Kod stanowiska]]=5),H29&gt;=2/3)</f>
        <v>0</v>
      </c>
    </row>
    <row r="30" spans="1:14" ht="15.75" x14ac:dyDescent="0.25">
      <c r="A30">
        <v>29</v>
      </c>
      <c r="B30" s="1" t="s">
        <v>99</v>
      </c>
      <c r="C30" s="1" t="s">
        <v>100</v>
      </c>
      <c r="D30">
        <v>3</v>
      </c>
      <c r="E30" s="1" t="s">
        <v>101</v>
      </c>
      <c r="F30" s="1" t="s">
        <v>41</v>
      </c>
      <c r="G30" s="2">
        <f>zad14[[#This Row],[wynagrodzenie lewa]]+zad14[[#This Row],[wynagrodzenie prawa]]</f>
        <v>3088.93</v>
      </c>
      <c r="H30" s="1">
        <f>zad1453[[#This Row],[etat lewa]]+zad1453[[#This Row],[etat prawa]]</f>
        <v>0.875</v>
      </c>
      <c r="I30" s="10" t="str">
        <f>zad1458[[#This Row],[Nazwisko]]</f>
        <v>Kategoryczny</v>
      </c>
      <c r="J30" s="10">
        <f>ROUND(IF(AND(OR(zad1458[[#This Row],[Kod stanowiska]]=4,zad1458[[#This Row],[Kod stanowiska]]=5),H30&gt;=2/3),G30*0.1,0),2)</f>
        <v>0</v>
      </c>
      <c r="N30" t="b">
        <f>AND(OR(zad1458[[#This Row],[Kod stanowiska]]=4,zad1458[[#This Row],[Kod stanowiska]]=5),H30&gt;=2/3)</f>
        <v>0</v>
      </c>
    </row>
    <row r="31" spans="1:14" ht="15.75" x14ac:dyDescent="0.25">
      <c r="A31">
        <v>30</v>
      </c>
      <c r="B31" s="1" t="s">
        <v>102</v>
      </c>
      <c r="C31" s="1" t="s">
        <v>103</v>
      </c>
      <c r="D31">
        <v>1</v>
      </c>
      <c r="E31" s="1" t="s">
        <v>104</v>
      </c>
      <c r="F31" s="1" t="s">
        <v>9</v>
      </c>
      <c r="G31" s="2">
        <f>zad14[[#This Row],[wynagrodzenie lewa]]+zad14[[#This Row],[wynagrodzenie prawa]]</f>
        <v>4006</v>
      </c>
      <c r="H31" s="1">
        <f>zad1453[[#This Row],[etat lewa]]+zad1453[[#This Row],[etat prawa]]</f>
        <v>1</v>
      </c>
      <c r="I31" s="10" t="str">
        <f>zad1458[[#This Row],[Nazwisko]]</f>
        <v>Paradny</v>
      </c>
      <c r="J31" s="10">
        <f>ROUND(IF(AND(OR(zad1458[[#This Row],[Kod stanowiska]]=4,zad1458[[#This Row],[Kod stanowiska]]=5),H31&gt;=2/3),G31*0.1,0),2)</f>
        <v>0</v>
      </c>
      <c r="N31" t="b">
        <f>AND(OR(zad1458[[#This Row],[Kod stanowiska]]=4,zad1458[[#This Row],[Kod stanowiska]]=5),H31&gt;=2/3)</f>
        <v>0</v>
      </c>
    </row>
    <row r="32" spans="1:14" ht="15.75" x14ac:dyDescent="0.25">
      <c r="A32">
        <v>31</v>
      </c>
      <c r="B32" s="1" t="s">
        <v>105</v>
      </c>
      <c r="C32" s="1" t="s">
        <v>106</v>
      </c>
      <c r="D32">
        <v>4</v>
      </c>
      <c r="E32" s="1" t="s">
        <v>107</v>
      </c>
      <c r="F32" s="1" t="s">
        <v>9</v>
      </c>
      <c r="G32" s="2">
        <f>zad14[[#This Row],[wynagrodzenie lewa]]+zad14[[#This Row],[wynagrodzenie prawa]]</f>
        <v>36878</v>
      </c>
      <c r="H32" s="1">
        <f>zad1453[[#This Row],[etat lewa]]+zad1453[[#This Row],[etat prawa]]</f>
        <v>1</v>
      </c>
      <c r="I32" s="10" t="str">
        <f>zad1458[[#This Row],[Nazwisko]]</f>
        <v>Dokładna</v>
      </c>
      <c r="J32" s="10">
        <f>ROUND(IF(AND(OR(zad1458[[#This Row],[Kod stanowiska]]=4,zad1458[[#This Row],[Kod stanowiska]]=5),H32&gt;=2/3),G32*0.1,0),2)</f>
        <v>3687.8</v>
      </c>
      <c r="N32" t="b">
        <f>AND(OR(zad1458[[#This Row],[Kod stanowiska]]=4,zad1458[[#This Row],[Kod stanowiska]]=5),H32&gt;=2/3)</f>
        <v>1</v>
      </c>
    </row>
    <row r="33" spans="1:14" ht="15.75" x14ac:dyDescent="0.25">
      <c r="A33">
        <v>32</v>
      </c>
      <c r="B33" s="1" t="s">
        <v>108</v>
      </c>
      <c r="C33" s="1" t="s">
        <v>109</v>
      </c>
      <c r="D33">
        <v>5</v>
      </c>
      <c r="E33" s="1" t="s">
        <v>110</v>
      </c>
      <c r="F33" s="1" t="s">
        <v>20</v>
      </c>
      <c r="G33" s="2">
        <f>zad14[[#This Row],[wynagrodzenie lewa]]+zad14[[#This Row],[wynagrodzenie prawa]]</f>
        <v>3044.76</v>
      </c>
      <c r="H33" s="1">
        <f>zad1453[[#This Row],[etat lewa]]+zad1453[[#This Row],[etat prawa]]</f>
        <v>0.5</v>
      </c>
      <c r="I33" s="10" t="str">
        <f>zad1458[[#This Row],[Nazwisko]]</f>
        <v>Drabiniasty</v>
      </c>
      <c r="J33" s="10">
        <f>ROUND(IF(AND(OR(zad1458[[#This Row],[Kod stanowiska]]=4,zad1458[[#This Row],[Kod stanowiska]]=5),H33&gt;=2/3),G33*0.1,0),2)</f>
        <v>0</v>
      </c>
      <c r="N33" t="b">
        <f>AND(OR(zad1458[[#This Row],[Kod stanowiska]]=4,zad1458[[#This Row],[Kod stanowiska]]=5),H33&gt;=2/3)</f>
        <v>0</v>
      </c>
    </row>
    <row r="34" spans="1:14" ht="15.75" x14ac:dyDescent="0.25">
      <c r="A34">
        <v>33</v>
      </c>
      <c r="B34" s="1" t="s">
        <v>111</v>
      </c>
      <c r="C34" s="1" t="s">
        <v>112</v>
      </c>
      <c r="D34">
        <v>3</v>
      </c>
      <c r="E34" s="1" t="s">
        <v>113</v>
      </c>
      <c r="F34" s="1" t="s">
        <v>9</v>
      </c>
      <c r="G34" s="2">
        <f>zad14[[#This Row],[wynagrodzenie lewa]]+zad14[[#This Row],[wynagrodzenie prawa]]</f>
        <v>3825</v>
      </c>
      <c r="H34" s="1">
        <f>zad1453[[#This Row],[etat lewa]]+zad1453[[#This Row],[etat prawa]]</f>
        <v>1</v>
      </c>
      <c r="I34" s="10" t="str">
        <f>zad1458[[#This Row],[Nazwisko]]</f>
        <v>Kołowy</v>
      </c>
      <c r="J34" s="10">
        <f>ROUND(IF(AND(OR(zad1458[[#This Row],[Kod stanowiska]]=4,zad1458[[#This Row],[Kod stanowiska]]=5),H34&gt;=2/3),G34*0.1,0),2)</f>
        <v>0</v>
      </c>
      <c r="N34" t="b">
        <f>AND(OR(zad1458[[#This Row],[Kod stanowiska]]=4,zad1458[[#This Row],[Kod stanowiska]]=5),H34&gt;=2/3)</f>
        <v>0</v>
      </c>
    </row>
    <row r="35" spans="1:14" ht="15.75" x14ac:dyDescent="0.25">
      <c r="A35">
        <v>34</v>
      </c>
      <c r="B35" s="1" t="s">
        <v>114</v>
      </c>
      <c r="C35" s="1" t="s">
        <v>115</v>
      </c>
      <c r="D35">
        <v>4</v>
      </c>
      <c r="E35" s="1" t="s">
        <v>116</v>
      </c>
      <c r="F35" s="1" t="s">
        <v>9</v>
      </c>
      <c r="G35" s="2">
        <f>zad14[[#This Row],[wynagrodzenie lewa]]+zad14[[#This Row],[wynagrodzenie prawa]]</f>
        <v>9029</v>
      </c>
      <c r="H35" s="1">
        <f>zad1453[[#This Row],[etat lewa]]+zad1453[[#This Row],[etat prawa]]</f>
        <v>1</v>
      </c>
      <c r="I35" s="10" t="str">
        <f>zad1458[[#This Row],[Nazwisko]]</f>
        <v>Miła</v>
      </c>
      <c r="J35" s="10">
        <f>ROUND(IF(AND(OR(zad1458[[#This Row],[Kod stanowiska]]=4,zad1458[[#This Row],[Kod stanowiska]]=5),H35&gt;=2/3),G35*0.1,0),2)</f>
        <v>902.9</v>
      </c>
      <c r="N35" t="b">
        <f>AND(OR(zad1458[[#This Row],[Kod stanowiska]]=4,zad1458[[#This Row],[Kod stanowiska]]=5),H35&gt;=2/3)</f>
        <v>1</v>
      </c>
    </row>
    <row r="38" spans="1:14" x14ac:dyDescent="0.25">
      <c r="G38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17A2-8248-4A62-8A17-B9F118796893}">
  <dimension ref="A1:P38"/>
  <sheetViews>
    <sheetView topLeftCell="F1" workbookViewId="0">
      <selection activeCell="R5" sqref="R5"/>
    </sheetView>
  </sheetViews>
  <sheetFormatPr defaultRowHeight="15" x14ac:dyDescent="0.25"/>
  <cols>
    <col min="1" max="1" width="6.140625" customWidth="1"/>
    <col min="2" max="2" width="13.140625" bestFit="1" customWidth="1"/>
    <col min="3" max="3" width="18.42578125" bestFit="1" customWidth="1"/>
    <col min="4" max="4" width="17.140625" bestFit="1" customWidth="1"/>
    <col min="5" max="5" width="28.42578125" bestFit="1" customWidth="1"/>
    <col min="7" max="7" width="24.5703125" bestFit="1" customWidth="1"/>
    <col min="8" max="8" width="14.28515625" bestFit="1" customWidth="1"/>
    <col min="9" max="9" width="10.28515625" style="12" customWidth="1"/>
    <col min="10" max="10" width="35.85546875" style="14" bestFit="1" customWidth="1"/>
    <col min="11" max="11" width="13.140625" bestFit="1" customWidth="1"/>
    <col min="12" max="12" width="35.85546875" bestFit="1" customWidth="1"/>
    <col min="13" max="13" width="13.140625" bestFit="1" customWidth="1"/>
    <col min="15" max="15" width="20.85546875" bestFit="1" customWidth="1"/>
    <col min="16" max="16" width="16" bestFit="1" customWidth="1"/>
  </cols>
  <sheetData>
    <row r="1" spans="1:16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128</v>
      </c>
      <c r="H1" t="s">
        <v>145</v>
      </c>
      <c r="I1" s="11" t="s">
        <v>150</v>
      </c>
      <c r="J1" s="13" t="s">
        <v>151</v>
      </c>
      <c r="K1" t="s">
        <v>152</v>
      </c>
      <c r="L1" s="13" t="s">
        <v>151</v>
      </c>
      <c r="M1" t="s">
        <v>152</v>
      </c>
      <c r="O1" s="10" t="s">
        <v>154</v>
      </c>
      <c r="P1" s="10" t="s">
        <v>155</v>
      </c>
    </row>
    <row r="2" spans="1:16" ht="15.75" x14ac:dyDescent="0.25">
      <c r="A2">
        <v>1</v>
      </c>
      <c r="B2" s="1" t="s">
        <v>6</v>
      </c>
      <c r="C2" s="1" t="s">
        <v>7</v>
      </c>
      <c r="D2">
        <v>1</v>
      </c>
      <c r="E2" s="1" t="s">
        <v>8</v>
      </c>
      <c r="F2" s="1" t="s">
        <v>9</v>
      </c>
      <c r="G2" s="2">
        <f>zad14[[#This Row],[wynagrodzenie lewa]]+zad14[[#This Row],[wynagrodzenie prawa]]</f>
        <v>6908.1</v>
      </c>
      <c r="H2" s="1">
        <f>zad1453[[#This Row],[etat lewa]]+zad1453[[#This Row],[etat prawa]]</f>
        <v>1</v>
      </c>
      <c r="I2" s="11">
        <f>ROUND(IF(AND(OR(zad1458[[#This Row],[Kod stanowiska]]=4,zad1458[[#This Row],[Kod stanowiska]]=5),H2&gt;=2/3),G2*0.1,0),2)</f>
        <v>0</v>
      </c>
      <c r="J2" s="13" t="str">
        <f>IF(RIGHT(zad14589[[#This Row],[Nazwisko]],1)&lt;&gt;"a",G2+I2,"")</f>
        <v/>
      </c>
      <c r="K2" t="str">
        <f>IF(J2&lt;&gt;"",zad14589[[#This Row],[Nazwisko]],"")</f>
        <v/>
      </c>
      <c r="L2" t="s">
        <v>153</v>
      </c>
      <c r="M2" t="s">
        <v>153</v>
      </c>
      <c r="O2" s="10" t="s">
        <v>10</v>
      </c>
      <c r="P2" s="10">
        <v>15844.63</v>
      </c>
    </row>
    <row r="3" spans="1:16" ht="15.75" x14ac:dyDescent="0.25">
      <c r="A3">
        <v>2</v>
      </c>
      <c r="B3" s="1" t="s">
        <v>10</v>
      </c>
      <c r="C3" s="1" t="s">
        <v>11</v>
      </c>
      <c r="D3">
        <v>3</v>
      </c>
      <c r="E3" s="1" t="s">
        <v>12</v>
      </c>
      <c r="F3" s="1" t="s">
        <v>9</v>
      </c>
      <c r="G3" s="2">
        <f>zad14[[#This Row],[wynagrodzenie lewa]]+zad14[[#This Row],[wynagrodzenie prawa]]</f>
        <v>15844.63</v>
      </c>
      <c r="H3" s="1">
        <f>zad1453[[#This Row],[etat lewa]]+zad1453[[#This Row],[etat prawa]]</f>
        <v>1</v>
      </c>
      <c r="I3" s="11">
        <f>ROUND(IF(AND(OR(zad1458[[#This Row],[Kod stanowiska]]=4,zad1458[[#This Row],[Kod stanowiska]]=5),H3&gt;=2/3),G3*0.1,0),2)</f>
        <v>0</v>
      </c>
      <c r="J3" s="13">
        <f>IF(RIGHT(zad14589[[#This Row],[Nazwisko]],1)&lt;&gt;"a",G3+I3,"")</f>
        <v>15844.63</v>
      </c>
      <c r="K3" t="str">
        <f>IF(J3&lt;&gt;"",zad14589[[#This Row],[Nazwisko]],"")</f>
        <v>Jasny</v>
      </c>
      <c r="L3">
        <v>15844.63</v>
      </c>
      <c r="M3" t="s">
        <v>10</v>
      </c>
      <c r="O3" s="10" t="s">
        <v>13</v>
      </c>
      <c r="P3" s="10">
        <v>4863</v>
      </c>
    </row>
    <row r="4" spans="1:16" ht="15.75" x14ac:dyDescent="0.25">
      <c r="A4">
        <v>3</v>
      </c>
      <c r="B4" s="1" t="s">
        <v>13</v>
      </c>
      <c r="C4" s="1" t="s">
        <v>14</v>
      </c>
      <c r="D4">
        <v>2</v>
      </c>
      <c r="E4" s="1" t="s">
        <v>15</v>
      </c>
      <c r="F4" s="1" t="s">
        <v>16</v>
      </c>
      <c r="G4" s="2">
        <f>zad14[[#This Row],[wynagrodzenie lewa]]+zad14[[#This Row],[wynagrodzenie prawa]]</f>
        <v>4863</v>
      </c>
      <c r="H4" s="1">
        <f>zad1453[[#This Row],[etat lewa]]+zad1453[[#This Row],[etat prawa]]</f>
        <v>0.75</v>
      </c>
      <c r="I4" s="11">
        <f>ROUND(IF(AND(OR(zad1458[[#This Row],[Kod stanowiska]]=4,zad1458[[#This Row],[Kod stanowiska]]=5),H4&gt;=2/3),G4*0.1,0),2)</f>
        <v>0</v>
      </c>
      <c r="J4" s="13">
        <f>IF(RIGHT(zad14589[[#This Row],[Nazwisko]],1)&lt;&gt;"a",G4+I4,"")</f>
        <v>4863</v>
      </c>
      <c r="K4" t="str">
        <f>IF(J4&lt;&gt;"",zad14589[[#This Row],[Nazwisko]],"")</f>
        <v>Iksiński</v>
      </c>
      <c r="L4">
        <v>4863</v>
      </c>
      <c r="M4" t="s">
        <v>13</v>
      </c>
      <c r="O4" s="10" t="s">
        <v>21</v>
      </c>
      <c r="P4" s="10">
        <v>3870</v>
      </c>
    </row>
    <row r="5" spans="1:16" ht="15.75" x14ac:dyDescent="0.25">
      <c r="A5">
        <v>4</v>
      </c>
      <c r="B5" s="1" t="s">
        <v>17</v>
      </c>
      <c r="C5" s="1" t="s">
        <v>18</v>
      </c>
      <c r="D5">
        <v>1</v>
      </c>
      <c r="E5" s="1" t="s">
        <v>19</v>
      </c>
      <c r="F5" s="1" t="s">
        <v>20</v>
      </c>
      <c r="G5" s="2">
        <f>zad14[[#This Row],[wynagrodzenie lewa]]+zad14[[#This Row],[wynagrodzenie prawa]]</f>
        <v>4396</v>
      </c>
      <c r="H5" s="1">
        <f>zad1453[[#This Row],[etat lewa]]+zad1453[[#This Row],[etat prawa]]</f>
        <v>0.5</v>
      </c>
      <c r="I5" s="11">
        <f>ROUND(IF(AND(OR(zad1458[[#This Row],[Kod stanowiska]]=4,zad1458[[#This Row],[Kod stanowiska]]=5),H5&gt;=2/3),G5*0.1,0),2)</f>
        <v>0</v>
      </c>
      <c r="J5" s="13" t="str">
        <f>IF(RIGHT(zad14589[[#This Row],[Nazwisko]],1)&lt;&gt;"a",G5+I5,"")</f>
        <v/>
      </c>
      <c r="K5" t="str">
        <f>IF(J5&lt;&gt;"",zad14589[[#This Row],[Nazwisko]],"")</f>
        <v/>
      </c>
      <c r="L5" t="s">
        <v>153</v>
      </c>
      <c r="M5" t="s">
        <v>153</v>
      </c>
      <c r="O5" s="10" t="s">
        <v>29</v>
      </c>
      <c r="P5" s="10">
        <v>7509.7</v>
      </c>
    </row>
    <row r="6" spans="1:16" ht="15.75" x14ac:dyDescent="0.25">
      <c r="A6">
        <v>5</v>
      </c>
      <c r="B6" s="1" t="s">
        <v>21</v>
      </c>
      <c r="C6" s="1" t="s">
        <v>22</v>
      </c>
      <c r="D6">
        <v>2</v>
      </c>
      <c r="E6" s="1" t="s">
        <v>23</v>
      </c>
      <c r="F6" s="1" t="s">
        <v>24</v>
      </c>
      <c r="G6" s="2">
        <f>zad14[[#This Row],[wynagrodzenie lewa]]+zad14[[#This Row],[wynagrodzenie prawa]]</f>
        <v>3870</v>
      </c>
      <c r="H6" s="1">
        <f>zad1453[[#This Row],[etat lewa]]+zad1453[[#This Row],[etat prawa]]</f>
        <v>0.25</v>
      </c>
      <c r="I6" s="11">
        <f>ROUND(IF(AND(OR(zad1458[[#This Row],[Kod stanowiska]]=4,zad1458[[#This Row],[Kod stanowiska]]=5),H6&gt;=2/3),G6*0.1,0),2)</f>
        <v>0</v>
      </c>
      <c r="J6" s="13">
        <f>IF(RIGHT(zad14589[[#This Row],[Nazwisko]],1)&lt;&gt;"a",G6+I6,"")</f>
        <v>3870</v>
      </c>
      <c r="K6" t="str">
        <f>IF(J6&lt;&gt;"",zad14589[[#This Row],[Nazwisko]],"")</f>
        <v>Jacyniacki</v>
      </c>
      <c r="L6">
        <v>3870</v>
      </c>
      <c r="M6" t="s">
        <v>21</v>
      </c>
      <c r="O6" s="10" t="s">
        <v>38</v>
      </c>
      <c r="P6" s="10">
        <v>3962.2</v>
      </c>
    </row>
    <row r="7" spans="1:16" ht="15.75" x14ac:dyDescent="0.25">
      <c r="A7">
        <v>6</v>
      </c>
      <c r="B7" s="1" t="s">
        <v>25</v>
      </c>
      <c r="C7" s="1" t="s">
        <v>26</v>
      </c>
      <c r="D7">
        <v>2</v>
      </c>
      <c r="E7" s="1" t="s">
        <v>27</v>
      </c>
      <c r="F7" s="1" t="s">
        <v>28</v>
      </c>
      <c r="G7" s="2">
        <f>zad14[[#This Row],[wynagrodzenie lewa]]+zad14[[#This Row],[wynagrodzenie prawa]]</f>
        <v>2622.69</v>
      </c>
      <c r="H7" s="1">
        <f>zad1453[[#This Row],[etat lewa]]+zad1453[[#This Row],[etat prawa]]</f>
        <v>0.8125</v>
      </c>
      <c r="I7" s="11">
        <f>ROUND(IF(AND(OR(zad1458[[#This Row],[Kod stanowiska]]=4,zad1458[[#This Row],[Kod stanowiska]]=5),H7&gt;=2/3),G7*0.1,0),2)</f>
        <v>0</v>
      </c>
      <c r="J7" s="13" t="str">
        <f>IF(RIGHT(zad14589[[#This Row],[Nazwisko]],1)&lt;&gt;"a",G7+I7,"")</f>
        <v/>
      </c>
      <c r="K7" t="str">
        <f>IF(J7&lt;&gt;"",zad14589[[#This Row],[Nazwisko]],"")</f>
        <v/>
      </c>
      <c r="L7" t="s">
        <v>153</v>
      </c>
      <c r="M7" t="s">
        <v>153</v>
      </c>
      <c r="O7" s="10" t="s">
        <v>42</v>
      </c>
      <c r="P7" s="10">
        <v>4084</v>
      </c>
    </row>
    <row r="8" spans="1:16" ht="15.75" x14ac:dyDescent="0.25">
      <c r="A8">
        <v>7</v>
      </c>
      <c r="B8" s="1" t="s">
        <v>29</v>
      </c>
      <c r="C8" s="1" t="s">
        <v>30</v>
      </c>
      <c r="D8">
        <v>4</v>
      </c>
      <c r="E8" s="1" t="s">
        <v>31</v>
      </c>
      <c r="F8" s="1" t="s">
        <v>9</v>
      </c>
      <c r="G8" s="2">
        <f>zad14[[#This Row],[wynagrodzenie lewa]]+zad14[[#This Row],[wynagrodzenie prawa]]</f>
        <v>6827</v>
      </c>
      <c r="H8" s="1">
        <f>zad1453[[#This Row],[etat lewa]]+zad1453[[#This Row],[etat prawa]]</f>
        <v>1</v>
      </c>
      <c r="I8" s="11">
        <f>ROUND(IF(AND(OR(zad1458[[#This Row],[Kod stanowiska]]=4,zad1458[[#This Row],[Kod stanowiska]]=5),H8&gt;=2/3),G8*0.1,0),2)</f>
        <v>682.7</v>
      </c>
      <c r="J8" s="13">
        <f>IF(RIGHT(zad14589[[#This Row],[Nazwisko]],1)&lt;&gt;"a",G8+I8,"")</f>
        <v>7509.7</v>
      </c>
      <c r="K8" t="str">
        <f>IF(J8&lt;&gt;"",zad14589[[#This Row],[Nazwisko]],"")</f>
        <v>Sympatyczny</v>
      </c>
      <c r="L8">
        <v>7509.7</v>
      </c>
      <c r="M8" t="s">
        <v>29</v>
      </c>
      <c r="O8" s="10" t="s">
        <v>48</v>
      </c>
      <c r="P8" s="10">
        <v>12865</v>
      </c>
    </row>
    <row r="9" spans="1:16" ht="15.75" x14ac:dyDescent="0.25">
      <c r="A9">
        <v>8</v>
      </c>
      <c r="B9" s="1" t="s">
        <v>32</v>
      </c>
      <c r="C9" s="1" t="s">
        <v>33</v>
      </c>
      <c r="D9">
        <v>3</v>
      </c>
      <c r="E9" s="1" t="s">
        <v>34</v>
      </c>
      <c r="F9" s="1" t="s">
        <v>16</v>
      </c>
      <c r="G9" s="2">
        <f>zad14[[#This Row],[wynagrodzenie lewa]]+zad14[[#This Row],[wynagrodzenie prawa]]</f>
        <v>3395</v>
      </c>
      <c r="H9" s="1">
        <f>zad1453[[#This Row],[etat lewa]]+zad1453[[#This Row],[etat prawa]]</f>
        <v>0.75</v>
      </c>
      <c r="I9" s="11">
        <f>ROUND(IF(AND(OR(zad1458[[#This Row],[Kod stanowiska]]=4,zad1458[[#This Row],[Kod stanowiska]]=5),H9&gt;=2/3),G9*0.1,0),2)</f>
        <v>0</v>
      </c>
      <c r="J9" s="13" t="str">
        <f>IF(RIGHT(zad14589[[#This Row],[Nazwisko]],1)&lt;&gt;"a",G9+I9,"")</f>
        <v/>
      </c>
      <c r="K9" t="str">
        <f>IF(J9&lt;&gt;"",zad14589[[#This Row],[Nazwisko]],"")</f>
        <v/>
      </c>
      <c r="L9" t="s">
        <v>153</v>
      </c>
      <c r="M9" t="s">
        <v>153</v>
      </c>
      <c r="O9" s="10" t="s">
        <v>51</v>
      </c>
      <c r="P9" s="10">
        <v>3137</v>
      </c>
    </row>
    <row r="10" spans="1:16" ht="15.75" x14ac:dyDescent="0.25">
      <c r="A10">
        <v>9</v>
      </c>
      <c r="B10" s="1" t="s">
        <v>35</v>
      </c>
      <c r="C10" s="1" t="s">
        <v>36</v>
      </c>
      <c r="D10">
        <v>4</v>
      </c>
      <c r="E10" s="1" t="s">
        <v>37</v>
      </c>
      <c r="F10" s="1" t="s">
        <v>9</v>
      </c>
      <c r="G10" s="2">
        <f>zad14[[#This Row],[wynagrodzenie lewa]]+zad14[[#This Row],[wynagrodzenie prawa]]</f>
        <v>4657</v>
      </c>
      <c r="H10" s="1">
        <f>zad1453[[#This Row],[etat lewa]]+zad1453[[#This Row],[etat prawa]]</f>
        <v>1</v>
      </c>
      <c r="I10" s="11">
        <f>ROUND(IF(AND(OR(zad1458[[#This Row],[Kod stanowiska]]=4,zad1458[[#This Row],[Kod stanowiska]]=5),H10&gt;=2/3),G10*0.1,0),2)</f>
        <v>465.7</v>
      </c>
      <c r="J10" s="13" t="str">
        <f>IF(RIGHT(zad14589[[#This Row],[Nazwisko]],1)&lt;&gt;"a",G10+I10,"")</f>
        <v/>
      </c>
      <c r="K10" t="str">
        <f>IF(J10&lt;&gt;"",zad14589[[#This Row],[Nazwisko]],"")</f>
        <v/>
      </c>
      <c r="L10" t="s">
        <v>153</v>
      </c>
      <c r="M10" t="s">
        <v>153</v>
      </c>
      <c r="O10" s="10" t="s">
        <v>61</v>
      </c>
      <c r="P10" s="10">
        <v>4011</v>
      </c>
    </row>
    <row r="11" spans="1:16" ht="15.75" x14ac:dyDescent="0.25">
      <c r="A11">
        <v>10</v>
      </c>
      <c r="B11" s="1" t="s">
        <v>38</v>
      </c>
      <c r="C11" s="1" t="s">
        <v>39</v>
      </c>
      <c r="D11">
        <v>5</v>
      </c>
      <c r="E11" s="1" t="s">
        <v>40</v>
      </c>
      <c r="F11" s="1" t="s">
        <v>41</v>
      </c>
      <c r="G11" s="2">
        <f>zad14[[#This Row],[wynagrodzenie lewa]]+zad14[[#This Row],[wynagrodzenie prawa]]</f>
        <v>3602</v>
      </c>
      <c r="H11" s="1">
        <f>zad1453[[#This Row],[etat lewa]]+zad1453[[#This Row],[etat prawa]]</f>
        <v>0.875</v>
      </c>
      <c r="I11" s="11">
        <f>ROUND(IF(AND(OR(zad1458[[#This Row],[Kod stanowiska]]=4,zad1458[[#This Row],[Kod stanowiska]]=5),H11&gt;=2/3),G11*0.1,0),2)</f>
        <v>360.2</v>
      </c>
      <c r="J11" s="13">
        <f>IF(RIGHT(zad14589[[#This Row],[Nazwisko]],1)&lt;&gt;"a",G11+I11,"")</f>
        <v>3962.2</v>
      </c>
      <c r="K11" t="str">
        <f>IF(J11&lt;&gt;"",zad14589[[#This Row],[Nazwisko]],"")</f>
        <v>Babacki</v>
      </c>
      <c r="L11">
        <v>3962.2</v>
      </c>
      <c r="M11" t="s">
        <v>38</v>
      </c>
      <c r="O11" s="10" t="s">
        <v>68</v>
      </c>
      <c r="P11" s="10">
        <v>3093.96</v>
      </c>
    </row>
    <row r="12" spans="1:16" ht="15.75" x14ac:dyDescent="0.25">
      <c r="A12">
        <v>11</v>
      </c>
      <c r="B12" s="1" t="s">
        <v>42</v>
      </c>
      <c r="C12" s="1" t="s">
        <v>43</v>
      </c>
      <c r="D12">
        <v>2</v>
      </c>
      <c r="E12" s="1" t="s">
        <v>44</v>
      </c>
      <c r="F12" s="1" t="s">
        <v>9</v>
      </c>
      <c r="G12" s="2">
        <f>zad14[[#This Row],[wynagrodzenie lewa]]+zad14[[#This Row],[wynagrodzenie prawa]]</f>
        <v>4084</v>
      </c>
      <c r="H12" s="1">
        <f>zad1453[[#This Row],[etat lewa]]+zad1453[[#This Row],[etat prawa]]</f>
        <v>1</v>
      </c>
      <c r="I12" s="11">
        <f>ROUND(IF(AND(OR(zad1458[[#This Row],[Kod stanowiska]]=4,zad1458[[#This Row],[Kod stanowiska]]=5),H12&gt;=2/3),G12*0.1,0),2)</f>
        <v>0</v>
      </c>
      <c r="J12" s="13">
        <f>IF(RIGHT(zad14589[[#This Row],[Nazwisko]],1)&lt;&gt;"a",G12+I12,"")</f>
        <v>4084</v>
      </c>
      <c r="K12" t="str">
        <f>IF(J12&lt;&gt;"",zad14589[[#This Row],[Nazwisko]],"")</f>
        <v>Cacykowski</v>
      </c>
      <c r="L12">
        <v>4084</v>
      </c>
      <c r="M12" t="s">
        <v>42</v>
      </c>
      <c r="O12" s="10" t="s">
        <v>71</v>
      </c>
      <c r="P12" s="10">
        <v>30292.54</v>
      </c>
    </row>
    <row r="13" spans="1:16" ht="15.75" x14ac:dyDescent="0.25">
      <c r="A13">
        <v>12</v>
      </c>
      <c r="B13" s="1" t="s">
        <v>45</v>
      </c>
      <c r="C13" s="1" t="s">
        <v>46</v>
      </c>
      <c r="D13">
        <v>5</v>
      </c>
      <c r="E13" s="1" t="s">
        <v>47</v>
      </c>
      <c r="F13" s="1" t="s">
        <v>20</v>
      </c>
      <c r="G13" s="2">
        <f>zad14[[#This Row],[wynagrodzenie lewa]]+zad14[[#This Row],[wynagrodzenie prawa]]</f>
        <v>3584.75</v>
      </c>
      <c r="H13" s="1">
        <f>zad1453[[#This Row],[etat lewa]]+zad1453[[#This Row],[etat prawa]]</f>
        <v>0.5</v>
      </c>
      <c r="I13" s="11">
        <f>ROUND(IF(AND(OR(zad1458[[#This Row],[Kod stanowiska]]=4,zad1458[[#This Row],[Kod stanowiska]]=5),H13&gt;=2/3),G13*0.1,0),2)</f>
        <v>0</v>
      </c>
      <c r="J13" s="13" t="str">
        <f>IF(RIGHT(zad14589[[#This Row],[Nazwisko]],1)&lt;&gt;"a",G13+I13,"")</f>
        <v/>
      </c>
      <c r="K13" t="str">
        <f>IF(J13&lt;&gt;"",zad14589[[#This Row],[Nazwisko]],"")</f>
        <v/>
      </c>
      <c r="L13" t="s">
        <v>153</v>
      </c>
      <c r="M13" t="s">
        <v>153</v>
      </c>
      <c r="O13" s="10" t="s">
        <v>80</v>
      </c>
      <c r="P13" s="10">
        <v>2312</v>
      </c>
    </row>
    <row r="14" spans="1:16" ht="15.75" x14ac:dyDescent="0.25">
      <c r="A14">
        <v>13</v>
      </c>
      <c r="B14" s="1" t="s">
        <v>48</v>
      </c>
      <c r="C14" s="1" t="s">
        <v>49</v>
      </c>
      <c r="D14">
        <v>2</v>
      </c>
      <c r="E14" s="1" t="s">
        <v>50</v>
      </c>
      <c r="F14" s="1" t="s">
        <v>9</v>
      </c>
      <c r="G14" s="2">
        <f>zad14[[#This Row],[wynagrodzenie lewa]]+zad14[[#This Row],[wynagrodzenie prawa]]</f>
        <v>12865</v>
      </c>
      <c r="H14" s="1">
        <f>zad1453[[#This Row],[etat lewa]]+zad1453[[#This Row],[etat prawa]]</f>
        <v>1</v>
      </c>
      <c r="I14" s="11">
        <f>ROUND(IF(AND(OR(zad1458[[#This Row],[Kod stanowiska]]=4,zad1458[[#This Row],[Kod stanowiska]]=5),H14&gt;=2/3),G14*0.1,0),2)</f>
        <v>0</v>
      </c>
      <c r="J14" s="13">
        <f>IF(RIGHT(zad14589[[#This Row],[Nazwisko]],1)&lt;&gt;"a",G14+I14,"")</f>
        <v>12865</v>
      </c>
      <c r="K14" t="str">
        <f>IF(J14&lt;&gt;"",zad14589[[#This Row],[Nazwisko]],"")</f>
        <v>Maly</v>
      </c>
      <c r="L14">
        <v>12865</v>
      </c>
      <c r="M14" t="s">
        <v>48</v>
      </c>
      <c r="O14" s="10" t="s">
        <v>85</v>
      </c>
      <c r="P14" s="10">
        <v>3825.48</v>
      </c>
    </row>
    <row r="15" spans="1:16" ht="15.75" x14ac:dyDescent="0.25">
      <c r="A15">
        <v>14</v>
      </c>
      <c r="B15" s="1" t="s">
        <v>51</v>
      </c>
      <c r="C15" s="1" t="s">
        <v>52</v>
      </c>
      <c r="D15">
        <v>2</v>
      </c>
      <c r="E15" s="1" t="s">
        <v>53</v>
      </c>
      <c r="F15" s="1" t="s">
        <v>54</v>
      </c>
      <c r="G15" s="2">
        <f>zad14[[#This Row],[wynagrodzenie lewa]]+zad14[[#This Row],[wynagrodzenie prawa]]</f>
        <v>3137</v>
      </c>
      <c r="H15" s="1">
        <f>zad1453[[#This Row],[etat lewa]]+zad1453[[#This Row],[etat prawa]]</f>
        <v>0.5625</v>
      </c>
      <c r="I15" s="11">
        <f>ROUND(IF(AND(OR(zad1458[[#This Row],[Kod stanowiska]]=4,zad1458[[#This Row],[Kod stanowiska]]=5),H15&gt;=2/3),G15*0.1,0),2)</f>
        <v>0</v>
      </c>
      <c r="J15" s="13">
        <f>IF(RIGHT(zad14589[[#This Row],[Nazwisko]],1)&lt;&gt;"a",G15+I15,"")</f>
        <v>3137</v>
      </c>
      <c r="K15" t="str">
        <f>IF(J15&lt;&gt;"",zad14589[[#This Row],[Nazwisko]],"")</f>
        <v>Gospodarny</v>
      </c>
      <c r="L15">
        <v>3137</v>
      </c>
      <c r="M15" t="s">
        <v>51</v>
      </c>
      <c r="O15" s="10" t="s">
        <v>95</v>
      </c>
      <c r="P15" s="10">
        <v>3266</v>
      </c>
    </row>
    <row r="16" spans="1:16" ht="15.75" x14ac:dyDescent="0.25">
      <c r="A16">
        <v>15</v>
      </c>
      <c r="B16" s="1" t="s">
        <v>55</v>
      </c>
      <c r="C16" s="1" t="s">
        <v>56</v>
      </c>
      <c r="D16">
        <v>5</v>
      </c>
      <c r="E16" s="1" t="s">
        <v>57</v>
      </c>
      <c r="F16" s="1" t="s">
        <v>16</v>
      </c>
      <c r="G16" s="2">
        <f>zad14[[#This Row],[wynagrodzenie lewa]]+zad14[[#This Row],[wynagrodzenie prawa]]</f>
        <v>4120.57</v>
      </c>
      <c r="H16" s="1">
        <f>zad1453[[#This Row],[etat lewa]]+zad1453[[#This Row],[etat prawa]]</f>
        <v>0.75</v>
      </c>
      <c r="I16" s="11">
        <f>ROUND(IF(AND(OR(zad1458[[#This Row],[Kod stanowiska]]=4,zad1458[[#This Row],[Kod stanowiska]]=5),H16&gt;=2/3),G16*0.1,0),2)</f>
        <v>412.06</v>
      </c>
      <c r="J16" s="13" t="str">
        <f>IF(RIGHT(zad14589[[#This Row],[Nazwisko]],1)&lt;&gt;"a",G16+I16,"")</f>
        <v/>
      </c>
      <c r="K16" t="str">
        <f>IF(J16&lt;&gt;"",zad14589[[#This Row],[Nazwisko]],"")</f>
        <v/>
      </c>
      <c r="L16" t="s">
        <v>153</v>
      </c>
      <c r="M16" t="s">
        <v>153</v>
      </c>
      <c r="O16" s="10" t="s">
        <v>99</v>
      </c>
      <c r="P16" s="10">
        <v>3088.93</v>
      </c>
    </row>
    <row r="17" spans="1:16" ht="15.75" x14ac:dyDescent="0.25">
      <c r="A17">
        <v>16</v>
      </c>
      <c r="B17" s="1" t="s">
        <v>58</v>
      </c>
      <c r="C17" s="1" t="s">
        <v>59</v>
      </c>
      <c r="D17">
        <v>5</v>
      </c>
      <c r="E17" s="1" t="s">
        <v>60</v>
      </c>
      <c r="F17" s="1" t="s">
        <v>20</v>
      </c>
      <c r="G17" s="2">
        <f>zad14[[#This Row],[wynagrodzenie lewa]]+zad14[[#This Row],[wynagrodzenie prawa]]</f>
        <v>3822</v>
      </c>
      <c r="H17" s="1">
        <f>zad1453[[#This Row],[etat lewa]]+zad1453[[#This Row],[etat prawa]]</f>
        <v>0.5</v>
      </c>
      <c r="I17" s="11">
        <f>ROUND(IF(AND(OR(zad1458[[#This Row],[Kod stanowiska]]=4,zad1458[[#This Row],[Kod stanowiska]]=5),H17&gt;=2/3),G17*0.1,0),2)</f>
        <v>0</v>
      </c>
      <c r="J17" s="13" t="str">
        <f>IF(RIGHT(zad14589[[#This Row],[Nazwisko]],1)&lt;&gt;"a",G17+I17,"")</f>
        <v/>
      </c>
      <c r="K17" t="str">
        <f>IF(J17&lt;&gt;"",zad14589[[#This Row],[Nazwisko]],"")</f>
        <v/>
      </c>
      <c r="L17" t="s">
        <v>153</v>
      </c>
      <c r="M17" t="s">
        <v>153</v>
      </c>
      <c r="O17" s="10" t="s">
        <v>102</v>
      </c>
      <c r="P17" s="10">
        <v>4006</v>
      </c>
    </row>
    <row r="18" spans="1:16" ht="15.75" x14ac:dyDescent="0.25">
      <c r="A18">
        <v>17</v>
      </c>
      <c r="B18" s="1" t="s">
        <v>61</v>
      </c>
      <c r="C18" s="1" t="s">
        <v>62</v>
      </c>
      <c r="D18">
        <v>3</v>
      </c>
      <c r="E18" s="1" t="s">
        <v>63</v>
      </c>
      <c r="F18" s="1" t="s">
        <v>64</v>
      </c>
      <c r="G18" s="2">
        <f>zad14[[#This Row],[wynagrodzenie lewa]]+zad14[[#This Row],[wynagrodzenie prawa]]</f>
        <v>4011</v>
      </c>
      <c r="H18" s="1">
        <f>zad1453[[#This Row],[etat lewa]]+zad1453[[#This Row],[etat prawa]]</f>
        <v>0.9375</v>
      </c>
      <c r="I18" s="11">
        <f>ROUND(IF(AND(OR(zad1458[[#This Row],[Kod stanowiska]]=4,zad1458[[#This Row],[Kod stanowiska]]=5),H18&gt;=2/3),G18*0.1,0),2)</f>
        <v>0</v>
      </c>
      <c r="J18" s="13">
        <f>IF(RIGHT(zad14589[[#This Row],[Nazwisko]],1)&lt;&gt;"a",G18+I18,"")</f>
        <v>4011</v>
      </c>
      <c r="K18" t="str">
        <f>IF(J18&lt;&gt;"",zad14589[[#This Row],[Nazwisko]],"")</f>
        <v>Niski</v>
      </c>
      <c r="L18">
        <v>4011</v>
      </c>
      <c r="M18" t="s">
        <v>61</v>
      </c>
      <c r="O18" s="10" t="s">
        <v>108</v>
      </c>
      <c r="P18" s="10">
        <v>3044.76</v>
      </c>
    </row>
    <row r="19" spans="1:16" ht="15.75" x14ac:dyDescent="0.25">
      <c r="A19">
        <v>18</v>
      </c>
      <c r="B19" s="1" t="s">
        <v>65</v>
      </c>
      <c r="C19" s="1" t="s">
        <v>66</v>
      </c>
      <c r="D19">
        <v>1</v>
      </c>
      <c r="E19" s="1" t="s">
        <v>67</v>
      </c>
      <c r="F19" s="1" t="s">
        <v>16</v>
      </c>
      <c r="G19" s="2">
        <f>zad14[[#This Row],[wynagrodzenie lewa]]+zad14[[#This Row],[wynagrodzenie prawa]]</f>
        <v>3995</v>
      </c>
      <c r="H19" s="1">
        <f>zad1453[[#This Row],[etat lewa]]+zad1453[[#This Row],[etat prawa]]</f>
        <v>0.75</v>
      </c>
      <c r="I19" s="11">
        <f>ROUND(IF(AND(OR(zad1458[[#This Row],[Kod stanowiska]]=4,zad1458[[#This Row],[Kod stanowiska]]=5),H19&gt;=2/3),G19*0.1,0),2)</f>
        <v>0</v>
      </c>
      <c r="J19" s="13" t="str">
        <f>IF(RIGHT(zad14589[[#This Row],[Nazwisko]],1)&lt;&gt;"a",G19+I19,"")</f>
        <v/>
      </c>
      <c r="K19" t="str">
        <f>IF(J19&lt;&gt;"",zad14589[[#This Row],[Nazwisko]],"")</f>
        <v/>
      </c>
      <c r="L19" t="s">
        <v>153</v>
      </c>
      <c r="M19" t="s">
        <v>153</v>
      </c>
      <c r="O19" s="10" t="s">
        <v>111</v>
      </c>
      <c r="P19" s="10">
        <v>3825</v>
      </c>
    </row>
    <row r="20" spans="1:16" ht="15.75" x14ac:dyDescent="0.25">
      <c r="A20">
        <v>19</v>
      </c>
      <c r="B20" s="1" t="s">
        <v>68</v>
      </c>
      <c r="C20" s="1" t="s">
        <v>69</v>
      </c>
      <c r="D20">
        <v>4</v>
      </c>
      <c r="E20" s="1" t="s">
        <v>70</v>
      </c>
      <c r="F20" s="1" t="s">
        <v>64</v>
      </c>
      <c r="G20" s="2">
        <f>zad14[[#This Row],[wynagrodzenie lewa]]+zad14[[#This Row],[wynagrodzenie prawa]]</f>
        <v>2812.69</v>
      </c>
      <c r="H20" s="1">
        <f>zad1453[[#This Row],[etat lewa]]+zad1453[[#This Row],[etat prawa]]</f>
        <v>0.9375</v>
      </c>
      <c r="I20" s="11">
        <f>ROUND(IF(AND(OR(zad1458[[#This Row],[Kod stanowiska]]=4,zad1458[[#This Row],[Kod stanowiska]]=5),H20&gt;=2/3),G20*0.1,0),2)</f>
        <v>281.27</v>
      </c>
      <c r="J20" s="13">
        <f>IF(RIGHT(zad14589[[#This Row],[Nazwisko]],1)&lt;&gt;"a",G20+I20,"")</f>
        <v>3093.96</v>
      </c>
      <c r="K20" t="str">
        <f>IF(J20&lt;&gt;"",zad14589[[#This Row],[Nazwisko]],"")</f>
        <v>Malkontent</v>
      </c>
      <c r="L20">
        <v>3093.96</v>
      </c>
      <c r="M20" t="s">
        <v>68</v>
      </c>
    </row>
    <row r="21" spans="1:16" ht="15.75" x14ac:dyDescent="0.25">
      <c r="A21">
        <v>20</v>
      </c>
      <c r="B21" s="1" t="s">
        <v>71</v>
      </c>
      <c r="C21" s="1" t="s">
        <v>72</v>
      </c>
      <c r="D21">
        <v>1</v>
      </c>
      <c r="E21" s="1" t="s">
        <v>73</v>
      </c>
      <c r="F21" s="1" t="s">
        <v>9</v>
      </c>
      <c r="G21" s="2">
        <f>zad14[[#This Row],[wynagrodzenie lewa]]+zad14[[#This Row],[wynagrodzenie prawa]]</f>
        <v>30292.54</v>
      </c>
      <c r="H21" s="1">
        <f>zad1453[[#This Row],[etat lewa]]+zad1453[[#This Row],[etat prawa]]</f>
        <v>1</v>
      </c>
      <c r="I21" s="11">
        <f>ROUND(IF(AND(OR(zad1458[[#This Row],[Kod stanowiska]]=4,zad1458[[#This Row],[Kod stanowiska]]=5),H21&gt;=2/3),G21*0.1,0),2)</f>
        <v>0</v>
      </c>
      <c r="J21" s="13">
        <f>IF(RIGHT(zad14589[[#This Row],[Nazwisko]],1)&lt;&gt;"a",G21+I21,"")</f>
        <v>30292.54</v>
      </c>
      <c r="K21" t="str">
        <f>IF(J21&lt;&gt;"",zad14589[[#This Row],[Nazwisko]],"")</f>
        <v>Amatorski</v>
      </c>
      <c r="L21">
        <v>30292.54</v>
      </c>
      <c r="M21" t="s">
        <v>71</v>
      </c>
    </row>
    <row r="22" spans="1:16" ht="15.75" x14ac:dyDescent="0.25">
      <c r="A22">
        <v>21</v>
      </c>
      <c r="B22" s="1" t="s">
        <v>74</v>
      </c>
      <c r="C22" s="1" t="s">
        <v>75</v>
      </c>
      <c r="D22">
        <v>2</v>
      </c>
      <c r="E22" s="1" t="s">
        <v>76</v>
      </c>
      <c r="F22" s="1" t="s">
        <v>9</v>
      </c>
      <c r="G22" s="2">
        <f>zad14[[#This Row],[wynagrodzenie lewa]]+zad14[[#This Row],[wynagrodzenie prawa]]</f>
        <v>4620</v>
      </c>
      <c r="H22" s="1">
        <f>zad1453[[#This Row],[etat lewa]]+zad1453[[#This Row],[etat prawa]]</f>
        <v>1</v>
      </c>
      <c r="I22" s="11">
        <f>ROUND(IF(AND(OR(zad1458[[#This Row],[Kod stanowiska]]=4,zad1458[[#This Row],[Kod stanowiska]]=5),H22&gt;=2/3),G22*0.1,0),2)</f>
        <v>0</v>
      </c>
      <c r="J22" s="13" t="str">
        <f>IF(RIGHT(zad14589[[#This Row],[Nazwisko]],1)&lt;&gt;"a",G22+I22,"")</f>
        <v/>
      </c>
      <c r="K22" t="str">
        <f>IF(J22&lt;&gt;"",zad14589[[#This Row],[Nazwisko]],"")</f>
        <v/>
      </c>
      <c r="L22" t="s">
        <v>153</v>
      </c>
      <c r="M22" t="s">
        <v>153</v>
      </c>
    </row>
    <row r="23" spans="1:16" ht="15.75" x14ac:dyDescent="0.25">
      <c r="A23">
        <v>22</v>
      </c>
      <c r="B23" s="1" t="s">
        <v>77</v>
      </c>
      <c r="C23" s="1" t="s">
        <v>78</v>
      </c>
      <c r="D23">
        <v>3</v>
      </c>
      <c r="E23" s="1" t="s">
        <v>79</v>
      </c>
      <c r="F23" s="1" t="s">
        <v>16</v>
      </c>
      <c r="G23" s="2">
        <f>zad14[[#This Row],[wynagrodzenie lewa]]+zad14[[#This Row],[wynagrodzenie prawa]]</f>
        <v>3042.63</v>
      </c>
      <c r="H23" s="1">
        <f>zad1453[[#This Row],[etat lewa]]+zad1453[[#This Row],[etat prawa]]</f>
        <v>0.75</v>
      </c>
      <c r="I23" s="11">
        <f>ROUND(IF(AND(OR(zad1458[[#This Row],[Kod stanowiska]]=4,zad1458[[#This Row],[Kod stanowiska]]=5),H23&gt;=2/3),G23*0.1,0),2)</f>
        <v>0</v>
      </c>
      <c r="J23" s="13" t="str">
        <f>IF(RIGHT(zad14589[[#This Row],[Nazwisko]],1)&lt;&gt;"a",G23+I23,"")</f>
        <v/>
      </c>
      <c r="K23" t="str">
        <f>IF(J23&lt;&gt;"",zad14589[[#This Row],[Nazwisko]],"")</f>
        <v/>
      </c>
      <c r="L23" t="s">
        <v>153</v>
      </c>
      <c r="M23" t="s">
        <v>153</v>
      </c>
    </row>
    <row r="24" spans="1:16" ht="15.75" x14ac:dyDescent="0.25">
      <c r="A24">
        <v>23</v>
      </c>
      <c r="B24" s="1" t="s">
        <v>80</v>
      </c>
      <c r="C24" s="1" t="s">
        <v>81</v>
      </c>
      <c r="D24">
        <v>2</v>
      </c>
      <c r="E24" s="1" t="s">
        <v>82</v>
      </c>
      <c r="F24" s="1" t="s">
        <v>41</v>
      </c>
      <c r="G24" s="2">
        <f>zad14[[#This Row],[wynagrodzenie lewa]]+zad14[[#This Row],[wynagrodzenie prawa]]</f>
        <v>2312</v>
      </c>
      <c r="H24" s="1">
        <f>zad1453[[#This Row],[etat lewa]]+zad1453[[#This Row],[etat prawa]]</f>
        <v>0.875</v>
      </c>
      <c r="I24" s="11">
        <f>ROUND(IF(AND(OR(zad1458[[#This Row],[Kod stanowiska]]=4,zad1458[[#This Row],[Kod stanowiska]]=5),H24&gt;=2/3),G24*0.1,0),2)</f>
        <v>0</v>
      </c>
      <c r="J24" s="13">
        <f>IF(RIGHT(zad14589[[#This Row],[Nazwisko]],1)&lt;&gt;"a",G24+I24,"")</f>
        <v>2312</v>
      </c>
      <c r="K24" t="str">
        <f>IF(J24&lt;&gt;"",zad14589[[#This Row],[Nazwisko]],"")</f>
        <v>Niekonieczny</v>
      </c>
      <c r="L24">
        <v>2312</v>
      </c>
      <c r="M24" t="s">
        <v>80</v>
      </c>
    </row>
    <row r="25" spans="1:16" ht="15.75" x14ac:dyDescent="0.25">
      <c r="A25">
        <v>24</v>
      </c>
      <c r="B25" s="1" t="s">
        <v>83</v>
      </c>
      <c r="C25" s="1" t="s">
        <v>84</v>
      </c>
      <c r="D25">
        <v>2</v>
      </c>
      <c r="E25" s="1" t="s">
        <v>44</v>
      </c>
      <c r="F25" s="1" t="s">
        <v>9</v>
      </c>
      <c r="G25" s="2">
        <f>zad14[[#This Row],[wynagrodzenie lewa]]+zad14[[#This Row],[wynagrodzenie prawa]]</f>
        <v>4084</v>
      </c>
      <c r="H25" s="1">
        <f>zad1453[[#This Row],[etat lewa]]+zad1453[[#This Row],[etat prawa]]</f>
        <v>1</v>
      </c>
      <c r="I25" s="11">
        <f>ROUND(IF(AND(OR(zad1458[[#This Row],[Kod stanowiska]]=4,zad1458[[#This Row],[Kod stanowiska]]=5),H25&gt;=2/3),G25*0.1,0),2)</f>
        <v>0</v>
      </c>
      <c r="J25" s="13" t="str">
        <f>IF(RIGHT(zad14589[[#This Row],[Nazwisko]],1)&lt;&gt;"a",G25+I25,"")</f>
        <v/>
      </c>
      <c r="K25" t="str">
        <f>IF(J25&lt;&gt;"",zad14589[[#This Row],[Nazwisko]],"")</f>
        <v/>
      </c>
      <c r="L25" t="s">
        <v>153</v>
      </c>
      <c r="M25" t="s">
        <v>153</v>
      </c>
    </row>
    <row r="26" spans="1:16" ht="15.75" x14ac:dyDescent="0.25">
      <c r="A26">
        <v>25</v>
      </c>
      <c r="B26" s="1" t="s">
        <v>85</v>
      </c>
      <c r="C26" s="1" t="s">
        <v>86</v>
      </c>
      <c r="D26">
        <v>5</v>
      </c>
      <c r="E26" s="1" t="s">
        <v>87</v>
      </c>
      <c r="F26" s="1" t="s">
        <v>88</v>
      </c>
      <c r="G26" s="2">
        <f>zad14[[#This Row],[wynagrodzenie lewa]]+zad14[[#This Row],[wynagrodzenie prawa]]</f>
        <v>3825.48</v>
      </c>
      <c r="H26" s="1">
        <f>zad1453[[#This Row],[etat lewa]]+zad1453[[#This Row],[etat prawa]]</f>
        <v>0.625</v>
      </c>
      <c r="I26" s="11">
        <f>ROUND(IF(AND(OR(zad1458[[#This Row],[Kod stanowiska]]=4,zad1458[[#This Row],[Kod stanowiska]]=5),H26&gt;=2/3),G26*0.1,0),2)</f>
        <v>0</v>
      </c>
      <c r="J26" s="13">
        <f>IF(RIGHT(zad14589[[#This Row],[Nazwisko]],1)&lt;&gt;"a",G26+I26,"")</f>
        <v>3825.48</v>
      </c>
      <c r="K26" t="str">
        <f>IF(J26&lt;&gt;"",zad14589[[#This Row],[Nazwisko]],"")</f>
        <v>Gładki</v>
      </c>
      <c r="L26">
        <v>3825.48</v>
      </c>
      <c r="M26" t="s">
        <v>85</v>
      </c>
    </row>
    <row r="27" spans="1:16" ht="15.75" x14ac:dyDescent="0.25">
      <c r="A27">
        <v>26</v>
      </c>
      <c r="B27" s="1" t="s">
        <v>89</v>
      </c>
      <c r="C27" s="1" t="s">
        <v>90</v>
      </c>
      <c r="D27">
        <v>4</v>
      </c>
      <c r="E27" s="1" t="s">
        <v>91</v>
      </c>
      <c r="F27" s="1" t="s">
        <v>9</v>
      </c>
      <c r="G27" s="2">
        <f>zad14[[#This Row],[wynagrodzenie lewa]]+zad14[[#This Row],[wynagrodzenie prawa]]</f>
        <v>29251</v>
      </c>
      <c r="H27" s="1">
        <f>zad1453[[#This Row],[etat lewa]]+zad1453[[#This Row],[etat prawa]]</f>
        <v>1</v>
      </c>
      <c r="I27" s="11">
        <f>ROUND(IF(AND(OR(zad1458[[#This Row],[Kod stanowiska]]=4,zad1458[[#This Row],[Kod stanowiska]]=5),H27&gt;=2/3),G27*0.1,0),2)</f>
        <v>2925.1</v>
      </c>
      <c r="J27" s="13" t="str">
        <f>IF(RIGHT(zad14589[[#This Row],[Nazwisko]],1)&lt;&gt;"a",G27+I27,"")</f>
        <v/>
      </c>
      <c r="K27" t="str">
        <f>IF(J27&lt;&gt;"",zad14589[[#This Row],[Nazwisko]],"")</f>
        <v/>
      </c>
      <c r="L27" t="s">
        <v>153</v>
      </c>
      <c r="M27" t="s">
        <v>153</v>
      </c>
    </row>
    <row r="28" spans="1:16" ht="15.75" x14ac:dyDescent="0.25">
      <c r="A28">
        <v>27</v>
      </c>
      <c r="B28" s="1" t="s">
        <v>92</v>
      </c>
      <c r="C28" s="1" t="s">
        <v>93</v>
      </c>
      <c r="D28">
        <v>3</v>
      </c>
      <c r="E28" s="1" t="s">
        <v>94</v>
      </c>
      <c r="F28" s="1" t="s">
        <v>64</v>
      </c>
      <c r="G28" s="2">
        <f>zad14[[#This Row],[wynagrodzenie lewa]]+zad14[[#This Row],[wynagrodzenie prawa]]</f>
        <v>2824</v>
      </c>
      <c r="H28" s="1">
        <f>zad1453[[#This Row],[etat lewa]]+zad1453[[#This Row],[etat prawa]]</f>
        <v>0.9375</v>
      </c>
      <c r="I28" s="11">
        <f>ROUND(IF(AND(OR(zad1458[[#This Row],[Kod stanowiska]]=4,zad1458[[#This Row],[Kod stanowiska]]=5),H28&gt;=2/3),G28*0.1,0),2)</f>
        <v>0</v>
      </c>
      <c r="J28" s="13" t="str">
        <f>IF(RIGHT(zad14589[[#This Row],[Nazwisko]],1)&lt;&gt;"a",G28+I28,"")</f>
        <v/>
      </c>
      <c r="K28" t="str">
        <f>IF(J28&lt;&gt;"",zad14589[[#This Row],[Nazwisko]],"")</f>
        <v/>
      </c>
      <c r="L28" t="s">
        <v>153</v>
      </c>
      <c r="M28" t="s">
        <v>153</v>
      </c>
    </row>
    <row r="29" spans="1:16" ht="15.75" x14ac:dyDescent="0.25">
      <c r="A29">
        <v>28</v>
      </c>
      <c r="B29" s="1" t="s">
        <v>95</v>
      </c>
      <c r="C29" s="1" t="s">
        <v>96</v>
      </c>
      <c r="D29">
        <v>2</v>
      </c>
      <c r="E29" s="1" t="s">
        <v>97</v>
      </c>
      <c r="F29" s="1" t="s">
        <v>98</v>
      </c>
      <c r="G29" s="2">
        <f>zad14[[#This Row],[wynagrodzenie lewa]]+zad14[[#This Row],[wynagrodzenie prawa]]</f>
        <v>3266</v>
      </c>
      <c r="H29" s="1">
        <f>zad1453[[#This Row],[etat lewa]]+zad1453[[#This Row],[etat prawa]]</f>
        <v>0.6875</v>
      </c>
      <c r="I29" s="11">
        <f>ROUND(IF(AND(OR(zad1458[[#This Row],[Kod stanowiska]]=4,zad1458[[#This Row],[Kod stanowiska]]=5),H29&gt;=2/3),G29*0.1,0),2)</f>
        <v>0</v>
      </c>
      <c r="J29" s="13">
        <f>IF(RIGHT(zad14589[[#This Row],[Nazwisko]],1)&lt;&gt;"a",G29+I29,"")</f>
        <v>3266</v>
      </c>
      <c r="K29" t="str">
        <f>IF(J29&lt;&gt;"",zad14589[[#This Row],[Nazwisko]],"")</f>
        <v>Aluminiowy</v>
      </c>
      <c r="L29">
        <v>3266</v>
      </c>
      <c r="M29" t="s">
        <v>95</v>
      </c>
    </row>
    <row r="30" spans="1:16" ht="15.75" x14ac:dyDescent="0.25">
      <c r="A30">
        <v>29</v>
      </c>
      <c r="B30" s="1" t="s">
        <v>99</v>
      </c>
      <c r="C30" s="1" t="s">
        <v>100</v>
      </c>
      <c r="D30">
        <v>3</v>
      </c>
      <c r="E30" s="1" t="s">
        <v>101</v>
      </c>
      <c r="F30" s="1" t="s">
        <v>41</v>
      </c>
      <c r="G30" s="2">
        <f>zad14[[#This Row],[wynagrodzenie lewa]]+zad14[[#This Row],[wynagrodzenie prawa]]</f>
        <v>3088.93</v>
      </c>
      <c r="H30" s="1">
        <f>zad1453[[#This Row],[etat lewa]]+zad1453[[#This Row],[etat prawa]]</f>
        <v>0.875</v>
      </c>
      <c r="I30" s="11">
        <f>ROUND(IF(AND(OR(zad1458[[#This Row],[Kod stanowiska]]=4,zad1458[[#This Row],[Kod stanowiska]]=5),H30&gt;=2/3),G30*0.1,0),2)</f>
        <v>0</v>
      </c>
      <c r="J30" s="13">
        <f>IF(RIGHT(zad14589[[#This Row],[Nazwisko]],1)&lt;&gt;"a",G30+I30,"")</f>
        <v>3088.93</v>
      </c>
      <c r="K30" t="str">
        <f>IF(J30&lt;&gt;"",zad14589[[#This Row],[Nazwisko]],"")</f>
        <v>Kategoryczny</v>
      </c>
      <c r="L30">
        <v>3088.93</v>
      </c>
      <c r="M30" t="s">
        <v>99</v>
      </c>
    </row>
    <row r="31" spans="1:16" ht="15.75" x14ac:dyDescent="0.25">
      <c r="A31">
        <v>30</v>
      </c>
      <c r="B31" s="1" t="s">
        <v>102</v>
      </c>
      <c r="C31" s="1" t="s">
        <v>103</v>
      </c>
      <c r="D31">
        <v>1</v>
      </c>
      <c r="E31" s="1" t="s">
        <v>104</v>
      </c>
      <c r="F31" s="1" t="s">
        <v>9</v>
      </c>
      <c r="G31" s="2">
        <f>zad14[[#This Row],[wynagrodzenie lewa]]+zad14[[#This Row],[wynagrodzenie prawa]]</f>
        <v>4006</v>
      </c>
      <c r="H31" s="1">
        <f>zad1453[[#This Row],[etat lewa]]+zad1453[[#This Row],[etat prawa]]</f>
        <v>1</v>
      </c>
      <c r="I31" s="11">
        <f>ROUND(IF(AND(OR(zad1458[[#This Row],[Kod stanowiska]]=4,zad1458[[#This Row],[Kod stanowiska]]=5),H31&gt;=2/3),G31*0.1,0),2)</f>
        <v>0</v>
      </c>
      <c r="J31" s="13">
        <f>IF(RIGHT(zad14589[[#This Row],[Nazwisko]],1)&lt;&gt;"a",G31+I31,"")</f>
        <v>4006</v>
      </c>
      <c r="K31" t="str">
        <f>IF(J31&lt;&gt;"",zad14589[[#This Row],[Nazwisko]],"")</f>
        <v>Paradny</v>
      </c>
      <c r="L31">
        <v>4006</v>
      </c>
      <c r="M31" t="s">
        <v>102</v>
      </c>
    </row>
    <row r="32" spans="1:16" ht="15.75" x14ac:dyDescent="0.25">
      <c r="A32">
        <v>31</v>
      </c>
      <c r="B32" s="1" t="s">
        <v>105</v>
      </c>
      <c r="C32" s="1" t="s">
        <v>106</v>
      </c>
      <c r="D32">
        <v>4</v>
      </c>
      <c r="E32" s="1" t="s">
        <v>107</v>
      </c>
      <c r="F32" s="1" t="s">
        <v>9</v>
      </c>
      <c r="G32" s="2">
        <f>zad14[[#This Row],[wynagrodzenie lewa]]+zad14[[#This Row],[wynagrodzenie prawa]]</f>
        <v>36878</v>
      </c>
      <c r="H32" s="1">
        <f>zad1453[[#This Row],[etat lewa]]+zad1453[[#This Row],[etat prawa]]</f>
        <v>1</v>
      </c>
      <c r="I32" s="11">
        <f>ROUND(IF(AND(OR(zad1458[[#This Row],[Kod stanowiska]]=4,zad1458[[#This Row],[Kod stanowiska]]=5),H32&gt;=2/3),G32*0.1,0),2)</f>
        <v>3687.8</v>
      </c>
      <c r="J32" s="13" t="str">
        <f>IF(RIGHT(zad14589[[#This Row],[Nazwisko]],1)&lt;&gt;"a",G32+I32,"")</f>
        <v/>
      </c>
      <c r="K32" t="str">
        <f>IF(J32&lt;&gt;"",zad14589[[#This Row],[Nazwisko]],"")</f>
        <v/>
      </c>
      <c r="L32" t="s">
        <v>153</v>
      </c>
      <c r="M32" t="s">
        <v>153</v>
      </c>
    </row>
    <row r="33" spans="1:13" ht="15.75" x14ac:dyDescent="0.25">
      <c r="A33">
        <v>32</v>
      </c>
      <c r="B33" s="1" t="s">
        <v>108</v>
      </c>
      <c r="C33" s="1" t="s">
        <v>109</v>
      </c>
      <c r="D33">
        <v>5</v>
      </c>
      <c r="E33" s="1" t="s">
        <v>110</v>
      </c>
      <c r="F33" s="1" t="s">
        <v>20</v>
      </c>
      <c r="G33" s="2">
        <f>zad14[[#This Row],[wynagrodzenie lewa]]+zad14[[#This Row],[wynagrodzenie prawa]]</f>
        <v>3044.76</v>
      </c>
      <c r="H33" s="1">
        <f>zad1453[[#This Row],[etat lewa]]+zad1453[[#This Row],[etat prawa]]</f>
        <v>0.5</v>
      </c>
      <c r="I33" s="11">
        <f>ROUND(IF(AND(OR(zad1458[[#This Row],[Kod stanowiska]]=4,zad1458[[#This Row],[Kod stanowiska]]=5),H33&gt;=2/3),G33*0.1,0),2)</f>
        <v>0</v>
      </c>
      <c r="J33" s="13">
        <f>IF(RIGHT(zad14589[[#This Row],[Nazwisko]],1)&lt;&gt;"a",G33+I33,"")</f>
        <v>3044.76</v>
      </c>
      <c r="K33" t="str">
        <f>IF(J33&lt;&gt;"",zad14589[[#This Row],[Nazwisko]],"")</f>
        <v>Drabiniasty</v>
      </c>
      <c r="L33">
        <v>3044.76</v>
      </c>
      <c r="M33" t="s">
        <v>108</v>
      </c>
    </row>
    <row r="34" spans="1:13" ht="15.75" x14ac:dyDescent="0.25">
      <c r="A34">
        <v>33</v>
      </c>
      <c r="B34" s="1" t="s">
        <v>111</v>
      </c>
      <c r="C34" s="1" t="s">
        <v>112</v>
      </c>
      <c r="D34">
        <v>3</v>
      </c>
      <c r="E34" s="1" t="s">
        <v>113</v>
      </c>
      <c r="F34" s="1" t="s">
        <v>9</v>
      </c>
      <c r="G34" s="2">
        <f>zad14[[#This Row],[wynagrodzenie lewa]]+zad14[[#This Row],[wynagrodzenie prawa]]</f>
        <v>3825</v>
      </c>
      <c r="H34" s="1">
        <f>zad1453[[#This Row],[etat lewa]]+zad1453[[#This Row],[etat prawa]]</f>
        <v>1</v>
      </c>
      <c r="I34" s="11">
        <f>ROUND(IF(AND(OR(zad1458[[#This Row],[Kod stanowiska]]=4,zad1458[[#This Row],[Kod stanowiska]]=5),H34&gt;=2/3),G34*0.1,0),2)</f>
        <v>0</v>
      </c>
      <c r="J34" s="13">
        <f>IF(RIGHT(zad14589[[#This Row],[Nazwisko]],1)&lt;&gt;"a",G34+I34,"")</f>
        <v>3825</v>
      </c>
      <c r="K34" t="str">
        <f>IF(J34&lt;&gt;"",zad14589[[#This Row],[Nazwisko]],"")</f>
        <v>Kołowy</v>
      </c>
      <c r="L34">
        <v>3825</v>
      </c>
      <c r="M34" t="s">
        <v>111</v>
      </c>
    </row>
    <row r="35" spans="1:13" ht="15.75" x14ac:dyDescent="0.25">
      <c r="A35">
        <v>34</v>
      </c>
      <c r="B35" s="1" t="s">
        <v>114</v>
      </c>
      <c r="C35" s="1" t="s">
        <v>115</v>
      </c>
      <c r="D35">
        <v>4</v>
      </c>
      <c r="E35" s="1" t="s">
        <v>116</v>
      </c>
      <c r="F35" s="1" t="s">
        <v>9</v>
      </c>
      <c r="G35" s="2">
        <f>zad14[[#This Row],[wynagrodzenie lewa]]+zad14[[#This Row],[wynagrodzenie prawa]]</f>
        <v>9029</v>
      </c>
      <c r="H35" s="1">
        <f>zad1453[[#This Row],[etat lewa]]+zad1453[[#This Row],[etat prawa]]</f>
        <v>1</v>
      </c>
      <c r="I35" s="11">
        <f>ROUND(IF(AND(OR(zad1458[[#This Row],[Kod stanowiska]]=4,zad1458[[#This Row],[Kod stanowiska]]=5),H35&gt;=2/3),G35*0.1,0),2)</f>
        <v>902.9</v>
      </c>
      <c r="J35" s="13" t="str">
        <f>IF(RIGHT(zad14589[[#This Row],[Nazwisko]],1)&lt;&gt;"a",G35+I35,"")</f>
        <v/>
      </c>
      <c r="K35" t="str">
        <f>IF(J35&lt;&gt;"",zad14589[[#This Row],[Nazwisko]],"")</f>
        <v/>
      </c>
      <c r="L35" t="s">
        <v>153</v>
      </c>
      <c r="M35" t="s">
        <v>153</v>
      </c>
    </row>
    <row r="38" spans="1:13" x14ac:dyDescent="0.25">
      <c r="G38" s="2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7AA4-E0A4-441C-B7E3-286F9980D4F4}">
  <dimension ref="A1:K35"/>
  <sheetViews>
    <sheetView tabSelected="1" workbookViewId="0">
      <selection activeCell="P13" sqref="P13"/>
    </sheetView>
  </sheetViews>
  <sheetFormatPr defaultRowHeight="15" x14ac:dyDescent="0.25"/>
  <cols>
    <col min="1" max="1" width="6.140625" customWidth="1"/>
    <col min="2" max="2" width="13.140625" bestFit="1" customWidth="1"/>
    <col min="3" max="3" width="18.42578125" bestFit="1" customWidth="1"/>
    <col min="4" max="4" width="17.140625" bestFit="1" customWidth="1"/>
    <col min="5" max="5" width="28.42578125" bestFit="1" customWidth="1"/>
    <col min="7" max="7" width="14.28515625" bestFit="1" customWidth="1"/>
    <col min="8" max="8" width="19.42578125" bestFit="1" customWidth="1"/>
    <col min="9" max="9" width="33.28515625" customWidth="1"/>
    <col min="10" max="10" width="36.7109375" customWidth="1"/>
  </cols>
  <sheetData>
    <row r="1" spans="1:11" ht="37.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145</v>
      </c>
      <c r="H1" t="s">
        <v>156</v>
      </c>
      <c r="I1" s="9" t="s">
        <v>157</v>
      </c>
      <c r="J1" s="9" t="s">
        <v>158</v>
      </c>
    </row>
    <row r="2" spans="1:11" ht="18.75" x14ac:dyDescent="0.3">
      <c r="A2">
        <v>1</v>
      </c>
      <c r="B2" s="1" t="s">
        <v>6</v>
      </c>
      <c r="C2" s="1" t="s">
        <v>7</v>
      </c>
      <c r="D2">
        <v>1</v>
      </c>
      <c r="E2" s="1" t="s">
        <v>8</v>
      </c>
      <c r="F2" s="1" t="s">
        <v>9</v>
      </c>
      <c r="G2" s="1">
        <f>zad1453[[#This Row],[etat lewa]]+zad1453[[#This Row],[etat prawa]]</f>
        <v>1</v>
      </c>
      <c r="H2">
        <v>34</v>
      </c>
      <c r="I2" s="15">
        <f>COUNTIF(G2:G35,1)/H2</f>
        <v>0.41176470588235292</v>
      </c>
      <c r="J2" s="15">
        <f>COUNTIF(G2:G35,"&lt;&gt;1")/H2</f>
        <v>0.58823529411764708</v>
      </c>
      <c r="K2" s="16">
        <f>SUM(I2:J2)</f>
        <v>1</v>
      </c>
    </row>
    <row r="3" spans="1:11" x14ac:dyDescent="0.25">
      <c r="A3">
        <v>2</v>
      </c>
      <c r="B3" s="1" t="s">
        <v>10</v>
      </c>
      <c r="C3" s="1" t="s">
        <v>11</v>
      </c>
      <c r="D3">
        <v>3</v>
      </c>
      <c r="E3" s="1" t="s">
        <v>12</v>
      </c>
      <c r="F3" s="1" t="s">
        <v>9</v>
      </c>
      <c r="G3" s="1">
        <f>zad1453[[#This Row],[etat lewa]]+zad1453[[#This Row],[etat prawa]]</f>
        <v>1</v>
      </c>
    </row>
    <row r="4" spans="1:11" x14ac:dyDescent="0.25">
      <c r="A4">
        <v>3</v>
      </c>
      <c r="B4" s="1" t="s">
        <v>13</v>
      </c>
      <c r="C4" s="1" t="s">
        <v>14</v>
      </c>
      <c r="D4">
        <v>2</v>
      </c>
      <c r="E4" s="1" t="s">
        <v>15</v>
      </c>
      <c r="F4" s="1" t="s">
        <v>16</v>
      </c>
      <c r="G4" s="1">
        <f>zad1453[[#This Row],[etat lewa]]+zad1453[[#This Row],[etat prawa]]</f>
        <v>0.75</v>
      </c>
    </row>
    <row r="5" spans="1:11" x14ac:dyDescent="0.25">
      <c r="A5">
        <v>4</v>
      </c>
      <c r="B5" s="1" t="s">
        <v>17</v>
      </c>
      <c r="C5" s="1" t="s">
        <v>18</v>
      </c>
      <c r="D5">
        <v>1</v>
      </c>
      <c r="E5" s="1" t="s">
        <v>19</v>
      </c>
      <c r="F5" s="1" t="s">
        <v>20</v>
      </c>
      <c r="G5" s="1">
        <f>zad1453[[#This Row],[etat lewa]]+zad1453[[#This Row],[etat prawa]]</f>
        <v>0.5</v>
      </c>
    </row>
    <row r="6" spans="1:11" x14ac:dyDescent="0.25">
      <c r="A6">
        <v>5</v>
      </c>
      <c r="B6" s="1" t="s">
        <v>21</v>
      </c>
      <c r="C6" s="1" t="s">
        <v>22</v>
      </c>
      <c r="D6">
        <v>2</v>
      </c>
      <c r="E6" s="1" t="s">
        <v>23</v>
      </c>
      <c r="F6" s="1" t="s">
        <v>24</v>
      </c>
      <c r="G6" s="1">
        <f>zad1453[[#This Row],[etat lewa]]+zad1453[[#This Row],[etat prawa]]</f>
        <v>0.25</v>
      </c>
    </row>
    <row r="7" spans="1:11" x14ac:dyDescent="0.25">
      <c r="A7">
        <v>6</v>
      </c>
      <c r="B7" s="1" t="s">
        <v>25</v>
      </c>
      <c r="C7" s="1" t="s">
        <v>26</v>
      </c>
      <c r="D7">
        <v>2</v>
      </c>
      <c r="E7" s="1" t="s">
        <v>27</v>
      </c>
      <c r="F7" s="1" t="s">
        <v>28</v>
      </c>
      <c r="G7" s="1">
        <f>zad1453[[#This Row],[etat lewa]]+zad1453[[#This Row],[etat prawa]]</f>
        <v>0.8125</v>
      </c>
    </row>
    <row r="8" spans="1:11" x14ac:dyDescent="0.25">
      <c r="A8">
        <v>7</v>
      </c>
      <c r="B8" s="1" t="s">
        <v>29</v>
      </c>
      <c r="C8" s="1" t="s">
        <v>30</v>
      </c>
      <c r="D8">
        <v>4</v>
      </c>
      <c r="E8" s="1" t="s">
        <v>31</v>
      </c>
      <c r="F8" s="1" t="s">
        <v>9</v>
      </c>
      <c r="G8" s="1">
        <f>zad1453[[#This Row],[etat lewa]]+zad1453[[#This Row],[etat prawa]]</f>
        <v>1</v>
      </c>
    </row>
    <row r="9" spans="1:11" x14ac:dyDescent="0.25">
      <c r="A9">
        <v>8</v>
      </c>
      <c r="B9" s="1" t="s">
        <v>32</v>
      </c>
      <c r="C9" s="1" t="s">
        <v>33</v>
      </c>
      <c r="D9">
        <v>3</v>
      </c>
      <c r="E9" s="1" t="s">
        <v>34</v>
      </c>
      <c r="F9" s="1" t="s">
        <v>16</v>
      </c>
      <c r="G9" s="1">
        <f>zad1453[[#This Row],[etat lewa]]+zad1453[[#This Row],[etat prawa]]</f>
        <v>0.75</v>
      </c>
    </row>
    <row r="10" spans="1:11" x14ac:dyDescent="0.25">
      <c r="A10">
        <v>9</v>
      </c>
      <c r="B10" s="1" t="s">
        <v>35</v>
      </c>
      <c r="C10" s="1" t="s">
        <v>36</v>
      </c>
      <c r="D10">
        <v>4</v>
      </c>
      <c r="E10" s="1" t="s">
        <v>37</v>
      </c>
      <c r="F10" s="1" t="s">
        <v>9</v>
      </c>
      <c r="G10" s="1">
        <f>zad1453[[#This Row],[etat lewa]]+zad1453[[#This Row],[etat prawa]]</f>
        <v>1</v>
      </c>
    </row>
    <row r="11" spans="1:11" x14ac:dyDescent="0.25">
      <c r="A11">
        <v>10</v>
      </c>
      <c r="B11" s="1" t="s">
        <v>38</v>
      </c>
      <c r="C11" s="1" t="s">
        <v>39</v>
      </c>
      <c r="D11">
        <v>5</v>
      </c>
      <c r="E11" s="1" t="s">
        <v>40</v>
      </c>
      <c r="F11" s="1" t="s">
        <v>41</v>
      </c>
      <c r="G11" s="1">
        <f>zad1453[[#This Row],[etat lewa]]+zad1453[[#This Row],[etat prawa]]</f>
        <v>0.875</v>
      </c>
    </row>
    <row r="12" spans="1:11" x14ac:dyDescent="0.25">
      <c r="A12">
        <v>11</v>
      </c>
      <c r="B12" s="1" t="s">
        <v>42</v>
      </c>
      <c r="C12" s="1" t="s">
        <v>43</v>
      </c>
      <c r="D12">
        <v>2</v>
      </c>
      <c r="E12" s="1" t="s">
        <v>44</v>
      </c>
      <c r="F12" s="1" t="s">
        <v>9</v>
      </c>
      <c r="G12" s="1">
        <f>zad1453[[#This Row],[etat lewa]]+zad1453[[#This Row],[etat prawa]]</f>
        <v>1</v>
      </c>
    </row>
    <row r="13" spans="1:11" x14ac:dyDescent="0.25">
      <c r="A13">
        <v>12</v>
      </c>
      <c r="B13" s="1" t="s">
        <v>45</v>
      </c>
      <c r="C13" s="1" t="s">
        <v>46</v>
      </c>
      <c r="D13">
        <v>5</v>
      </c>
      <c r="E13" s="1" t="s">
        <v>47</v>
      </c>
      <c r="F13" s="1" t="s">
        <v>20</v>
      </c>
      <c r="G13" s="1">
        <f>zad1453[[#This Row],[etat lewa]]+zad1453[[#This Row],[etat prawa]]</f>
        <v>0.5</v>
      </c>
    </row>
    <row r="14" spans="1:11" x14ac:dyDescent="0.25">
      <c r="A14">
        <v>13</v>
      </c>
      <c r="B14" s="1" t="s">
        <v>48</v>
      </c>
      <c r="C14" s="1" t="s">
        <v>49</v>
      </c>
      <c r="D14">
        <v>2</v>
      </c>
      <c r="E14" s="1" t="s">
        <v>50</v>
      </c>
      <c r="F14" s="1" t="s">
        <v>9</v>
      </c>
      <c r="G14" s="1">
        <f>zad1453[[#This Row],[etat lewa]]+zad1453[[#This Row],[etat prawa]]</f>
        <v>1</v>
      </c>
    </row>
    <row r="15" spans="1:11" x14ac:dyDescent="0.25">
      <c r="A15">
        <v>14</v>
      </c>
      <c r="B15" s="1" t="s">
        <v>51</v>
      </c>
      <c r="C15" s="1" t="s">
        <v>52</v>
      </c>
      <c r="D15">
        <v>2</v>
      </c>
      <c r="E15" s="1" t="s">
        <v>53</v>
      </c>
      <c r="F15" s="1" t="s">
        <v>54</v>
      </c>
      <c r="G15" s="1">
        <f>zad1453[[#This Row],[etat lewa]]+zad1453[[#This Row],[etat prawa]]</f>
        <v>0.5625</v>
      </c>
    </row>
    <row r="16" spans="1:11" x14ac:dyDescent="0.25">
      <c r="A16">
        <v>15</v>
      </c>
      <c r="B16" s="1" t="s">
        <v>55</v>
      </c>
      <c r="C16" s="1" t="s">
        <v>56</v>
      </c>
      <c r="D16">
        <v>5</v>
      </c>
      <c r="E16" s="1" t="s">
        <v>57</v>
      </c>
      <c r="F16" s="1" t="s">
        <v>16</v>
      </c>
      <c r="G16" s="1">
        <f>zad1453[[#This Row],[etat lewa]]+zad1453[[#This Row],[etat prawa]]</f>
        <v>0.75</v>
      </c>
    </row>
    <row r="17" spans="1:7" x14ac:dyDescent="0.25">
      <c r="A17">
        <v>16</v>
      </c>
      <c r="B17" s="1" t="s">
        <v>58</v>
      </c>
      <c r="C17" s="1" t="s">
        <v>59</v>
      </c>
      <c r="D17">
        <v>5</v>
      </c>
      <c r="E17" s="1" t="s">
        <v>60</v>
      </c>
      <c r="F17" s="1" t="s">
        <v>20</v>
      </c>
      <c r="G17" s="1">
        <f>zad1453[[#This Row],[etat lewa]]+zad1453[[#This Row],[etat prawa]]</f>
        <v>0.5</v>
      </c>
    </row>
    <row r="18" spans="1:7" x14ac:dyDescent="0.25">
      <c r="A18">
        <v>17</v>
      </c>
      <c r="B18" s="1" t="s">
        <v>61</v>
      </c>
      <c r="C18" s="1" t="s">
        <v>62</v>
      </c>
      <c r="D18">
        <v>3</v>
      </c>
      <c r="E18" s="1" t="s">
        <v>63</v>
      </c>
      <c r="F18" s="1" t="s">
        <v>64</v>
      </c>
      <c r="G18" s="1">
        <f>zad1453[[#This Row],[etat lewa]]+zad1453[[#This Row],[etat prawa]]</f>
        <v>0.9375</v>
      </c>
    </row>
    <row r="19" spans="1:7" x14ac:dyDescent="0.25">
      <c r="A19">
        <v>18</v>
      </c>
      <c r="B19" s="1" t="s">
        <v>65</v>
      </c>
      <c r="C19" s="1" t="s">
        <v>66</v>
      </c>
      <c r="D19">
        <v>1</v>
      </c>
      <c r="E19" s="1" t="s">
        <v>67</v>
      </c>
      <c r="F19" s="1" t="s">
        <v>16</v>
      </c>
      <c r="G19" s="1">
        <f>zad1453[[#This Row],[etat lewa]]+zad1453[[#This Row],[etat prawa]]</f>
        <v>0.75</v>
      </c>
    </row>
    <row r="20" spans="1:7" x14ac:dyDescent="0.25">
      <c r="A20">
        <v>19</v>
      </c>
      <c r="B20" s="1" t="s">
        <v>68</v>
      </c>
      <c r="C20" s="1" t="s">
        <v>69</v>
      </c>
      <c r="D20">
        <v>4</v>
      </c>
      <c r="E20" s="1" t="s">
        <v>70</v>
      </c>
      <c r="F20" s="1" t="s">
        <v>64</v>
      </c>
      <c r="G20" s="1">
        <f>zad1453[[#This Row],[etat lewa]]+zad1453[[#This Row],[etat prawa]]</f>
        <v>0.9375</v>
      </c>
    </row>
    <row r="21" spans="1:7" x14ac:dyDescent="0.25">
      <c r="A21">
        <v>20</v>
      </c>
      <c r="B21" s="1" t="s">
        <v>71</v>
      </c>
      <c r="C21" s="1" t="s">
        <v>72</v>
      </c>
      <c r="D21">
        <v>1</v>
      </c>
      <c r="E21" s="1" t="s">
        <v>73</v>
      </c>
      <c r="F21" s="1" t="s">
        <v>9</v>
      </c>
      <c r="G21" s="1">
        <f>zad1453[[#This Row],[etat lewa]]+zad1453[[#This Row],[etat prawa]]</f>
        <v>1</v>
      </c>
    </row>
    <row r="22" spans="1:7" x14ac:dyDescent="0.25">
      <c r="A22">
        <v>21</v>
      </c>
      <c r="B22" s="1" t="s">
        <v>74</v>
      </c>
      <c r="C22" s="1" t="s">
        <v>75</v>
      </c>
      <c r="D22">
        <v>2</v>
      </c>
      <c r="E22" s="1" t="s">
        <v>76</v>
      </c>
      <c r="F22" s="1" t="s">
        <v>9</v>
      </c>
      <c r="G22" s="1">
        <f>zad1453[[#This Row],[etat lewa]]+zad1453[[#This Row],[etat prawa]]</f>
        <v>1</v>
      </c>
    </row>
    <row r="23" spans="1:7" x14ac:dyDescent="0.25">
      <c r="A23">
        <v>22</v>
      </c>
      <c r="B23" s="1" t="s">
        <v>77</v>
      </c>
      <c r="C23" s="1" t="s">
        <v>78</v>
      </c>
      <c r="D23">
        <v>3</v>
      </c>
      <c r="E23" s="1" t="s">
        <v>79</v>
      </c>
      <c r="F23" s="1" t="s">
        <v>16</v>
      </c>
      <c r="G23" s="1">
        <f>zad1453[[#This Row],[etat lewa]]+zad1453[[#This Row],[etat prawa]]</f>
        <v>0.75</v>
      </c>
    </row>
    <row r="24" spans="1:7" x14ac:dyDescent="0.25">
      <c r="A24">
        <v>23</v>
      </c>
      <c r="B24" s="1" t="s">
        <v>80</v>
      </c>
      <c r="C24" s="1" t="s">
        <v>81</v>
      </c>
      <c r="D24">
        <v>2</v>
      </c>
      <c r="E24" s="1" t="s">
        <v>82</v>
      </c>
      <c r="F24" s="1" t="s">
        <v>41</v>
      </c>
      <c r="G24" s="1">
        <f>zad1453[[#This Row],[etat lewa]]+zad1453[[#This Row],[etat prawa]]</f>
        <v>0.875</v>
      </c>
    </row>
    <row r="25" spans="1:7" x14ac:dyDescent="0.25">
      <c r="A25">
        <v>24</v>
      </c>
      <c r="B25" s="1" t="s">
        <v>83</v>
      </c>
      <c r="C25" s="1" t="s">
        <v>84</v>
      </c>
      <c r="D25">
        <v>2</v>
      </c>
      <c r="E25" s="1" t="s">
        <v>44</v>
      </c>
      <c r="F25" s="1" t="s">
        <v>9</v>
      </c>
      <c r="G25" s="1">
        <f>zad1453[[#This Row],[etat lewa]]+zad1453[[#This Row],[etat prawa]]</f>
        <v>1</v>
      </c>
    </row>
    <row r="26" spans="1:7" x14ac:dyDescent="0.25">
      <c r="A26">
        <v>25</v>
      </c>
      <c r="B26" s="1" t="s">
        <v>85</v>
      </c>
      <c r="C26" s="1" t="s">
        <v>86</v>
      </c>
      <c r="D26">
        <v>5</v>
      </c>
      <c r="E26" s="1" t="s">
        <v>87</v>
      </c>
      <c r="F26" s="1" t="s">
        <v>88</v>
      </c>
      <c r="G26" s="1">
        <f>zad1453[[#This Row],[etat lewa]]+zad1453[[#This Row],[etat prawa]]</f>
        <v>0.625</v>
      </c>
    </row>
    <row r="27" spans="1:7" x14ac:dyDescent="0.25">
      <c r="A27">
        <v>26</v>
      </c>
      <c r="B27" s="1" t="s">
        <v>89</v>
      </c>
      <c r="C27" s="1" t="s">
        <v>90</v>
      </c>
      <c r="D27">
        <v>4</v>
      </c>
      <c r="E27" s="1" t="s">
        <v>91</v>
      </c>
      <c r="F27" s="1" t="s">
        <v>9</v>
      </c>
      <c r="G27" s="1">
        <f>zad1453[[#This Row],[etat lewa]]+zad1453[[#This Row],[etat prawa]]</f>
        <v>1</v>
      </c>
    </row>
    <row r="28" spans="1:7" x14ac:dyDescent="0.25">
      <c r="A28">
        <v>27</v>
      </c>
      <c r="B28" s="1" t="s">
        <v>92</v>
      </c>
      <c r="C28" s="1" t="s">
        <v>93</v>
      </c>
      <c r="D28">
        <v>3</v>
      </c>
      <c r="E28" s="1" t="s">
        <v>94</v>
      </c>
      <c r="F28" s="1" t="s">
        <v>64</v>
      </c>
      <c r="G28" s="1">
        <f>zad1453[[#This Row],[etat lewa]]+zad1453[[#This Row],[etat prawa]]</f>
        <v>0.9375</v>
      </c>
    </row>
    <row r="29" spans="1:7" x14ac:dyDescent="0.25">
      <c r="A29">
        <v>28</v>
      </c>
      <c r="B29" s="1" t="s">
        <v>95</v>
      </c>
      <c r="C29" s="1" t="s">
        <v>96</v>
      </c>
      <c r="D29">
        <v>2</v>
      </c>
      <c r="E29" s="1" t="s">
        <v>97</v>
      </c>
      <c r="F29" s="1" t="s">
        <v>98</v>
      </c>
      <c r="G29" s="1">
        <f>zad1453[[#This Row],[etat lewa]]+zad1453[[#This Row],[etat prawa]]</f>
        <v>0.6875</v>
      </c>
    </row>
    <row r="30" spans="1:7" x14ac:dyDescent="0.25">
      <c r="A30">
        <v>29</v>
      </c>
      <c r="B30" s="1" t="s">
        <v>99</v>
      </c>
      <c r="C30" s="1" t="s">
        <v>100</v>
      </c>
      <c r="D30">
        <v>3</v>
      </c>
      <c r="E30" s="1" t="s">
        <v>101</v>
      </c>
      <c r="F30" s="1" t="s">
        <v>41</v>
      </c>
      <c r="G30" s="1">
        <f>zad1453[[#This Row],[etat lewa]]+zad1453[[#This Row],[etat prawa]]</f>
        <v>0.875</v>
      </c>
    </row>
    <row r="31" spans="1:7" x14ac:dyDescent="0.25">
      <c r="A31">
        <v>30</v>
      </c>
      <c r="B31" s="1" t="s">
        <v>102</v>
      </c>
      <c r="C31" s="1" t="s">
        <v>103</v>
      </c>
      <c r="D31">
        <v>1</v>
      </c>
      <c r="E31" s="1" t="s">
        <v>104</v>
      </c>
      <c r="F31" s="1" t="s">
        <v>9</v>
      </c>
      <c r="G31" s="1">
        <f>zad1453[[#This Row],[etat lewa]]+zad1453[[#This Row],[etat prawa]]</f>
        <v>1</v>
      </c>
    </row>
    <row r="32" spans="1:7" x14ac:dyDescent="0.25">
      <c r="A32">
        <v>31</v>
      </c>
      <c r="B32" s="1" t="s">
        <v>105</v>
      </c>
      <c r="C32" s="1" t="s">
        <v>106</v>
      </c>
      <c r="D32">
        <v>4</v>
      </c>
      <c r="E32" s="1" t="s">
        <v>107</v>
      </c>
      <c r="F32" s="1" t="s">
        <v>9</v>
      </c>
      <c r="G32" s="1">
        <f>zad1453[[#This Row],[etat lewa]]+zad1453[[#This Row],[etat prawa]]</f>
        <v>1</v>
      </c>
    </row>
    <row r="33" spans="1:7" x14ac:dyDescent="0.25">
      <c r="A33">
        <v>32</v>
      </c>
      <c r="B33" s="1" t="s">
        <v>108</v>
      </c>
      <c r="C33" s="1" t="s">
        <v>109</v>
      </c>
      <c r="D33">
        <v>5</v>
      </c>
      <c r="E33" s="1" t="s">
        <v>110</v>
      </c>
      <c r="F33" s="1" t="s">
        <v>20</v>
      </c>
      <c r="G33" s="1">
        <f>zad1453[[#This Row],[etat lewa]]+zad1453[[#This Row],[etat prawa]]</f>
        <v>0.5</v>
      </c>
    </row>
    <row r="34" spans="1:7" x14ac:dyDescent="0.25">
      <c r="A34">
        <v>33</v>
      </c>
      <c r="B34" s="1" t="s">
        <v>111</v>
      </c>
      <c r="C34" s="1" t="s">
        <v>112</v>
      </c>
      <c r="D34">
        <v>3</v>
      </c>
      <c r="E34" s="1" t="s">
        <v>113</v>
      </c>
      <c r="F34" s="1" t="s">
        <v>9</v>
      </c>
      <c r="G34" s="1">
        <f>zad1453[[#This Row],[etat lewa]]+zad1453[[#This Row],[etat prawa]]</f>
        <v>1</v>
      </c>
    </row>
    <row r="35" spans="1:7" x14ac:dyDescent="0.25">
      <c r="A35">
        <v>34</v>
      </c>
      <c r="B35" s="1" t="s">
        <v>114</v>
      </c>
      <c r="C35" s="1" t="s">
        <v>115</v>
      </c>
      <c r="D35">
        <v>4</v>
      </c>
      <c r="E35" s="1" t="s">
        <v>116</v>
      </c>
      <c r="F35" s="1" t="s">
        <v>9</v>
      </c>
      <c r="G35" s="1">
        <f>zad1453[[#This Row],[etat lewa]]+zad1453[[#This Row],[etat prawa]]</f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I p t 6 U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A i m 3 p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p t 6 U T i M u f / G A Q A A R h U A A B M A H A B G b 3 J t d W x h c y 9 T Z W N 0 a W 9 u M S 5 t I K I Y A C i g F A A A A A A A A A A A A A A A A A A A A A A A A A A A A O 3 S Q W v b M B Q A 4 H s g / + H h X B w w p t n a r N v w Y S Q d G x u l J S m D 1 T u o 9 l u m x N Y z 0 v N c O / R S 9 o 9 6 G u x W / L + q N G X t y C 6 D + S a D s a w n v f c k P o M J S 1 I w 2 3 5 H r / u 9 f s 9 8 E x p T a E Q 6 g g g y 5 H 4 P 7 N P + 1 L c 3 a X t N d n J i v o d T S s o c F f t v Z Y b h h B T b H + N 7 k 1 f x m U F t Y r k g v Y y n a F Z M R d y k l C k J D R S U k 2 5 E v M k f 8 i V 7 w + B 8 i p n M J a O O v I H P 4 m L o B T C h r M y V i c Y B H K m E U q k W 0 f h g b 2 8 U w G l J j D O u M 4 w e h + E x K f w y D L b d D r y z 9 l e 9 h E K i r k y D C 4 L K D k 0 j Y C l W B E o s 2 u v b m 2 p l X 8 + e a C 4 u b I o T b Z t j f I c i t W v 9 3 0 c O 4 P w h 9 C b L Z o n I h D Y R 6 / J p v c + 5 x P Y H c F 0 8 5 p t r o c x X 0 v n 2 M P O 6 Q O P / U 2 v B e u 1 9 P L H X 8 V 7 x e D / c Z L g K Y O 0 d i 6 a S Z k U 2 Y i s i M F 7 y f W A q W E C p K W 1 Q S b E T / k A p G B a K N r v F b t 5 P t S 3 / s B u h 0 C K h S s n V b q I j F v z H 5 N W w 3 5 P q L 7 f x F N X A u 2 f l P x t 6 z p a z 1 Y m t 5 8 6 W s 9 W R r X 1 n y 9 n q y N a B s + V s d W R r 7 G w 5 W x 3 Z e u F s O V s d 2 T p 0 t p y t j m y 9 d L a c r f 9 h 6 w 5 Q S w E C L Q A U A A I A C A A i m 3 p R P B A V I q Y A A A D 5 A A A A E g A A A A A A A A A A A A A A A A A A A A A A Q 2 9 u Z m l n L 1 B h Y 2 t h Z 2 U u e G 1 s U E s B A i 0 A F A A C A A g A I p t 6 U Q / K 6 a u k A A A A 6 Q A A A B M A A A A A A A A A A A A A A A A A 8 g A A A F t D b 2 5 0 Z W 5 0 X 1 R 5 c G V z X S 5 4 b W x Q S w E C L Q A U A A I A C A A i m 3 p R O I y 5 / 8 Y B A A B G F Q A A E w A A A A A A A A A A A A A A A A D j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W Q A A A A A A A C V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6 Y W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p h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T g 6 M D A 6 N D U u M j k 3 M j Q 4 M 1 o i I C 8 + P E V u d H J 5 I F R 5 c G U 9 I k Z p b G x D b 2 x 1 b W 5 U e X B l c y I g V m F s d W U 9 I n N B d 1 l H Q X d Z R y I g L z 4 8 R W 5 0 c n k g V H l w Z T 0 i R m l s b E N v b H V t b k 5 h b W V z I i B W Y W x 1 Z T 0 i c 1 s m c X V v d D t M U C Z x d W 9 0 O y w m c X V v d D t O Y X p 3 a X N r b y Z x d W 9 0 O y w m c X V v d D t E Y X R h I H V y b 2 R 6 Z W 5 p Y S Z x d W 9 0 O y w m c X V v d D t L b 2 Q g c 3 R h b m 9 3 a X N r Y S Z x d W 9 0 O y w m c X V v d D t X e W 5 h Z 3 J v Z H p l b m l l I H B y Y W N v d 2 5 p a 2 E m c X V v d D s s J n F 1 b 3 Q 7 R X R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E v W m 1 p Z c W E I H R 5 c C 5 7 T F A s M H 0 m c X V v d D s s J n F 1 b 3 Q 7 U 2 V j d G l v b j E v e m F k M S 9 a b W l l x Y Q g d H l w L n t O Y X p 3 a X N r b y w x f S Z x d W 9 0 O y w m c X V v d D t T Z W N 0 a W 9 u M S 9 6 Y W Q x L 1 p t a W X F h C B 0 e X A u e 0 R h d G E g d X J v Z H p l b m l h L D J 9 J n F 1 b 3 Q 7 L C Z x d W 9 0 O 1 N l Y 3 R p b 2 4 x L 3 p h Z D E v W m 1 p Z c W E I H R 5 c C 5 7 S 2 9 k I H N 0 Y W 5 v d 2 l z a 2 E s M 3 0 m c X V v d D s s J n F 1 b 3 Q 7 U 2 V j d G l v b j E v e m F k M S 9 a b W l l x Y Q g d H l w L n t X e W 5 h Z 3 J v Z H p l b m l l I H B y Y W N v d 2 5 p a 2 E s N H 0 m c X V v d D s s J n F 1 b 3 Q 7 U 2 V j d G l v b j E v e m F k M S 9 a b W l l x Y Q g d H l w L n t F d G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p h Z D E v W m 1 p Z c W E I H R 5 c C 5 7 T F A s M H 0 m c X V v d D s s J n F 1 b 3 Q 7 U 2 V j d G l v b j E v e m F k M S 9 a b W l l x Y Q g d H l w L n t O Y X p 3 a X N r b y w x f S Z x d W 9 0 O y w m c X V v d D t T Z W N 0 a W 9 u M S 9 6 Y W Q x L 1 p t a W X F h C B 0 e X A u e 0 R h d G E g d X J v Z H p l b m l h L D J 9 J n F 1 b 3 Q 7 L C Z x d W 9 0 O 1 N l Y 3 R p b 2 4 x L 3 p h Z D E v W m 1 p Z c W E I H R 5 c C 5 7 S 2 9 k I H N 0 Y W 5 v d 2 l z a 2 E s M 3 0 m c X V v d D s s J n F 1 b 3 Q 7 U 2 V j d G l v b j E v e m F k M S 9 a b W l l x Y Q g d H l w L n t X e W 5 h Z 3 J v Z H p l b m l l I H B y Y W N v d 2 5 p a 2 E s N H 0 m c X V v d D s s J n F 1 b 3 Q 7 U 2 V j d G l v b j E v e m F k M S 9 a b W l l x Y Q g d H l w L n t F d G F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Y W Q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6 Y W Q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T g 6 M D A 6 N D U u M j k 3 M j Q 4 M 1 o i I C 8 + P E V u d H J 5 I F R 5 c G U 9 I k Z p b G x D b 2 x 1 b W 5 U e X B l c y I g V m F s d W U 9 I n N B d 1 l H Q X d Z R y I g L z 4 8 R W 5 0 c n k g V H l w Z T 0 i R m l s b E N v b H V t b k 5 h b W V z I i B W Y W x 1 Z T 0 i c 1 s m c X V v d D t M U C Z x d W 9 0 O y w m c X V v d D t O Y X p 3 a X N r b y Z x d W 9 0 O y w m c X V v d D t E Y X R h I H V y b 2 R 6 Z W 5 p Y S Z x d W 9 0 O y w m c X V v d D t L b 2 Q g c 3 R h b m 9 3 a X N r Y S Z x d W 9 0 O y w m c X V v d D t X e W 5 h Z 3 J v Z H p l b m l l I H B y Y W N v d 2 5 p a 2 E m c X V v d D s s J n F 1 b 3 Q 7 R X R h d C Z x d W 9 0 O 1 0 i I C 8 + P E V u d H J 5 I F R 5 c G U 9 I k Z p b G x T d G F 0 d X M i I F Z h b H V l P S J z Q 2 9 t c G x l d G U i I C 8 + P E V u d H J 5 I F R 5 c G U 9 I k Z p b G x D b 3 V u d C I g V m F s d W U 9 I m w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F k M S 9 a b W l l x Y Q g d H l w L n t M U C w w f S Z x d W 9 0 O y w m c X V v d D t T Z W N 0 a W 9 u M S 9 6 Y W Q x L 1 p t a W X F h C B 0 e X A u e 0 5 h e n d p c 2 t v L D F 9 J n F 1 b 3 Q 7 L C Z x d W 9 0 O 1 N l Y 3 R p b 2 4 x L 3 p h Z D E v W m 1 p Z c W E I H R 5 c C 5 7 R G F 0 Y S B 1 c m 9 k e m V u a W E s M n 0 m c X V v d D s s J n F 1 b 3 Q 7 U 2 V j d G l v b j E v e m F k M S 9 a b W l l x Y Q g d H l w L n t L b 2 Q g c 3 R h b m 9 3 a X N r Y S w z f S Z x d W 9 0 O y w m c X V v d D t T Z W N 0 a W 9 u M S 9 6 Y W Q x L 1 p t a W X F h C B 0 e X A u e 1 d 5 b m F n c m 9 k e m V u a W U g c H J h Y 2 9 3 b m l r Y S w 0 f S Z x d W 9 0 O y w m c X V v d D t T Z W N 0 a W 9 u M S 9 6 Y W Q x L 1 p t a W X F h C B 0 e X A u e 0 V 0 Y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e m F k M S 9 a b W l l x Y Q g d H l w L n t M U C w w f S Z x d W 9 0 O y w m c X V v d D t T Z W N 0 a W 9 u M S 9 6 Y W Q x L 1 p t a W X F h C B 0 e X A u e 0 5 h e n d p c 2 t v L D F 9 J n F 1 b 3 Q 7 L C Z x d W 9 0 O 1 N l Y 3 R p b 2 4 x L 3 p h Z D E v W m 1 p Z c W E I H R 5 c C 5 7 R G F 0 Y S B 1 c m 9 k e m V u a W E s M n 0 m c X V v d D s s J n F 1 b 3 Q 7 U 2 V j d G l v b j E v e m F k M S 9 a b W l l x Y Q g d H l w L n t L b 2 Q g c 3 R h b m 9 3 a X N r Y S w z f S Z x d W 9 0 O y w m c X V v d D t T Z W N 0 a W 9 u M S 9 6 Y W Q x L 1 p t a W X F h C B 0 e X A u e 1 d 5 b m F n c m 9 k e m V u a W U g c H J h Y 2 9 3 b m l r Y S w 0 f S Z x d W 9 0 O y w m c X V v d D t T Z W N 0 a W 9 u M S 9 6 Y W Q x L 1 p t a W X F h C B 0 e X A u e 0 V 0 Y X Q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6 Y W Q x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l M j A o M i k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S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6 Y W Q x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x M S 0 y N F Q x O D o w M D o 0 N S 4 y O T c y N D g z W i I g L z 4 8 R W 5 0 c n k g V H l w Z T 0 i R m l s b E N v b H V t b l R 5 c G V z I i B W Y W x 1 Z T 0 i c 0 F 3 W U d B d 1 l H I i A v P j x F b n R y e S B U e X B l P S J G a W x s Q 2 9 s d W 1 u T m F t Z X M i I F Z h b H V l P S J z W y Z x d W 9 0 O 0 x Q J n F 1 b 3 Q 7 L C Z x d W 9 0 O 0 5 h e n d p c 2 t v J n F 1 b 3 Q 7 L C Z x d W 9 0 O 0 R h d G E g d X J v Z H p l b m l h J n F 1 b 3 Q 7 L C Z x d W 9 0 O 0 t v Z C B z d G F u b 3 d p c 2 t h J n F 1 b 3 Q 7 L C Z x d W 9 0 O 1 d 5 b m F n c m 9 k e m V u a W U g c H J h Y 2 9 3 b m l r Y S Z x d W 9 0 O y w m c X V v d D t F d G F 0 J n F 1 b 3 Q 7 X S I g L z 4 8 R W 5 0 c n k g V H l w Z T 0 i R m l s b F N 0 Y X R 1 c y I g V m F s d W U 9 I n N D b 2 1 w b G V 0 Z S I g L z 4 8 R W 5 0 c n k g V H l w Z T 0 i R m l s b E N v d W 5 0 I i B W Y W x 1 Z T 0 i b D M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E v W m 1 p Z c W E I H R 5 c C 5 7 T F A s M H 0 m c X V v d D s s J n F 1 b 3 Q 7 U 2 V j d G l v b j E v e m F k M S 9 a b W l l x Y Q g d H l w L n t O Y X p 3 a X N r b y w x f S Z x d W 9 0 O y w m c X V v d D t T Z W N 0 a W 9 u M S 9 6 Y W Q x L 1 p t a W X F h C B 0 e X A u e 0 R h d G E g d X J v Z H p l b m l h L D J 9 J n F 1 b 3 Q 7 L C Z x d W 9 0 O 1 N l Y 3 R p b 2 4 x L 3 p h Z D E v W m 1 p Z c W E I H R 5 c C 5 7 S 2 9 k I H N 0 Y W 5 v d 2 l z a 2 E s M 3 0 m c X V v d D s s J n F 1 b 3 Q 7 U 2 V j d G l v b j E v e m F k M S 9 a b W l l x Y Q g d H l w L n t X e W 5 h Z 3 J v Z H p l b m l l I H B y Y W N v d 2 5 p a 2 E s N H 0 m c X V v d D s s J n F 1 b 3 Q 7 U 2 V j d G l v b j E v e m F k M S 9 a b W l l x Y Q g d H l w L n t F d G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p h Z D E v W m 1 p Z c W E I H R 5 c C 5 7 T F A s M H 0 m c X V v d D s s J n F 1 b 3 Q 7 U 2 V j d G l v b j E v e m F k M S 9 a b W l l x Y Q g d H l w L n t O Y X p 3 a X N r b y w x f S Z x d W 9 0 O y w m c X V v d D t T Z W N 0 a W 9 u M S 9 6 Y W Q x L 1 p t a W X F h C B 0 e X A u e 0 R h d G E g d X J v Z H p l b m l h L D J 9 J n F 1 b 3 Q 7 L C Z x d W 9 0 O 1 N l Y 3 R p b 2 4 x L 3 p h Z D E v W m 1 p Z c W E I H R 5 c C 5 7 S 2 9 k I H N 0 Y W 5 v d 2 l z a 2 E s M 3 0 m c X V v d D s s J n F 1 b 3 Q 7 U 2 V j d G l v b j E v e m F k M S 9 a b W l l x Y Q g d H l w L n t X e W 5 h Z 3 J v Z H p l b m l l I H B y Y W N v d 2 5 p a 2 E s N H 0 m c X V v d D s s J n F 1 b 3 Q 7 U 2 V j d G l v b j E v e m F k M S 9 a b W l l x Y Q g d H l w L n t F d G F 0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e m F k M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Q x J T I w K D M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l M j A o M y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e m F k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E 4 O j A w O j Q 1 L j I 5 N z I 0 O D N a I i A v P j x F b n R y e S B U e X B l P S J G a W x s Q 2 9 s d W 1 u V H l w Z X M i I F Z h b H V l P S J z Q X d Z R 0 F 3 W U c i I C 8 + P E V u d H J 5 I F R 5 c G U 9 I k Z p b G x D b 2 x 1 b W 5 O Y W 1 l c y I g V m F s d W U 9 I n N b J n F 1 b 3 Q 7 T F A m c X V v d D s s J n F 1 b 3 Q 7 T m F 6 d 2 l z a 2 8 m c X V v d D s s J n F 1 b 3 Q 7 R G F 0 Y S B 1 c m 9 k e m V u a W E m c X V v d D s s J n F 1 b 3 Q 7 S 2 9 k I H N 0 Y W 5 v d 2 l z a 2 E m c X V v d D s s J n F 1 b 3 Q 7 V 3 l u Y W d y b 2 R 6 Z W 5 p Z S B w c m F j b 3 d u a W t h J n F 1 b 3 Q 7 L C Z x d W 9 0 O 0 V 0 Y X Q m c X V v d D t d I i A v P j x F b n R y e S B U e X B l P S J G a W x s U 3 R h d H V z I i B W Y W x 1 Z T 0 i c 0 N v b X B s Z X R l I i A v P j x F b n R y e S B U e X B l P S J G a W x s Q 2 9 1 b n Q i I F Z h b H V l P S J s M z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E v W m 1 p Z c W E I H R 5 c C 5 7 T F A s M H 0 m c X V v d D s s J n F 1 b 3 Q 7 U 2 V j d G l v b j E v e m F k M S 9 a b W l l x Y Q g d H l w L n t O Y X p 3 a X N r b y w x f S Z x d W 9 0 O y w m c X V v d D t T Z W N 0 a W 9 u M S 9 6 Y W Q x L 1 p t a W X F h C B 0 e X A u e 0 R h d G E g d X J v Z H p l b m l h L D J 9 J n F 1 b 3 Q 7 L C Z x d W 9 0 O 1 N l Y 3 R p b 2 4 x L 3 p h Z D E v W m 1 p Z c W E I H R 5 c C 5 7 S 2 9 k I H N 0 Y W 5 v d 2 l z a 2 E s M 3 0 m c X V v d D s s J n F 1 b 3 Q 7 U 2 V j d G l v b j E v e m F k M S 9 a b W l l x Y Q g d H l w L n t X e W 5 h Z 3 J v Z H p l b m l l I H B y Y W N v d 2 5 p a 2 E s N H 0 m c X V v d D s s J n F 1 b 3 Q 7 U 2 V j d G l v b j E v e m F k M S 9 a b W l l x Y Q g d H l w L n t F d G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p h Z D E v W m 1 p Z c W E I H R 5 c C 5 7 T F A s M H 0 m c X V v d D s s J n F 1 b 3 Q 7 U 2 V j d G l v b j E v e m F k M S 9 a b W l l x Y Q g d H l w L n t O Y X p 3 a X N r b y w x f S Z x d W 9 0 O y w m c X V v d D t T Z W N 0 a W 9 u M S 9 6 Y W Q x L 1 p t a W X F h C B 0 e X A u e 0 R h d G E g d X J v Z H p l b m l h L D J 9 J n F 1 b 3 Q 7 L C Z x d W 9 0 O 1 N l Y 3 R p b 2 4 x L 3 p h Z D E v W m 1 p Z c W E I H R 5 c C 5 7 S 2 9 k I H N 0 Y W 5 v d 2 l z a 2 E s M 3 0 m c X V v d D s s J n F 1 b 3 Q 7 U 2 V j d G l v b j E v e m F k M S 9 a b W l l x Y Q g d H l w L n t X e W 5 h Z 3 J v Z H p l b m l l I H B y Y W N v d 2 5 p a 2 E s N H 0 m c X V v d D s s J n F 1 b 3 Q 7 U 2 V j d G l v b j E v e m F k M S 9 a b W l l x Y Q g d H l w L n t F d G F 0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e m F k M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Q x J T I w K D Q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l M j A o N C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U Y X J n Z X Q i I F Z h b H V l P S J z e m F k M T Q 1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w L T E x L T I 0 V D E 4 O j A w O j Q 1 L j I 5 N z I 0 O D N a I i A v P j x F b n R y e S B U e X B l P S J G a W x s Q 2 9 s d W 1 u V H l w Z X M i I F Z h b H V l P S J z Q X d Z R 0 F 3 W U c i I C 8 + P E V u d H J 5 I F R 5 c G U 9 I k Z p b G x D b 2 x 1 b W 5 O Y W 1 l c y I g V m F s d W U 9 I n N b J n F 1 b 3 Q 7 T F A m c X V v d D s s J n F 1 b 3 Q 7 T m F 6 d 2 l z a 2 8 m c X V v d D s s J n F 1 b 3 Q 7 R G F 0 Y S B 1 c m 9 k e m V u a W E m c X V v d D s s J n F 1 b 3 Q 7 S 2 9 k I H N 0 Y W 5 v d 2 l z a 2 E m c X V v d D s s J n F 1 b 3 Q 7 V 3 l u Y W d y b 2 R 6 Z W 5 p Z S B w c m F j b 3 d u a W t h J n F 1 b 3 Q 7 L C Z x d W 9 0 O 0 V 0 Y X Q m c X V v d D t d I i A v P j x F b n R y e S B U e X B l P S J G a W x s U 3 R h d H V z I i B W Y W x 1 Z T 0 i c 0 N v b X B s Z X R l I i A v P j x F b n R y e S B U e X B l P S J G a W x s Q 2 9 1 b n Q i I F Z h b H V l P S J s M z Q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E v W m 1 p Z c W E I H R 5 c C 5 7 T F A s M H 0 m c X V v d D s s J n F 1 b 3 Q 7 U 2 V j d G l v b j E v e m F k M S 9 a b W l l x Y Q g d H l w L n t O Y X p 3 a X N r b y w x f S Z x d W 9 0 O y w m c X V v d D t T Z W N 0 a W 9 u M S 9 6 Y W Q x L 1 p t a W X F h C B 0 e X A u e 0 R h d G E g d X J v Z H p l b m l h L D J 9 J n F 1 b 3 Q 7 L C Z x d W 9 0 O 1 N l Y 3 R p b 2 4 x L 3 p h Z D E v W m 1 p Z c W E I H R 5 c C 5 7 S 2 9 k I H N 0 Y W 5 v d 2 l z a 2 E s M 3 0 m c X V v d D s s J n F 1 b 3 Q 7 U 2 V j d G l v b j E v e m F k M S 9 a b W l l x Y Q g d H l w L n t X e W 5 h Z 3 J v Z H p l b m l l I H B y Y W N v d 2 5 p a 2 E s N H 0 m c X V v d D s s J n F 1 b 3 Q 7 U 2 V j d G l v b j E v e m F k M S 9 a b W l l x Y Q g d H l w L n t F d G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p h Z D E v W m 1 p Z c W E I H R 5 c C 5 7 T F A s M H 0 m c X V v d D s s J n F 1 b 3 Q 7 U 2 V j d G l v b j E v e m F k M S 9 a b W l l x Y Q g d H l w L n t O Y X p 3 a X N r b y w x f S Z x d W 9 0 O y w m c X V v d D t T Z W N 0 a W 9 u M S 9 6 Y W Q x L 1 p t a W X F h C B 0 e X A u e 0 R h d G E g d X J v Z H p l b m l h L D J 9 J n F 1 b 3 Q 7 L C Z x d W 9 0 O 1 N l Y 3 R p b 2 4 x L 3 p h Z D E v W m 1 p Z c W E I H R 5 c C 5 7 S 2 9 k I H N 0 Y W 5 v d 2 l z a 2 E s M 3 0 m c X V v d D s s J n F 1 b 3 Q 7 U 2 V j d G l v b j E v e m F k M S 9 a b W l l x Y Q g d H l w L n t X e W 5 h Z 3 J v Z H p l b m l l I H B y Y W N v d 2 5 p a 2 E s N H 0 m c X V v d D s s J n F 1 b 3 Q 7 U 2 V j d G l v b j E v e m F k M S 9 a b W l l x Y Q g d H l w L n t F d G F 0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6 Y W Q x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l M j A o N S k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S U y M C g 1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6 Y W Q x N D U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A t M T E t M j R U M T g 6 M D A 6 N D U u M j k 3 M j Q 4 M 1 o i I C 8 + P E V u d H J 5 I F R 5 c G U 9 I k Z p b G x D b 2 x 1 b W 5 U e X B l c y I g V m F s d W U 9 I n N B d 1 l H Q X d Z R y I g L z 4 8 R W 5 0 c n k g V H l w Z T 0 i R m l s b E N v b H V t b k 5 h b W V z I i B W Y W x 1 Z T 0 i c 1 s m c X V v d D t M U C Z x d W 9 0 O y w m c X V v d D t O Y X p 3 a X N r b y Z x d W 9 0 O y w m c X V v d D t E Y X R h I H V y b 2 R 6 Z W 5 p Y S Z x d W 9 0 O y w m c X V v d D t L b 2 Q g c 3 R h b m 9 3 a X N r Y S Z x d W 9 0 O y w m c X V v d D t X e W 5 h Z 3 J v Z H p l b m l l I H B y Y W N v d 2 5 p a 2 E m c X V v d D s s J n F 1 b 3 Q 7 R X R h d C Z x d W 9 0 O 1 0 i I C 8 + P E V u d H J 5 I F R 5 c G U 9 I k Z p b G x T d G F 0 d X M i I F Z h b H V l P S J z Q 2 9 t c G x l d G U i I C 8 + P E V u d H J 5 I F R 5 c G U 9 I k Z p b G x D b 3 V u d C I g V m F s d W U 9 I m w z N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F k M S 9 a b W l l x Y Q g d H l w L n t M U C w w f S Z x d W 9 0 O y w m c X V v d D t T Z W N 0 a W 9 u M S 9 6 Y W Q x L 1 p t a W X F h C B 0 e X A u e 0 5 h e n d p c 2 t v L D F 9 J n F 1 b 3 Q 7 L C Z x d W 9 0 O 1 N l Y 3 R p b 2 4 x L 3 p h Z D E v W m 1 p Z c W E I H R 5 c C 5 7 R G F 0 Y S B 1 c m 9 k e m V u a W E s M n 0 m c X V v d D s s J n F 1 b 3 Q 7 U 2 V j d G l v b j E v e m F k M S 9 a b W l l x Y Q g d H l w L n t L b 2 Q g c 3 R h b m 9 3 a X N r Y S w z f S Z x d W 9 0 O y w m c X V v d D t T Z W N 0 a W 9 u M S 9 6 Y W Q x L 1 p t a W X F h C B 0 e X A u e 1 d 5 b m F n c m 9 k e m V u a W U g c H J h Y 2 9 3 b m l r Y S w 0 f S Z x d W 9 0 O y w m c X V v d D t T Z W N 0 a W 9 u M S 9 6 Y W Q x L 1 p t a W X F h C B 0 e X A u e 0 V 0 Y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e m F k M S 9 a b W l l x Y Q g d H l w L n t M U C w w f S Z x d W 9 0 O y w m c X V v d D t T Z W N 0 a W 9 u M S 9 6 Y W Q x L 1 p t a W X F h C B 0 e X A u e 0 5 h e n d p c 2 t v L D F 9 J n F 1 b 3 Q 7 L C Z x d W 9 0 O 1 N l Y 3 R p b 2 4 x L 3 p h Z D E v W m 1 p Z c W E I H R 5 c C 5 7 R G F 0 Y S B 1 c m 9 k e m V u a W E s M n 0 m c X V v d D s s J n F 1 b 3 Q 7 U 2 V j d G l v b j E v e m F k M S 9 a b W l l x Y Q g d H l w L n t L b 2 Q g c 3 R h b m 9 3 a X N r Y S w z f S Z x d W 9 0 O y w m c X V v d D t T Z W N 0 a W 9 u M S 9 6 Y W Q x L 1 p t a W X F h C B 0 e X A u e 1 d 5 b m F n c m 9 k e m V u a W U g c H J h Y 2 9 3 b m l r Y S w 0 f S Z x d W 9 0 O y w m c X V v d D t T Z W N 0 a W 9 u M S 9 6 Y W Q x L 1 p t a W X F h C B 0 e X A u e 0 V 0 Y X Q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p h Z D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S U y M C g 2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Q x J T I w K D Y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Q x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3 p h Z D E 0 N T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C 0 x M S 0 y N F Q x O D o w M D o 0 N S 4 y O T c y N D g z W i I g L z 4 8 R W 5 0 c n k g V H l w Z T 0 i R m l s b E N v b H V t b l R 5 c G V z I i B W Y W x 1 Z T 0 i c 0 F 3 W U d B d 1 l H I i A v P j x F b n R y e S B U e X B l P S J G a W x s Q 2 9 s d W 1 u T m F t Z X M i I F Z h b H V l P S J z W y Z x d W 9 0 O 0 x Q J n F 1 b 3 Q 7 L C Z x d W 9 0 O 0 5 h e n d p c 2 t v J n F 1 b 3 Q 7 L C Z x d W 9 0 O 0 R h d G E g d X J v Z H p l b m l h J n F 1 b 3 Q 7 L C Z x d W 9 0 O 0 t v Z C B z d G F u b 3 d p c 2 t h J n F 1 b 3 Q 7 L C Z x d W 9 0 O 1 d 5 b m F n c m 9 k e m V u a W U g c H J h Y 2 9 3 b m l r Y S Z x d W 9 0 O y w m c X V v d D t F d G F 0 J n F 1 b 3 Q 7 X S I g L z 4 8 R W 5 0 c n k g V H l w Z T 0 i R m l s b F N 0 Y X R 1 c y I g V m F s d W U 9 I n N D b 2 1 w b G V 0 Z S I g L z 4 8 R W 5 0 c n k g V H l w Z T 0 i R m l s b E N v d W 5 0 I i B W Y W x 1 Z T 0 i b D M 0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Y W Q x L 1 p t a W X F h C B 0 e X A u e 0 x Q L D B 9 J n F 1 b 3 Q 7 L C Z x d W 9 0 O 1 N l Y 3 R p b 2 4 x L 3 p h Z D E v W m 1 p Z c W E I H R 5 c C 5 7 T m F 6 d 2 l z a 2 8 s M X 0 m c X V v d D s s J n F 1 b 3 Q 7 U 2 V j d G l v b j E v e m F k M S 9 a b W l l x Y Q g d H l w L n t E Y X R h I H V y b 2 R 6 Z W 5 p Y S w y f S Z x d W 9 0 O y w m c X V v d D t T Z W N 0 a W 9 u M S 9 6 Y W Q x L 1 p t a W X F h C B 0 e X A u e 0 t v Z C B z d G F u b 3 d p c 2 t h L D N 9 J n F 1 b 3 Q 7 L C Z x d W 9 0 O 1 N l Y 3 R p b 2 4 x L 3 p h Z D E v W m 1 p Z c W E I H R 5 c C 5 7 V 3 l u Y W d y b 2 R 6 Z W 5 p Z S B w c m F j b 3 d u a W t h L D R 9 J n F 1 b 3 Q 7 L C Z x d W 9 0 O 1 N l Y 3 R p b 2 4 x L 3 p h Z D E v W m 1 p Z c W E I H R 5 c C 5 7 R X R h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6 Y W Q x L 1 p t a W X F h C B 0 e X A u e 0 x Q L D B 9 J n F 1 b 3 Q 7 L C Z x d W 9 0 O 1 N l Y 3 R p b 2 4 x L 3 p h Z D E v W m 1 p Z c W E I H R 5 c C 5 7 T m F 6 d 2 l z a 2 8 s M X 0 m c X V v d D s s J n F 1 b 3 Q 7 U 2 V j d G l v b j E v e m F k M S 9 a b W l l x Y Q g d H l w L n t E Y X R h I H V y b 2 R 6 Z W 5 p Y S w y f S Z x d W 9 0 O y w m c X V v d D t T Z W N 0 a W 9 u M S 9 6 Y W Q x L 1 p t a W X F h C B 0 e X A u e 0 t v Z C B z d G F u b 3 d p c 2 t h L D N 9 J n F 1 b 3 Q 7 L C Z x d W 9 0 O 1 N l Y 3 R p b 2 4 x L 3 p h Z D E v W m 1 p Z c W E I H R 5 c C 5 7 V 3 l u Y W d y b 2 R 6 Z W 5 p Z S B w c m F j b 3 d u a W t h L D R 9 J n F 1 b 3 Q 7 L C Z x d W 9 0 O 1 N l Y 3 R p b 2 4 x L 3 p h Z D E v W m 1 p Z c W E I H R 5 c C 5 7 R X R h d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e m F k M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Q x J T I w K D c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l M j A o N y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e m F k M T Q 1 O D k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b H V t b l R 5 c G V z I i B W Y W x 1 Z T 0 i c 0 F 3 W U d B d 1 l H I i A v P j x F b n R y e S B U e X B l P S J G a W x s Q 2 9 s d W 1 u T m F t Z X M i I F Z h b H V l P S J z W y Z x d W 9 0 O 0 x Q J n F 1 b 3 Q 7 L C Z x d W 9 0 O 0 5 h e n d p c 2 t v J n F 1 b 3 Q 7 L C Z x d W 9 0 O 0 R h d G E g d X J v Z H p l b m l h J n F 1 b 3 Q 7 L C Z x d W 9 0 O 0 t v Z C B z d G F u b 3 d p c 2 t h J n F 1 b 3 Q 7 L C Z x d W 9 0 O 1 d 5 b m F n c m 9 k e m V u a W U g c H J h Y 2 9 3 b m l r Y S Z x d W 9 0 O y w m c X V v d D t F d G F 0 J n F 1 b 3 Q 7 X S I g L z 4 8 R W 5 0 c n k g V H l w Z T 0 i R m l s b F N 0 Y X R 1 c y I g V m F s d W U 9 I n N D b 2 1 w b G V 0 Z S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M Y X N 0 V X B k Y X R l Z C I g V m F s d W U 9 I m Q y M D I w L T E x L T I 0 V D E 4 O j A w O j Q 1 L j I 5 N z I 0 O D N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Y W Q x L 1 p t a W X F h C B 0 e X A u e 0 x Q L D B 9 J n F 1 b 3 Q 7 L C Z x d W 9 0 O 1 N l Y 3 R p b 2 4 x L 3 p h Z D E v W m 1 p Z c W E I H R 5 c C 5 7 T m F 6 d 2 l z a 2 8 s M X 0 m c X V v d D s s J n F 1 b 3 Q 7 U 2 V j d G l v b j E v e m F k M S 9 a b W l l x Y Q g d H l w L n t E Y X R h I H V y b 2 R 6 Z W 5 p Y S w y f S Z x d W 9 0 O y w m c X V v d D t T Z W N 0 a W 9 u M S 9 6 Y W Q x L 1 p t a W X F h C B 0 e X A u e 0 t v Z C B z d G F u b 3 d p c 2 t h L D N 9 J n F 1 b 3 Q 7 L C Z x d W 9 0 O 1 N l Y 3 R p b 2 4 x L 3 p h Z D E v W m 1 p Z c W E I H R 5 c C 5 7 V 3 l u Y W d y b 2 R 6 Z W 5 p Z S B w c m F j b 3 d u a W t h L D R 9 J n F 1 b 3 Q 7 L C Z x d W 9 0 O 1 N l Y 3 R p b 2 4 x L 3 p h Z D E v W m 1 p Z c W E I H R 5 c C 5 7 R X R h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6 Y W Q x L 1 p t a W X F h C B 0 e X A u e 0 x Q L D B 9 J n F 1 b 3 Q 7 L C Z x d W 9 0 O 1 N l Y 3 R p b 2 4 x L 3 p h Z D E v W m 1 p Z c W E I H R 5 c C 5 7 T m F 6 d 2 l z a 2 8 s M X 0 m c X V v d D s s J n F 1 b 3 Q 7 U 2 V j d G l v b j E v e m F k M S 9 a b W l l x Y Q g d H l w L n t E Y X R h I H V y b 2 R 6 Z W 5 p Y S w y f S Z x d W 9 0 O y w m c X V v d D t T Z W N 0 a W 9 u M S 9 6 Y W Q x L 1 p t a W X F h C B 0 e X A u e 0 t v Z C B z d G F u b 3 d p c 2 t h L D N 9 J n F 1 b 3 Q 7 L C Z x d W 9 0 O 1 N l Y 3 R p b 2 4 x L 3 p h Z D E v W m 1 p Z c W E I H R 5 c C 5 7 V 3 l u Y W d y b 2 R 6 Z W 5 p Z S B w c m F j b 3 d u a W t h L D R 9 J n F 1 b 3 Q 7 L C Z x d W 9 0 O 1 N l Y 3 R p b 2 4 x L 3 p h Z D E v W m 1 p Z c W E I H R 5 c C 5 7 R X R h d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e m F k M S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Q x J T I w K D g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l M j A o O C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U Y X J n Z X Q i I F Z h b H V l P S J z e m F k M T Q 1 M T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C 0 x M S 0 y N F Q x O D o w M D o 0 N S 4 y O T c y N D g z W i I g L z 4 8 R W 5 0 c n k g V H l w Z T 0 i R m l s b E N v b H V t b l R 5 c G V z I i B W Y W x 1 Z T 0 i c 0 F 3 W U d B d 1 l H I i A v P j x F b n R y e S B U e X B l P S J G a W x s Q 2 9 s d W 1 u T m F t Z X M i I F Z h b H V l P S J z W y Z x d W 9 0 O 0 x Q J n F 1 b 3 Q 7 L C Z x d W 9 0 O 0 5 h e n d p c 2 t v J n F 1 b 3 Q 7 L C Z x d W 9 0 O 0 R h d G E g d X J v Z H p l b m l h J n F 1 b 3 Q 7 L C Z x d W 9 0 O 0 t v Z C B z d G F u b 3 d p c 2 t h J n F 1 b 3 Q 7 L C Z x d W 9 0 O 1 d 5 b m F n c m 9 k e m V u a W U g c H J h Y 2 9 3 b m l r Y S Z x d W 9 0 O y w m c X V v d D t F d G F 0 J n F 1 b 3 Q 7 X S I g L z 4 8 R W 5 0 c n k g V H l w Z T 0 i R m l s b F N 0 Y X R 1 c y I g V m F s d W U 9 I n N D b 2 1 w b G V 0 Z S I g L z 4 8 R W 5 0 c n k g V H l w Z T 0 i R m l s b E N v d W 5 0 I i B W Y W x 1 Z T 0 i b D M 0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Y W Q x L 1 p t a W X F h C B 0 e X A u e 0 x Q L D B 9 J n F 1 b 3 Q 7 L C Z x d W 9 0 O 1 N l Y 3 R p b 2 4 x L 3 p h Z D E v W m 1 p Z c W E I H R 5 c C 5 7 T m F 6 d 2 l z a 2 8 s M X 0 m c X V v d D s s J n F 1 b 3 Q 7 U 2 V j d G l v b j E v e m F k M S 9 a b W l l x Y Q g d H l w L n t E Y X R h I H V y b 2 R 6 Z W 5 p Y S w y f S Z x d W 9 0 O y w m c X V v d D t T Z W N 0 a W 9 u M S 9 6 Y W Q x L 1 p t a W X F h C B 0 e X A u e 0 t v Z C B z d G F u b 3 d p c 2 t h L D N 9 J n F 1 b 3 Q 7 L C Z x d W 9 0 O 1 N l Y 3 R p b 2 4 x L 3 p h Z D E v W m 1 p Z c W E I H R 5 c C 5 7 V 3 l u Y W d y b 2 R 6 Z W 5 p Z S B w c m F j b 3 d u a W t h L D R 9 J n F 1 b 3 Q 7 L C Z x d W 9 0 O 1 N l Y 3 R p b 2 4 x L 3 p h Z D E v W m 1 p Z c W E I H R 5 c C 5 7 R X R h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6 Y W Q x L 1 p t a W X F h C B 0 e X A u e 0 x Q L D B 9 J n F 1 b 3 Q 7 L C Z x d W 9 0 O 1 N l Y 3 R p b 2 4 x L 3 p h Z D E v W m 1 p Z c W E I H R 5 c C 5 7 T m F 6 d 2 l z a 2 8 s M X 0 m c X V v d D s s J n F 1 b 3 Q 7 U 2 V j d G l v b j E v e m F k M S 9 a b W l l x Y Q g d H l w L n t E Y X R h I H V y b 2 R 6 Z W 5 p Y S w y f S Z x d W 9 0 O y w m c X V v d D t T Z W N 0 a W 9 u M S 9 6 Y W Q x L 1 p t a W X F h C B 0 e X A u e 0 t v Z C B z d G F u b 3 d p c 2 t h L D N 9 J n F 1 b 3 Q 7 L C Z x d W 9 0 O 1 N l Y 3 R p b 2 4 x L 3 p h Z D E v W m 1 p Z c W E I H R 5 c C 5 7 V 3 l u Y W d y b 2 R 6 Z W 5 p Z S B w c m F j b 3 d u a W t h L D R 9 J n F 1 b 3 Q 7 L C Z x d W 9 0 O 1 N l Y 3 R p b 2 4 x L 3 p h Z D E v W m 1 p Z c W E I H R 5 c C 5 7 R X R h d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e m F k M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Q x J T I w K D k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E l M j A o O S k v W m 1 p Z S V D N S U 4 N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9 O O B k C t I Q a g w 6 6 + z G 4 v c A A A A A A I A A A A A A B B m A A A A A Q A A I A A A A I F 3 c x 4 k 0 Z h b 5 O j I m S M W 6 f F b r S 8 0 / F 3 y Z + 8 4 l n E K T H V q A A A A A A 6 A A A A A A g A A I A A A A L l p 8 Q l N T Q 3 q O E Z y i H c B f l w 4 m U K 2 / o + I k 8 B 6 y / l f y p h d U A A A A M G b 4 Z k s S U X d e 6 F L Q B f R b r R Q n F t P C 0 4 Y W H P j K C 5 y / X H 2 y v D / r c f 9 n b M / + R A 5 b o U H I o / / y J i q g O l L k X m n y l b Q I n / S O t W i M f F v x d p w g 1 w 3 7 Q S U Q A A A A J b / F V p l Z i F 8 C c q 5 j z 5 D I 1 5 X v n J M d L i N T O t 3 c Y 5 d U T 2 W y M Q y U d b S 1 N t z B G X 4 2 l C d W 0 + Z U x l s P M y k 0 9 3 v k m b E B C E = < / D a t a M a s h u p > 
</file>

<file path=customXml/itemProps1.xml><?xml version="1.0" encoding="utf-8"?>
<ds:datastoreItem xmlns:ds="http://schemas.openxmlformats.org/officeDocument/2006/customXml" ds:itemID="{59B02906-DE98-4583-AABD-1BBE1E459F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dane pierwotne</vt:lpstr>
      <vt:lpstr>a</vt:lpstr>
      <vt:lpstr>b</vt:lpstr>
      <vt:lpstr>c</vt:lpstr>
      <vt:lpstr>d</vt:lpstr>
      <vt:lpstr>e</vt:lpstr>
      <vt:lpstr>f</vt:lpstr>
      <vt:lpstr>g</vt:lpstr>
      <vt:lpstr>h</vt:lpstr>
      <vt:lpstr>g!Wybieranie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2020-12-05T13:44:46Z</dcterms:modified>
</cp:coreProperties>
</file>