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EO-PI-R" sheetId="1" r:id="rId4"/>
  </sheets>
</workbook>
</file>

<file path=xl/sharedStrings.xml><?xml version="1.0" encoding="utf-8"?>
<sst xmlns="http://schemas.openxmlformats.org/spreadsheetml/2006/main" uniqueCount="591">
  <si>
    <t>NEO Pi-R (przeliczone - przedziały - steny) - normy wiek x płeć</t>
  </si>
  <si>
    <t>NEO Pi-R (przeliczone - przedziały - WS) - normy ogólne</t>
  </si>
  <si>
    <t>NEO Pi-R (przeliczone)</t>
  </si>
  <si>
    <t>NEO Pi-R</t>
  </si>
  <si>
    <t>N</t>
  </si>
  <si>
    <t>E</t>
  </si>
  <si>
    <t>O</t>
  </si>
  <si>
    <t>U</t>
  </si>
  <si>
    <t>S</t>
  </si>
  <si>
    <t>Number</t>
  </si>
  <si>
    <t>Rekomendacja</t>
  </si>
  <si>
    <t>Numer w projekcie</t>
  </si>
  <si>
    <t>e-mail</t>
  </si>
  <si>
    <t>Plec</t>
  </si>
  <si>
    <t>Wiek</t>
  </si>
  <si>
    <t>ETAP</t>
  </si>
  <si>
    <t>Grupa normy</t>
  </si>
  <si>
    <t>bot</t>
  </si>
  <si>
    <t>top</t>
  </si>
  <si>
    <t>range</t>
  </si>
  <si>
    <t>WS</t>
  </si>
  <si>
    <t>śr</t>
  </si>
  <si>
    <t>sten</t>
  </si>
  <si>
    <t>TAK</t>
  </si>
  <si>
    <t>20E0F77D</t>
  </si>
  <si>
    <r>
      <rPr>
        <u val="single"/>
        <sz val="12"/>
        <color indexed="13"/>
        <rFont val="Calibri Light"/>
      </rPr>
      <t>l.chudoba@nancki.gov.pl</t>
    </r>
  </si>
  <si>
    <t>M</t>
  </si>
  <si>
    <t>I etap</t>
  </si>
  <si>
    <t>M 30-79</t>
  </si>
  <si>
    <t>2-4</t>
  </si>
  <si>
    <t>3-7</t>
  </si>
  <si>
    <t>5-9</t>
  </si>
  <si>
    <t>4-8</t>
  </si>
  <si>
    <t>2-6</t>
  </si>
  <si>
    <t>107-121</t>
  </si>
  <si>
    <t>137-151</t>
  </si>
  <si>
    <t>148-162</t>
  </si>
  <si>
    <t>158-172</t>
  </si>
  <si>
    <t>142-156</t>
  </si>
  <si>
    <t>NIE</t>
  </si>
  <si>
    <r>
      <rPr>
        <u val="single"/>
        <sz val="12"/>
        <color indexed="13"/>
        <rFont val="Calibri Light"/>
      </rPr>
      <t>marcin.krawczyk79@gmail.com</t>
    </r>
  </si>
  <si>
    <t>3-5</t>
  </si>
  <si>
    <t>7-10</t>
  </si>
  <si>
    <t>6-10</t>
  </si>
  <si>
    <t>1-5</t>
  </si>
  <si>
    <t>117-131</t>
  </si>
  <si>
    <t>151-165</t>
  </si>
  <si>
    <t>160-174</t>
  </si>
  <si>
    <t>174-188</t>
  </si>
  <si>
    <t>135-149</t>
  </si>
  <si>
    <r>
      <rPr>
        <u val="single"/>
        <sz val="12"/>
        <color indexed="13"/>
        <rFont val="Calibri Light"/>
      </rPr>
      <t>e.kocyla@nencki.gov.pl</t>
    </r>
  </si>
  <si>
    <t>K</t>
  </si>
  <si>
    <t>K 30-79</t>
  </si>
  <si>
    <t>1-4</t>
  </si>
  <si>
    <t>119-133</t>
  </si>
  <si>
    <t>163-177</t>
  </si>
  <si>
    <t>138-152</t>
  </si>
  <si>
    <t>147-161</t>
  </si>
  <si>
    <t>C80F31F6</t>
  </si>
  <si>
    <r>
      <rPr>
        <u val="single"/>
        <sz val="12"/>
        <color indexed="13"/>
        <rFont val="Calibri Light"/>
      </rPr>
      <t>jacek@kwiatek.org</t>
    </r>
  </si>
  <si>
    <t>M 17-29</t>
  </si>
  <si>
    <t>8-10</t>
  </si>
  <si>
    <t>183-197</t>
  </si>
  <si>
    <t>169-183</t>
  </si>
  <si>
    <t>144-158</t>
  </si>
  <si>
    <r>
      <rPr>
        <sz val="12"/>
        <color indexed="8"/>
        <rFont val="Calibri Light"/>
      </rPr>
      <t>NIE</t>
    </r>
  </si>
  <si>
    <r>
      <rPr>
        <u val="single"/>
        <sz val="12"/>
        <color indexed="13"/>
        <rFont val="Calibri Light"/>
      </rPr>
      <t>dariusz.jan.g@gmail.com</t>
    </r>
  </si>
  <si>
    <t>1-2</t>
  </si>
  <si>
    <t>98-112</t>
  </si>
  <si>
    <t>139-153</t>
  </si>
  <si>
    <t>186-200</t>
  </si>
  <si>
    <t>178-192</t>
  </si>
  <si>
    <t>A803E73D</t>
  </si>
  <si>
    <r>
      <rPr>
        <u val="single"/>
        <sz val="12"/>
        <color indexed="13"/>
        <rFont val="Calibri Light"/>
      </rPr>
      <t>aleksander.leczkowski@gmail.com</t>
    </r>
  </si>
  <si>
    <t>5-7</t>
  </si>
  <si>
    <t>133-147</t>
  </si>
  <si>
    <t>129-143</t>
  </si>
  <si>
    <t>166-180</t>
  </si>
  <si>
    <t>188-202</t>
  </si>
  <si>
    <r>
      <rPr>
        <u val="single"/>
        <sz val="12"/>
        <color indexed="13"/>
        <rFont val="Calibri Light"/>
      </rPr>
      <t>s.cyranowski@nencki.gov.pl</t>
    </r>
  </si>
  <si>
    <t>4-6</t>
  </si>
  <si>
    <t>6-8</t>
  </si>
  <si>
    <t>9-10</t>
  </si>
  <si>
    <t>125-139</t>
  </si>
  <si>
    <t>162-176</t>
  </si>
  <si>
    <t>182-196</t>
  </si>
  <si>
    <t>145-159</t>
  </si>
  <si>
    <t>203-217</t>
  </si>
  <si>
    <t>A729FA23</t>
  </si>
  <si>
    <r>
      <rPr>
        <u val="single"/>
        <sz val="12"/>
        <color indexed="13"/>
        <rFont val="Calibri Light"/>
      </rPr>
      <t>agata.idzikowska@gmail.com</t>
    </r>
  </si>
  <si>
    <t>110-124</t>
  </si>
  <si>
    <t>189-203</t>
  </si>
  <si>
    <t>179-193</t>
  </si>
  <si>
    <t>8F4C0A83</t>
  </si>
  <si>
    <r>
      <rPr>
        <u val="single"/>
        <sz val="12"/>
        <color indexed="13"/>
        <rFont val="Calibri Light"/>
      </rPr>
      <t>labecki@poczta.fm</t>
    </r>
  </si>
  <si>
    <t>91-105</t>
  </si>
  <si>
    <t>168-182</t>
  </si>
  <si>
    <t>195-209</t>
  </si>
  <si>
    <t>175-189</t>
  </si>
  <si>
    <t>161-175</t>
  </si>
  <si>
    <r>
      <rPr>
        <u val="single"/>
        <sz val="12"/>
        <color indexed="13"/>
        <rFont val="Calibri Light"/>
      </rPr>
      <t>agata5350@wp.pl</t>
    </r>
  </si>
  <si>
    <t>K 17-29</t>
  </si>
  <si>
    <t>1-3</t>
  </si>
  <si>
    <t>106-120</t>
  </si>
  <si>
    <t>164-178</t>
  </si>
  <si>
    <t>146-160</t>
  </si>
  <si>
    <t>155-169</t>
  </si>
  <si>
    <t>6A81F5D0</t>
  </si>
  <si>
    <r>
      <rPr>
        <u val="single"/>
        <sz val="12"/>
        <color indexed="13"/>
        <rFont val="Calibri Light"/>
      </rPr>
      <t>tomasztaras@outlook.com</t>
    </r>
  </si>
  <si>
    <t>105-119</t>
  </si>
  <si>
    <t>165-179</t>
  </si>
  <si>
    <r>
      <rPr>
        <u val="single"/>
        <sz val="12"/>
        <color indexed="13"/>
        <rFont val="Calibri Light"/>
      </rPr>
      <t>pawel.k.lonca@gmail.com</t>
    </r>
  </si>
  <si>
    <t>104-118</t>
  </si>
  <si>
    <t>63-77</t>
  </si>
  <si>
    <t>171-185</t>
  </si>
  <si>
    <t>167-181</t>
  </si>
  <si>
    <t>193-207</t>
  </si>
  <si>
    <r>
      <rPr>
        <u val="single"/>
        <sz val="12"/>
        <color indexed="13"/>
        <rFont val="Calibri Light"/>
      </rPr>
      <t>karolina.bielecka.vet@gmail.com</t>
    </r>
  </si>
  <si>
    <r>
      <rPr>
        <u val="single"/>
        <sz val="12"/>
        <color indexed="13"/>
        <rFont val="Calibri Light"/>
      </rPr>
      <t>martynajurek@gmail.com</t>
    </r>
  </si>
  <si>
    <t>113-127</t>
  </si>
  <si>
    <t>181-195</t>
  </si>
  <si>
    <t>a</t>
  </si>
  <si>
    <t>EE44B560</t>
  </si>
  <si>
    <r>
      <rPr>
        <u val="single"/>
        <sz val="12"/>
        <color indexed="13"/>
        <rFont val="Calibri Light"/>
      </rPr>
      <t>karolina.wabik@gmail.com</t>
    </r>
  </si>
  <si>
    <t>131-145</t>
  </si>
  <si>
    <t>152-166</t>
  </si>
  <si>
    <r>
      <rPr>
        <u val="single"/>
        <sz val="12"/>
        <color indexed="13"/>
        <rFont val="Calibri Light"/>
      </rPr>
      <t>akanna@poczta.onet.pl</t>
    </r>
  </si>
  <si>
    <t>176-190</t>
  </si>
  <si>
    <r>
      <rPr>
        <u val="single"/>
        <sz val="12"/>
        <color indexed="13"/>
        <rFont val="Calibri Light"/>
      </rPr>
      <t>czosnek95@gmail.com</t>
    </r>
  </si>
  <si>
    <t>7-9</t>
  </si>
  <si>
    <t>136-150</t>
  </si>
  <si>
    <t>128-142</t>
  </si>
  <si>
    <t>8A74A17B</t>
  </si>
  <si>
    <r>
      <rPr>
        <u val="single"/>
        <sz val="12"/>
        <color indexed="13"/>
        <rFont val="Calibri Light"/>
      </rPr>
      <t>e.prasula@tlen.pl</t>
    </r>
  </si>
  <si>
    <t>123-137</t>
  </si>
  <si>
    <t>141-155</t>
  </si>
  <si>
    <t>180-194</t>
  </si>
  <si>
    <t>5D52D5CE</t>
  </si>
  <si>
    <r>
      <rPr>
        <u val="single"/>
        <sz val="12"/>
        <color indexed="13"/>
        <rFont val="Calibri Light"/>
      </rPr>
      <t>nataliemarck@gmail.com</t>
    </r>
  </si>
  <si>
    <t>154-168</t>
  </si>
  <si>
    <t>187-201</t>
  </si>
  <si>
    <t>149-163</t>
  </si>
  <si>
    <t>143-157</t>
  </si>
  <si>
    <r>
      <rPr>
        <u val="single"/>
        <sz val="12"/>
        <color indexed="13"/>
        <rFont val="Calibri Light"/>
      </rPr>
      <t>krzysztof.druzycki@gmail.com</t>
    </r>
  </si>
  <si>
    <t>B04C70AA</t>
  </si>
  <si>
    <r>
      <rPr>
        <u val="single"/>
        <sz val="12"/>
        <color indexed="13"/>
        <rFont val="Calibri Light"/>
      </rPr>
      <t>rafal.czarnocki@gmail.com</t>
    </r>
  </si>
  <si>
    <t>115-129</t>
  </si>
  <si>
    <t>56F70D3B</t>
  </si>
  <si>
    <r>
      <rPr>
        <u val="single"/>
        <sz val="12"/>
        <color indexed="13"/>
        <rFont val="Calibri Light"/>
      </rPr>
      <t>wieczorek@chem.uw.edu.pl</t>
    </r>
  </si>
  <si>
    <t>156-170</t>
  </si>
  <si>
    <t>170-184</t>
  </si>
  <si>
    <t>C554E0C6</t>
  </si>
  <si>
    <r>
      <rPr>
        <u val="single"/>
        <sz val="12"/>
        <color indexed="13"/>
        <rFont val="Calibri Light"/>
      </rPr>
      <t>malgorzata.prokopowicz@gmail.com</t>
    </r>
  </si>
  <si>
    <t>116-130</t>
  </si>
  <si>
    <t>76E538F7</t>
  </si>
  <si>
    <r>
      <rPr>
        <u val="single"/>
        <sz val="12"/>
        <color indexed="13"/>
        <rFont val="Calibri Light"/>
      </rPr>
      <t>b_gorgon@wp.pl</t>
    </r>
  </si>
  <si>
    <t>101-115</t>
  </si>
  <si>
    <r>
      <rPr>
        <u val="single"/>
        <sz val="12"/>
        <color indexed="13"/>
        <rFont val="Calibri Light"/>
      </rPr>
      <t>banco1040@gmail.com</t>
    </r>
  </si>
  <si>
    <t>120-134</t>
  </si>
  <si>
    <t>197-211</t>
  </si>
  <si>
    <t>192-206</t>
  </si>
  <si>
    <r>
      <rPr>
        <u val="single"/>
        <sz val="12"/>
        <color indexed="13"/>
        <rFont val="Calibri Light"/>
      </rPr>
      <t>wdksenia@mail.ru</t>
    </r>
  </si>
  <si>
    <t>140-154</t>
  </si>
  <si>
    <t>121-135</t>
  </si>
  <si>
    <t>981C31DD</t>
  </si>
  <si>
    <r>
      <rPr>
        <u val="single"/>
        <sz val="12"/>
        <color indexed="13"/>
        <rFont val="Calibri Light"/>
      </rPr>
      <t>j.kowalski@nencki.gov.pl</t>
    </r>
  </si>
  <si>
    <t>134-148</t>
  </si>
  <si>
    <r>
      <rPr>
        <u val="single"/>
        <sz val="12"/>
        <color indexed="13"/>
        <rFont val="Calibri Light"/>
      </rPr>
      <t>r.owarzany@cent.uw.edu.pl</t>
    </r>
  </si>
  <si>
    <t>159-173</t>
  </si>
  <si>
    <t>108-122</t>
  </si>
  <si>
    <t>153-167</t>
  </si>
  <si>
    <t>B37A62C7</t>
  </si>
  <si>
    <r>
      <rPr>
        <u val="single"/>
        <sz val="12"/>
        <color indexed="13"/>
        <rFont val="Calibri Light"/>
      </rPr>
      <t>rpiast@chem.uw.edu.pl</t>
    </r>
  </si>
  <si>
    <t>132-146</t>
  </si>
  <si>
    <t xml:space="preserve">TAK </t>
  </si>
  <si>
    <r>
      <rPr>
        <u val="single"/>
        <sz val="12"/>
        <color indexed="13"/>
        <rFont val="Calibri Light"/>
      </rPr>
      <t>kblaziak@chem.uw.edu.pl</t>
    </r>
  </si>
  <si>
    <t>126-140</t>
  </si>
  <si>
    <r>
      <rPr>
        <u val="single"/>
        <sz val="12"/>
        <color indexed="13"/>
        <rFont val="Calibri Light"/>
      </rPr>
      <t>magja01@gmail.com</t>
    </r>
  </si>
  <si>
    <t>173-187</t>
  </si>
  <si>
    <r>
      <rPr>
        <u val="single"/>
        <sz val="12"/>
        <color indexed="13"/>
        <rFont val="Calibri Light"/>
      </rPr>
      <t>a.sowka@nencki.gov.pl</t>
    </r>
  </si>
  <si>
    <t>114-128</t>
  </si>
  <si>
    <r>
      <rPr>
        <u val="single"/>
        <sz val="12"/>
        <color indexed="13"/>
        <rFont val="Calibri Light"/>
      </rPr>
      <t>mrtczajkowska@gmail.com</t>
    </r>
  </si>
  <si>
    <t>5FCAB880</t>
  </si>
  <si>
    <r>
      <rPr>
        <u val="single"/>
        <sz val="12"/>
        <color indexed="13"/>
        <rFont val="Calibri Light"/>
      </rPr>
      <t>mateusz.lopat@vp.pl</t>
    </r>
  </si>
  <si>
    <t>ABED2013</t>
  </si>
  <si>
    <r>
      <rPr>
        <u val="single"/>
        <sz val="12"/>
        <color indexed="13"/>
        <rFont val="Calibri Light"/>
      </rPr>
      <t>gorzki@gmail.com</t>
    </r>
  </si>
  <si>
    <t>150-164</t>
  </si>
  <si>
    <t>1CA24B1A</t>
  </si>
  <si>
    <r>
      <rPr>
        <u val="single"/>
        <sz val="12"/>
        <color indexed="13"/>
        <rFont val="Calibri Light"/>
      </rPr>
      <t>filipstruzik@icloud.com</t>
    </r>
  </si>
  <si>
    <t>94-108</t>
  </si>
  <si>
    <t>130-144</t>
  </si>
  <si>
    <t>21D9DE71</t>
  </si>
  <si>
    <r>
      <rPr>
        <u val="single"/>
        <sz val="12"/>
        <color indexed="13"/>
        <rFont val="Calibri Light"/>
      </rPr>
      <t>anetaniewiarowska@gmail.com</t>
    </r>
  </si>
  <si>
    <t>127-141</t>
  </si>
  <si>
    <t>177-191</t>
  </si>
  <si>
    <r>
      <rPr>
        <u val="single"/>
        <sz val="12"/>
        <color indexed="13"/>
        <rFont val="Calibri Light"/>
      </rPr>
      <t>martajs1994@gmail.com</t>
    </r>
  </si>
  <si>
    <t>207-221</t>
  </si>
  <si>
    <r>
      <rPr>
        <u val="single"/>
        <sz val="12"/>
        <color indexed="13"/>
        <rFont val="Calibri Light"/>
      </rPr>
      <t>przemyslaw.wyderski@gmail.com</t>
    </r>
  </si>
  <si>
    <t>185-199</t>
  </si>
  <si>
    <r>
      <rPr>
        <u val="single"/>
        <sz val="12"/>
        <color indexed="13"/>
        <rFont val="Calibri Light"/>
      </rPr>
      <t>mateusz.gielatka@gmail.com</t>
    </r>
  </si>
  <si>
    <t>200-214</t>
  </si>
  <si>
    <r>
      <rPr>
        <u val="single"/>
        <sz val="12"/>
        <color indexed="13"/>
        <rFont val="Calibri Light"/>
      </rPr>
      <t>zuza.laudanska@gmail.com</t>
    </r>
  </si>
  <si>
    <t>81-95</t>
  </si>
  <si>
    <t>194-208</t>
  </si>
  <si>
    <t>205-219</t>
  </si>
  <si>
    <t>172-186</t>
  </si>
  <si>
    <t>B14C2F87</t>
  </si>
  <si>
    <r>
      <rPr>
        <u val="single"/>
        <sz val="12"/>
        <color indexed="13"/>
        <rFont val="Calibri Light"/>
      </rPr>
      <t xml:space="preserve">bartekkrzepkowski@gmail.com </t>
    </r>
  </si>
  <si>
    <r>
      <rPr>
        <u val="single"/>
        <sz val="12"/>
        <color indexed="13"/>
        <rFont val="Calibri Light"/>
      </rPr>
      <t>remiszewska@wp.pl</t>
    </r>
  </si>
  <si>
    <t>157-171</t>
  </si>
  <si>
    <r>
      <rPr>
        <u val="single"/>
        <sz val="12"/>
        <color indexed="13"/>
        <rFont val="Calibri Light"/>
      </rPr>
      <t>m.nowiska@nencki.gov.pl</t>
    </r>
  </si>
  <si>
    <t>CC2C8039</t>
  </si>
  <si>
    <r>
      <rPr>
        <u val="single"/>
        <sz val="12"/>
        <color indexed="13"/>
        <rFont val="Calibri Light"/>
      </rPr>
      <t>twojczyk@gmail.com</t>
    </r>
  </si>
  <si>
    <t>90-104</t>
  </si>
  <si>
    <r>
      <rPr>
        <u val="single"/>
        <sz val="12"/>
        <color indexed="13"/>
        <rFont val="Calibri Light"/>
      </rPr>
      <t>magdas25.09@gmail.com</t>
    </r>
  </si>
  <si>
    <t>358F2C0D</t>
  </si>
  <si>
    <r>
      <rPr>
        <u val="single"/>
        <sz val="12"/>
        <color indexed="13"/>
        <rFont val="Calibri Light"/>
      </rPr>
      <t>z.u.zielinska@student.uw.edu.pl</t>
    </r>
  </si>
  <si>
    <t>86EFA848</t>
  </si>
  <si>
    <r>
      <rPr>
        <u val="single"/>
        <sz val="12"/>
        <color indexed="13"/>
        <rFont val="Calibri Light"/>
      </rPr>
      <t>smektala.g@gmail.com</t>
    </r>
  </si>
  <si>
    <r>
      <rPr>
        <u val="single"/>
        <sz val="12"/>
        <color indexed="13"/>
        <rFont val="Calibri Light"/>
      </rPr>
      <t>magda.okarska@gmail.com</t>
    </r>
  </si>
  <si>
    <t>190-204</t>
  </si>
  <si>
    <r>
      <rPr>
        <u val="single"/>
        <sz val="12"/>
        <color indexed="13"/>
        <rFont val="Calibri Light"/>
      </rPr>
      <t>kamila_owsianikow@yahoo.pl</t>
    </r>
  </si>
  <si>
    <r>
      <rPr>
        <u val="single"/>
        <sz val="12"/>
        <color indexed="13"/>
        <rFont val="Calibri Light"/>
      </rPr>
      <t>kamilaka13@gmail.com</t>
    </r>
  </si>
  <si>
    <t>95-109</t>
  </si>
  <si>
    <t>E62D11F8</t>
  </si>
  <si>
    <r>
      <rPr>
        <u val="single"/>
        <sz val="12"/>
        <color indexed="13"/>
        <rFont val="Calibri Light"/>
      </rPr>
      <t>a.starobrat@cent.uw.edu.pl</t>
    </r>
  </si>
  <si>
    <t>275999EA</t>
  </si>
  <si>
    <r>
      <rPr>
        <u val="single"/>
        <sz val="12"/>
        <color indexed="13"/>
        <rFont val="Calibri Light"/>
      </rPr>
      <t>ww1@op.pl</t>
    </r>
  </si>
  <si>
    <t>111-125</t>
  </si>
  <si>
    <t>BCE394B6</t>
  </si>
  <si>
    <r>
      <rPr>
        <u val="single"/>
        <sz val="12"/>
        <color indexed="13"/>
        <rFont val="Calibri Light"/>
      </rPr>
      <t>kajarebkowska@student.uw.edu.pl</t>
    </r>
  </si>
  <si>
    <t>191-205</t>
  </si>
  <si>
    <r>
      <rPr>
        <u val="single"/>
        <sz val="12"/>
        <color indexed="13"/>
        <rFont val="Calibri Light"/>
      </rPr>
      <t>oli.opacka@gamil.com</t>
    </r>
  </si>
  <si>
    <t>F4EE7882</t>
  </si>
  <si>
    <r>
      <rPr>
        <u val="single"/>
        <sz val="12"/>
        <color indexed="13"/>
        <rFont val="Calibri Light"/>
      </rPr>
      <t>a.derlatka@op.pl</t>
    </r>
  </si>
  <si>
    <r>
      <rPr>
        <u val="single"/>
        <sz val="12"/>
        <color indexed="13"/>
        <rFont val="Calibri Light"/>
      </rPr>
      <t>borowska.juliaa@gmail.com</t>
    </r>
  </si>
  <si>
    <t>Zx</t>
  </si>
  <si>
    <r>
      <rPr>
        <u val="single"/>
        <sz val="12"/>
        <color indexed="13"/>
        <rFont val="Calibri Light"/>
      </rPr>
      <t>m.glowacki8503@gmail.com</t>
    </r>
  </si>
  <si>
    <t>118-132</t>
  </si>
  <si>
    <t>E43ED139</t>
  </si>
  <si>
    <r>
      <rPr>
        <u val="single"/>
        <sz val="12"/>
        <color indexed="13"/>
        <rFont val="Calibri Light"/>
      </rPr>
      <t>zak.karolina@onet.pl</t>
    </r>
  </si>
  <si>
    <r>
      <rPr>
        <u val="single"/>
        <sz val="12"/>
        <color indexed="13"/>
        <rFont val="Calibri Light"/>
      </rPr>
      <t>wieloranskam@wp.pl</t>
    </r>
  </si>
  <si>
    <r>
      <rPr>
        <u val="single"/>
        <sz val="12"/>
        <color indexed="13"/>
        <rFont val="Calibri Light"/>
      </rPr>
      <t>mskowron22@wp.pl</t>
    </r>
  </si>
  <si>
    <r>
      <rPr>
        <u val="single"/>
        <sz val="12"/>
        <color indexed="13"/>
        <rFont val="Calibri Light"/>
      </rPr>
      <t>rafal.hasiak@gmail.com</t>
    </r>
  </si>
  <si>
    <t>184-198</t>
  </si>
  <si>
    <t>201-215</t>
  </si>
  <si>
    <r>
      <rPr>
        <u val="single"/>
        <sz val="12"/>
        <color indexed="13"/>
        <rFont val="Calibri Light"/>
      </rPr>
      <t>p.sobolewska@nencki.gov.pl</t>
    </r>
  </si>
  <si>
    <r>
      <rPr>
        <u val="single"/>
        <sz val="12"/>
        <color indexed="13"/>
        <rFont val="Calibri Light"/>
      </rPr>
      <t>premek1994@wp.pl</t>
    </r>
  </si>
  <si>
    <t>A526B66E</t>
  </si>
  <si>
    <r>
      <rPr>
        <u val="single"/>
        <sz val="12"/>
        <color indexed="17"/>
        <rFont val="Calibri Light"/>
      </rPr>
      <t xml:space="preserve">justynaglab@redcafe.pl </t>
    </r>
  </si>
  <si>
    <t>II etap</t>
  </si>
  <si>
    <t>BB61D666</t>
  </si>
  <si>
    <r>
      <rPr>
        <u val="single"/>
        <sz val="12"/>
        <color indexed="17"/>
        <rFont val="Calibri Light"/>
      </rPr>
      <t>iwona.januszkiewicz@damian.pl</t>
    </r>
  </si>
  <si>
    <t>27675F8D</t>
  </si>
  <si>
    <r>
      <rPr>
        <u val="single"/>
        <sz val="12"/>
        <color indexed="17"/>
        <rFont val="Calibri Light"/>
      </rPr>
      <t>aobszynskalitwiniec@gmail.com</t>
    </r>
  </si>
  <si>
    <t>45A5E62A</t>
  </si>
  <si>
    <r>
      <rPr>
        <u val="single"/>
        <sz val="12"/>
        <color indexed="17"/>
        <rFont val="Calibri Light"/>
      </rPr>
      <t>rekaw94@gmail.com</t>
    </r>
  </si>
  <si>
    <t>208-222</t>
  </si>
  <si>
    <t>3823F1EA</t>
  </si>
  <si>
    <r>
      <rPr>
        <u val="single"/>
        <sz val="12"/>
        <color indexed="17"/>
        <rFont val="Calibri Light"/>
      </rPr>
      <t>mczerwinskam@gmail.com</t>
    </r>
  </si>
  <si>
    <r>
      <rPr>
        <u val="single"/>
        <sz val="12"/>
        <color indexed="17"/>
        <rFont val="Calibri Light"/>
      </rPr>
      <t>paula.bierzynska@gmail.com</t>
    </r>
  </si>
  <si>
    <t>9A705BD3</t>
  </si>
  <si>
    <r>
      <rPr>
        <u val="single"/>
        <sz val="12"/>
        <color indexed="17"/>
        <rFont val="Calibri Light"/>
      </rPr>
      <t>katarzyna.nowak@damian.pl</t>
    </r>
  </si>
  <si>
    <t>C43F641B</t>
  </si>
  <si>
    <r>
      <rPr>
        <u val="single"/>
        <sz val="12"/>
        <color indexed="17"/>
        <rFont val="Calibri Light"/>
      </rPr>
      <t>marcin.furtak2@gmail.com</t>
    </r>
  </si>
  <si>
    <t xml:space="preserve">NIE </t>
  </si>
  <si>
    <r>
      <rPr>
        <u val="single"/>
        <sz val="12"/>
        <color indexed="17"/>
        <rFont val="Calibri Light"/>
      </rPr>
      <t>annamborek@gmail.com</t>
    </r>
  </si>
  <si>
    <t>97-111</t>
  </si>
  <si>
    <t>709FE864</t>
  </si>
  <si>
    <r>
      <rPr>
        <u val="single"/>
        <sz val="12"/>
        <color indexed="17"/>
        <rFont val="Calibri Light"/>
      </rPr>
      <t>jula16@autograf.pl</t>
    </r>
  </si>
  <si>
    <t>630C47DB</t>
  </si>
  <si>
    <r>
      <rPr>
        <u val="single"/>
        <sz val="12"/>
        <color indexed="17"/>
        <rFont val="Calibri Light"/>
      </rPr>
      <t>pmroovka@o2.pl </t>
    </r>
  </si>
  <si>
    <r>
      <rPr>
        <u val="single"/>
        <sz val="12"/>
        <color indexed="17"/>
        <rFont val="Calibri Light"/>
      </rPr>
      <t>bartekeoibp@gmail.com</t>
    </r>
  </si>
  <si>
    <t>102-116</t>
  </si>
  <si>
    <r>
      <rPr>
        <u val="single"/>
        <sz val="12"/>
        <color indexed="17"/>
        <rFont val="Calibri Light"/>
      </rPr>
      <t>kinga1789@gmail.com</t>
    </r>
  </si>
  <si>
    <t>100-114</t>
  </si>
  <si>
    <r>
      <rPr>
        <u val="single"/>
        <sz val="12"/>
        <color indexed="17"/>
        <rFont val="Calibri Light"/>
      </rPr>
      <t>damian.faluszewski@damian.pl</t>
    </r>
  </si>
  <si>
    <r>
      <rPr>
        <u val="single"/>
        <sz val="12"/>
        <color indexed="17"/>
        <rFont val="Calibri Light"/>
      </rPr>
      <t>joanna.nowak95@gmail.com</t>
    </r>
  </si>
  <si>
    <r>
      <rPr>
        <u val="single"/>
        <sz val="12"/>
        <color indexed="17"/>
        <rFont val="Calibri Light"/>
      </rPr>
      <t>staronska.j@gmail.com</t>
    </r>
  </si>
  <si>
    <t>A49B3A72</t>
  </si>
  <si>
    <r>
      <rPr>
        <u val="single"/>
        <sz val="12"/>
        <color indexed="17"/>
        <rFont val="Calibri Light"/>
      </rPr>
      <t>wolak.elzbieta93@gmail.com</t>
    </r>
  </si>
  <si>
    <t>99127D9D</t>
  </si>
  <si>
    <r>
      <rPr>
        <u val="single"/>
        <sz val="12"/>
        <color indexed="17"/>
        <rFont val="Calibri Light"/>
      </rPr>
      <t>zuzanna.jusinska@gmail.com</t>
    </r>
  </si>
  <si>
    <t>FC680688</t>
  </si>
  <si>
    <r>
      <rPr>
        <u val="single"/>
        <sz val="12"/>
        <color indexed="17"/>
        <rFont val="Calibri Light"/>
      </rPr>
      <t>juliamasternak@wp.pl</t>
    </r>
  </si>
  <si>
    <t>5B323D7C</t>
  </si>
  <si>
    <r>
      <rPr>
        <u val="single"/>
        <sz val="12"/>
        <color indexed="17"/>
        <rFont val="Calibri Light"/>
      </rPr>
      <t>sylwia.szuwarska@gmail.com</t>
    </r>
  </si>
  <si>
    <t>5D02FF51</t>
  </si>
  <si>
    <r>
      <rPr>
        <u val="single"/>
        <sz val="12"/>
        <color indexed="17"/>
        <rFont val="Calibri Light"/>
      </rPr>
      <t>maciej.salagaj@gmail.com</t>
    </r>
  </si>
  <si>
    <t>B12E5D46</t>
  </si>
  <si>
    <r>
      <rPr>
        <u val="single"/>
        <sz val="12"/>
        <color indexed="17"/>
        <rFont val="Calibri Light"/>
      </rPr>
      <t>beata.zwierzynska@damian.pl</t>
    </r>
  </si>
  <si>
    <t>9CC262C1</t>
  </si>
  <si>
    <r>
      <rPr>
        <u val="single"/>
        <sz val="12"/>
        <color indexed="17"/>
        <rFont val="Calibri Light"/>
      </rPr>
      <t>joanna.kaminska@damian.pl</t>
    </r>
  </si>
  <si>
    <t>C105F9C4</t>
  </si>
  <si>
    <r>
      <rPr>
        <u val="single"/>
        <sz val="12"/>
        <color indexed="17"/>
        <rFont val="Calibri Light"/>
      </rPr>
      <t>mzal123@wp.pl</t>
    </r>
  </si>
  <si>
    <r>
      <rPr>
        <u val="single"/>
        <sz val="12"/>
        <color indexed="17"/>
        <rFont val="Calibri Light"/>
      </rPr>
      <t>adamlg@gmail.com</t>
    </r>
  </si>
  <si>
    <t>AE689947</t>
  </si>
  <si>
    <r>
      <rPr>
        <u val="single"/>
        <sz val="12"/>
        <color indexed="17"/>
        <rFont val="Calibri Light"/>
      </rPr>
      <t>magdalenaszwalgin@gmail.com</t>
    </r>
  </si>
  <si>
    <t>199-213</t>
  </si>
  <si>
    <r>
      <rPr>
        <u val="single"/>
        <sz val="12"/>
        <color indexed="17"/>
        <rFont val="Calibri Light"/>
      </rPr>
      <t>ds1010@wp.pl</t>
    </r>
  </si>
  <si>
    <t>AB7775C1</t>
  </si>
  <si>
    <r>
      <rPr>
        <u val="single"/>
        <sz val="12"/>
        <color indexed="17"/>
        <rFont val="Calibri Light"/>
      </rPr>
      <t>ania.makulec@gmail.com</t>
    </r>
  </si>
  <si>
    <t>80CF354D</t>
  </si>
  <si>
    <r>
      <rPr>
        <u val="single"/>
        <sz val="12"/>
        <color indexed="17"/>
        <rFont val="Calibri Light"/>
      </rPr>
      <t>awojtowicz2609@gmail.com</t>
    </r>
  </si>
  <si>
    <t>124-138</t>
  </si>
  <si>
    <r>
      <rPr>
        <u val="single"/>
        <sz val="12"/>
        <color indexed="17"/>
        <rFont val="Calibri Light"/>
      </rPr>
      <t>karolina.swider@gmail.com</t>
    </r>
  </si>
  <si>
    <r>
      <rPr>
        <u val="single"/>
        <sz val="12"/>
        <color indexed="17"/>
        <rFont val="Calibri Light"/>
      </rPr>
      <t>kingakkrzymowska@gmail.com</t>
    </r>
  </si>
  <si>
    <t>F439B3BA</t>
  </si>
  <si>
    <r>
      <rPr>
        <u val="single"/>
        <sz val="12"/>
        <color indexed="17"/>
        <rFont val="Calibri Light"/>
      </rPr>
      <t>zuzia.uzia.pio@gmail.com</t>
    </r>
  </si>
  <si>
    <t>112-126</t>
  </si>
  <si>
    <t>ED6F03A9</t>
  </si>
  <si>
    <r>
      <rPr>
        <u val="single"/>
        <sz val="12"/>
        <color indexed="17"/>
        <rFont val="Calibri Light"/>
      </rPr>
      <t>kazik.nitkiewicz@gmail.com</t>
    </r>
  </si>
  <si>
    <t>C3EA4A57</t>
  </si>
  <si>
    <r>
      <rPr>
        <u val="single"/>
        <sz val="12"/>
        <color indexed="17"/>
        <rFont val="Calibri Light"/>
      </rPr>
      <t>olga.zelazna54@gmail.com</t>
    </r>
  </si>
  <si>
    <r>
      <rPr>
        <u val="single"/>
        <sz val="12"/>
        <color indexed="17"/>
        <rFont val="Calibri Light"/>
      </rPr>
      <t>kasiaa.malinowska@gmail.com</t>
    </r>
  </si>
  <si>
    <t>95E8F761</t>
  </si>
  <si>
    <r>
      <rPr>
        <u val="single"/>
        <sz val="12"/>
        <color indexed="17"/>
        <rFont val="Calibri Light"/>
      </rPr>
      <t>joannam.bogusz@gmail.com</t>
    </r>
  </si>
  <si>
    <t>56-70</t>
  </si>
  <si>
    <t>B250CEE7</t>
  </si>
  <si>
    <r>
      <rPr>
        <u val="single"/>
        <sz val="12"/>
        <color indexed="17"/>
        <rFont val="Calibri Light"/>
      </rPr>
      <t>arkadiusz.karnas@gmail.com</t>
    </r>
  </si>
  <si>
    <t>FC311A59</t>
  </si>
  <si>
    <r>
      <rPr>
        <u val="single"/>
        <sz val="12"/>
        <color indexed="17"/>
        <rFont val="Calibri Light"/>
      </rPr>
      <t>nattalia.olszewska@gmail.com</t>
    </r>
  </si>
  <si>
    <t>5AEB8804</t>
  </si>
  <si>
    <r>
      <rPr>
        <u val="single"/>
        <sz val="12"/>
        <color indexed="17"/>
        <rFont val="Calibri Light"/>
      </rPr>
      <t>moniakis@vp.pl</t>
    </r>
  </si>
  <si>
    <t>122-136</t>
  </si>
  <si>
    <t>EF18217C</t>
  </si>
  <si>
    <r>
      <rPr>
        <u val="single"/>
        <sz val="12"/>
        <color indexed="17"/>
        <rFont val="Calibri Light"/>
      </rPr>
      <t>marcin.kuna94@gmail.com</t>
    </r>
  </si>
  <si>
    <t>77A2B90E</t>
  </si>
  <si>
    <r>
      <rPr>
        <u val="single"/>
        <sz val="12"/>
        <color indexed="17"/>
        <rFont val="Calibri Light"/>
      </rPr>
      <t>alekadamiec@gmail.com</t>
    </r>
  </si>
  <si>
    <t>BB0B211C</t>
  </si>
  <si>
    <r>
      <rPr>
        <u val="single"/>
        <sz val="12"/>
        <color indexed="17"/>
        <rFont val="Calibri Light"/>
      </rPr>
      <t>frycerz@wp.pl</t>
    </r>
  </si>
  <si>
    <r>
      <rPr>
        <u val="single"/>
        <sz val="12"/>
        <color indexed="17"/>
        <rFont val="Calibri Light"/>
      </rPr>
      <t>ludek.ma@gmail.com</t>
    </r>
  </si>
  <si>
    <t>A02FB21C</t>
  </si>
  <si>
    <r>
      <rPr>
        <u val="single"/>
        <sz val="12"/>
        <color indexed="17"/>
        <rFont val="Calibri Light"/>
      </rPr>
      <t>dawid19913@wp.pl</t>
    </r>
  </si>
  <si>
    <t>198-212</t>
  </si>
  <si>
    <t>54BC4EE1</t>
  </si>
  <si>
    <r>
      <rPr>
        <u val="single"/>
        <sz val="12"/>
        <color indexed="17"/>
        <rFont val="Calibri Light"/>
      </rPr>
      <t>wiktor.lorenz@gmail.com</t>
    </r>
  </si>
  <si>
    <t>D33D5C83</t>
  </si>
  <si>
    <r>
      <rPr>
        <u val="single"/>
        <sz val="12"/>
        <color indexed="17"/>
        <rFont val="Calibri Light"/>
      </rPr>
      <t>pekalapatryk@gmail.com</t>
    </r>
  </si>
  <si>
    <t>F08D15C2</t>
  </si>
  <si>
    <r>
      <rPr>
        <u val="single"/>
        <sz val="12"/>
        <color indexed="17"/>
        <rFont val="Calibri Light"/>
      </rPr>
      <t>alek.leone@hotmail.com</t>
    </r>
  </si>
  <si>
    <t>D2C854DC</t>
  </si>
  <si>
    <r>
      <rPr>
        <u val="single"/>
        <sz val="12"/>
        <color indexed="17"/>
        <rFont val="Calibri Light"/>
      </rPr>
      <t>o.junak@gmail.com</t>
    </r>
  </si>
  <si>
    <t>92-106</t>
  </si>
  <si>
    <r>
      <rPr>
        <u val="single"/>
        <sz val="12"/>
        <color indexed="17"/>
        <rFont val="Calibri Light"/>
      </rPr>
      <t>kiostomasz@o2.pl</t>
    </r>
  </si>
  <si>
    <t>EA8052CF</t>
  </si>
  <si>
    <r>
      <rPr>
        <u val="single"/>
        <sz val="12"/>
        <color indexed="17"/>
        <rFont val="Calibri Light"/>
      </rPr>
      <t>annacisz@op.pl</t>
    </r>
  </si>
  <si>
    <t>FFB513F5</t>
  </si>
  <si>
    <r>
      <rPr>
        <u val="single"/>
        <sz val="12"/>
        <color indexed="17"/>
        <rFont val="Calibri Light"/>
      </rPr>
      <t>dorotamalkiewicz@gmail.com</t>
    </r>
  </si>
  <si>
    <t>21E3D37F</t>
  </si>
  <si>
    <r>
      <rPr>
        <u val="single"/>
        <sz val="12"/>
        <color indexed="17"/>
        <rFont val="Calibri Light"/>
      </rPr>
      <t>izabela1356@gmail.com</t>
    </r>
  </si>
  <si>
    <r>
      <rPr>
        <u val="single"/>
        <sz val="12"/>
        <color indexed="17"/>
        <rFont val="Calibri Light"/>
      </rPr>
      <t>aleksandra.f.hus@gmail.com</t>
    </r>
  </si>
  <si>
    <t>1DC47E36</t>
  </si>
  <si>
    <r>
      <rPr>
        <u val="single"/>
        <sz val="12"/>
        <color indexed="17"/>
        <rFont val="Calibri Light"/>
      </rPr>
      <t>marcinpiotr3@gmail.com</t>
    </r>
  </si>
  <si>
    <t>6AF112E9</t>
  </si>
  <si>
    <r>
      <rPr>
        <u val="single"/>
        <sz val="12"/>
        <color indexed="17"/>
        <rFont val="Calibri Light"/>
      </rPr>
      <t>mjerrc@gmail.com</t>
    </r>
  </si>
  <si>
    <t>F53FB27C</t>
  </si>
  <si>
    <r>
      <rPr>
        <u val="single"/>
        <sz val="12"/>
        <color indexed="17"/>
        <rFont val="Calibri Light"/>
      </rPr>
      <t>kasiamianecka@gmail.com</t>
    </r>
  </si>
  <si>
    <r>
      <rPr>
        <u val="single"/>
        <sz val="12"/>
        <color indexed="17"/>
        <rFont val="Calibri Light"/>
      </rPr>
      <t>bartosz.kaczynski96@gmail.com</t>
    </r>
  </si>
  <si>
    <t>196-210</t>
  </si>
  <si>
    <t>388DBD11</t>
  </si>
  <si>
    <r>
      <rPr>
        <u val="single"/>
        <sz val="12"/>
        <color indexed="17"/>
        <rFont val="Calibri Light"/>
      </rPr>
      <t>katarzyna.babik@gmail.com</t>
    </r>
  </si>
  <si>
    <t>109-123</t>
  </si>
  <si>
    <t>wojciech.wasewicz@gmail.com</t>
  </si>
  <si>
    <t>C0C8908B</t>
  </si>
  <si>
    <r>
      <rPr>
        <u val="single"/>
        <sz val="12"/>
        <color indexed="17"/>
        <rFont val="Calibri Light"/>
      </rPr>
      <t>martyna.z.95@wp.pl</t>
    </r>
  </si>
  <si>
    <r>
      <rPr>
        <u val="single"/>
        <sz val="12"/>
        <color indexed="17"/>
        <rFont val="Calibri Light"/>
      </rPr>
      <t>sebastiankakol@gmail.com</t>
    </r>
  </si>
  <si>
    <t>04BCFA49</t>
  </si>
  <si>
    <r>
      <rPr>
        <u val="single"/>
        <sz val="12"/>
        <color indexed="17"/>
        <rFont val="Calibri Light"/>
      </rPr>
      <t>wojteklysik@gmail.com</t>
    </r>
  </si>
  <si>
    <t>7CF5182A</t>
  </si>
  <si>
    <r>
      <rPr>
        <u val="single"/>
        <sz val="12"/>
        <color indexed="17"/>
        <rFont val="Calibri Light"/>
      </rPr>
      <t>lukbar94@wp.pl</t>
    </r>
  </si>
  <si>
    <t>CB45FB80</t>
  </si>
  <si>
    <r>
      <rPr>
        <u val="single"/>
        <sz val="12"/>
        <color indexed="17"/>
        <rFont val="Calibri Light"/>
      </rPr>
      <t>mar36@onet.pl</t>
    </r>
  </si>
  <si>
    <t>8816FD98</t>
  </si>
  <si>
    <r>
      <rPr>
        <u val="single"/>
        <sz val="12"/>
        <color indexed="17"/>
        <rFont val="Calibri Light"/>
      </rPr>
      <t>jorajewska@gmail.com</t>
    </r>
  </si>
  <si>
    <t>7B6592F8</t>
  </si>
  <si>
    <r>
      <rPr>
        <u val="single"/>
        <sz val="12"/>
        <color indexed="17"/>
        <rFont val="Calibri Light"/>
      </rPr>
      <t>piotrblaszczyk95@gmail.com</t>
    </r>
  </si>
  <si>
    <t>209-223</t>
  </si>
  <si>
    <r>
      <rPr>
        <u val="single"/>
        <sz val="12"/>
        <color indexed="17"/>
        <rFont val="Calibri Light"/>
      </rPr>
      <t>karolinaurbanska@gamil.com</t>
    </r>
  </si>
  <si>
    <t>8E5F8539</t>
  </si>
  <si>
    <r>
      <rPr>
        <u val="single"/>
        <sz val="12"/>
        <color indexed="17"/>
        <rFont val="Calibri Light"/>
      </rPr>
      <t>zielacha@interia.pl</t>
    </r>
  </si>
  <si>
    <t>A9B98466</t>
  </si>
  <si>
    <r>
      <rPr>
        <u val="single"/>
        <sz val="12"/>
        <color indexed="17"/>
        <rFont val="Calibri Light"/>
      </rPr>
      <t>krystianleonczuk@gmail.com</t>
    </r>
  </si>
  <si>
    <t>D32FED91</t>
  </si>
  <si>
    <r>
      <rPr>
        <u val="single"/>
        <sz val="12"/>
        <color indexed="17"/>
        <rFont val="Calibri Light"/>
      </rPr>
      <t>blazekowalczyk@gmail.com</t>
    </r>
  </si>
  <si>
    <t>1B46DE54</t>
  </si>
  <si>
    <r>
      <rPr>
        <u val="single"/>
        <sz val="12"/>
        <color indexed="17"/>
        <rFont val="Calibri Light"/>
      </rPr>
      <t>soczek9507@gmail.com</t>
    </r>
  </si>
  <si>
    <r>
      <rPr>
        <u val="single"/>
        <sz val="12"/>
        <color indexed="17"/>
        <rFont val="Calibri Light"/>
      </rPr>
      <t>olaroseiek@gmail.com</t>
    </r>
  </si>
  <si>
    <r>
      <rPr>
        <u val="single"/>
        <sz val="12"/>
        <color indexed="17"/>
        <rFont val="Calibri Light"/>
      </rPr>
      <t>olarastawicka@gmail.com</t>
    </r>
  </si>
  <si>
    <t>4C697F77</t>
  </si>
  <si>
    <r>
      <rPr>
        <u val="single"/>
        <sz val="12"/>
        <color indexed="17"/>
        <rFont val="Calibri Light"/>
      </rPr>
      <t>k.stanczewska@op.pl</t>
    </r>
  </si>
  <si>
    <t>62662ECC</t>
  </si>
  <si>
    <r>
      <rPr>
        <u val="single"/>
        <sz val="12"/>
        <color indexed="17"/>
        <rFont val="Calibri Light"/>
      </rPr>
      <t>m.paradowski2@gmail.com</t>
    </r>
  </si>
  <si>
    <t>103-117</t>
  </si>
  <si>
    <r>
      <rPr>
        <u val="single"/>
        <sz val="12"/>
        <color indexed="17"/>
        <rFont val="Calibri Light"/>
      </rPr>
      <t>svlwia.kesler@gmail.com</t>
    </r>
  </si>
  <si>
    <t>73-87</t>
  </si>
  <si>
    <t>204-218</t>
  </si>
  <si>
    <t>8D98A737</t>
  </si>
  <si>
    <r>
      <rPr>
        <u val="single"/>
        <sz val="12"/>
        <color indexed="17"/>
        <rFont val="Calibri Light"/>
      </rPr>
      <t>karolina.golebieska@gmail.com</t>
    </r>
  </si>
  <si>
    <t>96C2E9B9</t>
  </si>
  <si>
    <r>
      <rPr>
        <u val="single"/>
        <sz val="12"/>
        <color indexed="17"/>
        <rFont val="Calibri Light"/>
      </rPr>
      <t>wer.jezewska@gmail.com</t>
    </r>
  </si>
  <si>
    <t>97ED5884</t>
  </si>
  <si>
    <r>
      <rPr>
        <u val="single"/>
        <sz val="12"/>
        <color indexed="17"/>
        <rFont val="Calibri Light"/>
      </rPr>
      <t>kloceklego4@gmail.com</t>
    </r>
  </si>
  <si>
    <t>A54D6C80</t>
  </si>
  <si>
    <r>
      <rPr>
        <u val="single"/>
        <sz val="12"/>
        <color indexed="17"/>
        <rFont val="Calibri Light"/>
      </rPr>
      <t>dominikjudo@gmail.com</t>
    </r>
  </si>
  <si>
    <t>99-113</t>
  </si>
  <si>
    <r>
      <rPr>
        <u val="single"/>
        <sz val="12"/>
        <color indexed="17"/>
        <rFont val="Calibri Light"/>
      </rPr>
      <t>przemyslawkowalski@gmail.com</t>
    </r>
  </si>
  <si>
    <t>80-94</t>
  </si>
  <si>
    <t>8D07C24E</t>
  </si>
  <si>
    <r>
      <rPr>
        <u val="single"/>
        <sz val="12"/>
        <color indexed="17"/>
        <rFont val="Calibri Light"/>
      </rPr>
      <t>martu.sabak@gmail.com</t>
    </r>
  </si>
  <si>
    <t>82-96</t>
  </si>
  <si>
    <t>CE2D5264</t>
  </si>
  <si>
    <r>
      <rPr>
        <u val="single"/>
        <sz val="12"/>
        <color indexed="17"/>
        <rFont val="Calibri Light"/>
      </rPr>
      <t>rafal.cybulski4@icloud.com</t>
    </r>
  </si>
  <si>
    <r>
      <rPr>
        <u val="single"/>
        <sz val="12"/>
        <color indexed="17"/>
        <rFont val="Calibri Light"/>
      </rPr>
      <t>anetautkowska@o2.pl</t>
    </r>
  </si>
  <si>
    <t>87-101</t>
  </si>
  <si>
    <t>087D98D7</t>
  </si>
  <si>
    <r>
      <rPr>
        <u val="single"/>
        <sz val="12"/>
        <color indexed="17"/>
        <rFont val="Calibri Light"/>
      </rPr>
      <t>anettcho@gmail.com</t>
    </r>
  </si>
  <si>
    <t>D94760AB DDAA8871</t>
  </si>
  <si>
    <r>
      <rPr>
        <u val="single"/>
        <sz val="12"/>
        <color indexed="17"/>
        <rFont val="Calibri Light"/>
      </rPr>
      <t>kale.kowalczuk@gmail.com</t>
    </r>
  </si>
  <si>
    <t>0BD76B9D</t>
  </si>
  <si>
    <r>
      <rPr>
        <u val="single"/>
        <sz val="12"/>
        <color indexed="17"/>
        <rFont val="Calibri Light"/>
      </rPr>
      <t>k.mlodkowski@gmail.com</t>
    </r>
  </si>
  <si>
    <t>96-110</t>
  </si>
  <si>
    <r>
      <rPr>
        <u val="single"/>
        <sz val="12"/>
        <color indexed="17"/>
        <rFont val="Calibri Light"/>
      </rPr>
      <t>airkoza@wp.pl</t>
    </r>
  </si>
  <si>
    <r>
      <rPr>
        <u val="single"/>
        <sz val="12"/>
        <color indexed="17"/>
        <rFont val="Calibri Light"/>
      </rPr>
      <t>bartoszochmanęki@gmail.com</t>
    </r>
  </si>
  <si>
    <t>86-100</t>
  </si>
  <si>
    <t>8F24A4B6</t>
  </si>
  <si>
    <r>
      <rPr>
        <u val="single"/>
        <sz val="12"/>
        <color indexed="17"/>
        <rFont val="Calibri Light"/>
      </rPr>
      <t>maciekkrzesniak@wp.pl</t>
    </r>
  </si>
  <si>
    <r>
      <rPr>
        <u val="single"/>
        <sz val="12"/>
        <color indexed="17"/>
        <rFont val="Calibri Light"/>
      </rPr>
      <t>13gerar@wp.pl</t>
    </r>
  </si>
  <si>
    <t>93615DBC</t>
  </si>
  <si>
    <r>
      <rPr>
        <u val="single"/>
        <sz val="12"/>
        <color indexed="17"/>
        <rFont val="Calibri Light"/>
      </rPr>
      <t>agnieszka.stopa@op.pl</t>
    </r>
  </si>
  <si>
    <t>67F964A6</t>
  </si>
  <si>
    <r>
      <rPr>
        <u val="single"/>
        <sz val="12"/>
        <color indexed="17"/>
        <rFont val="Calibri Light"/>
      </rPr>
      <t>taasiaczek@gmail.com</t>
    </r>
  </si>
  <si>
    <r>
      <rPr>
        <u val="single"/>
        <sz val="12"/>
        <color indexed="17"/>
        <rFont val="Calibri Light"/>
      </rPr>
      <t>maciej1sawczuk@gmail.pl</t>
    </r>
  </si>
  <si>
    <t>7F0D5B70</t>
  </si>
  <si>
    <r>
      <rPr>
        <u val="single"/>
        <sz val="12"/>
        <color indexed="17"/>
        <rFont val="Calibri Light"/>
      </rPr>
      <t>trocinskiartur@gmail.com</t>
    </r>
  </si>
  <si>
    <r>
      <rPr>
        <u val="single"/>
        <sz val="12"/>
        <color indexed="17"/>
        <rFont val="Calibri Light"/>
      </rPr>
      <t>martitapl@yahoo.es</t>
    </r>
  </si>
  <si>
    <t>219-233</t>
  </si>
  <si>
    <t>E2FC1075</t>
  </si>
  <si>
    <r>
      <rPr>
        <u val="single"/>
        <sz val="12"/>
        <color indexed="17"/>
        <rFont val="Calibri Light"/>
      </rPr>
      <t>hania.biczysko@gmail.com</t>
    </r>
  </si>
  <si>
    <t>46D81BA3</t>
  </si>
  <si>
    <r>
      <rPr>
        <u val="single"/>
        <sz val="12"/>
        <color indexed="17"/>
        <rFont val="Calibri Light"/>
      </rPr>
      <t>ilona835@wp.pl</t>
    </r>
  </si>
  <si>
    <r>
      <rPr>
        <u val="single"/>
        <sz val="12"/>
        <color indexed="17"/>
        <rFont val="Calibri Light"/>
      </rPr>
      <t>candiduscorvus@tlen.pl</t>
    </r>
  </si>
  <si>
    <t>53-67</t>
  </si>
  <si>
    <t>206-220</t>
  </si>
  <si>
    <r>
      <rPr>
        <u val="single"/>
        <sz val="12"/>
        <color indexed="17"/>
        <rFont val="Calibri Light"/>
      </rPr>
      <t>kklaudiajambor@gmail.com</t>
    </r>
  </si>
  <si>
    <t>A07B3F9B</t>
  </si>
  <si>
    <r>
      <rPr>
        <u val="single"/>
        <sz val="12"/>
        <color indexed="17"/>
        <rFont val="Calibri Light"/>
      </rPr>
      <t>kedzia.00@gmail.com</t>
    </r>
  </si>
  <si>
    <t>?</t>
  </si>
  <si>
    <r>
      <rPr>
        <u val="single"/>
        <sz val="12"/>
        <color indexed="17"/>
        <rFont val="Calibri Light"/>
      </rPr>
      <t>m.charazka@stuent.uw.edu.pl</t>
    </r>
  </si>
  <si>
    <r>
      <rPr>
        <u val="single"/>
        <sz val="12"/>
        <color indexed="17"/>
        <rFont val="Calibri Light"/>
      </rPr>
      <t>ewakopaczewska1@gmail.com</t>
    </r>
  </si>
  <si>
    <t>93A95D0B</t>
  </si>
  <si>
    <r>
      <rPr>
        <u val="single"/>
        <sz val="12"/>
        <color indexed="17"/>
        <rFont val="Calibri Light"/>
      </rPr>
      <t>barzak32@gmail.com</t>
    </r>
  </si>
  <si>
    <r>
      <rPr>
        <u val="single"/>
        <sz val="12"/>
        <color indexed="17"/>
        <rFont val="Calibri Light"/>
      </rPr>
      <t>monika.salacj1994@gmail.com</t>
    </r>
  </si>
  <si>
    <t>4C369AD1</t>
  </si>
  <si>
    <r>
      <rPr>
        <u val="single"/>
        <sz val="12"/>
        <color indexed="17"/>
        <rFont val="Calibri Light"/>
      </rPr>
      <t>nika.zarnecka.95@gmail.com</t>
    </r>
  </si>
  <si>
    <r>
      <rPr>
        <u val="single"/>
        <sz val="12"/>
        <color indexed="17"/>
        <rFont val="Calibri Light"/>
      </rPr>
      <t>asiaryl@wp.pl</t>
    </r>
  </si>
  <si>
    <t>AC0A230C</t>
  </si>
  <si>
    <r>
      <rPr>
        <u val="single"/>
        <sz val="12"/>
        <color indexed="17"/>
        <rFont val="Calibri Light"/>
      </rPr>
      <t>karogasz@gmail.com</t>
    </r>
  </si>
  <si>
    <r>
      <rPr>
        <u val="single"/>
        <sz val="12"/>
        <color indexed="17"/>
        <rFont val="Calibri Light"/>
      </rPr>
      <t>patryk1196@interia.pl</t>
    </r>
  </si>
  <si>
    <t>721CEA91</t>
  </si>
  <si>
    <r>
      <rPr>
        <u val="single"/>
        <sz val="12"/>
        <color indexed="17"/>
        <rFont val="Calibri Light"/>
      </rPr>
      <t>mikolajskopiec@wp.pl</t>
    </r>
  </si>
  <si>
    <r>
      <rPr>
        <u val="single"/>
        <sz val="12"/>
        <color indexed="17"/>
        <rFont val="Calibri Light"/>
      </rPr>
      <t>lidialewandowska@hotmail.com</t>
    </r>
  </si>
  <si>
    <r>
      <rPr>
        <u val="single"/>
        <sz val="12"/>
        <color indexed="17"/>
        <rFont val="Calibri Light"/>
      </rPr>
      <t>m.tarczon@gmail.com</t>
    </r>
  </si>
  <si>
    <t>8B03BEF4</t>
  </si>
  <si>
    <r>
      <rPr>
        <u val="single"/>
        <sz val="12"/>
        <color indexed="17"/>
        <rFont val="Calibri Light"/>
      </rPr>
      <t>szubielski.kamil@gmail.com</t>
    </r>
  </si>
  <si>
    <r>
      <rPr>
        <u val="single"/>
        <sz val="12"/>
        <color indexed="17"/>
        <rFont val="Calibri Light"/>
      </rPr>
      <t>do.arian@gmail.com</t>
    </r>
  </si>
  <si>
    <t>7292ACBC</t>
  </si>
  <si>
    <r>
      <rPr>
        <u val="single"/>
        <sz val="12"/>
        <color indexed="17"/>
        <rFont val="Calibri Light"/>
      </rPr>
      <t>wojciech.kowaluk@gmail.com</t>
    </r>
  </si>
  <si>
    <t>0B55EEC5</t>
  </si>
  <si>
    <r>
      <rPr>
        <u val="single"/>
        <sz val="12"/>
        <color indexed="17"/>
        <rFont val="Calibri Light"/>
      </rPr>
      <t>tomek6146@gmail.com</t>
    </r>
  </si>
  <si>
    <r>
      <rPr>
        <u val="single"/>
        <sz val="11"/>
        <color indexed="18"/>
        <rFont val="Calibri"/>
      </rPr>
      <t>ira_dz@ukr.net</t>
    </r>
  </si>
  <si>
    <t>III etap</t>
  </si>
  <si>
    <r>
      <rPr>
        <u val="single"/>
        <sz val="11"/>
        <color indexed="18"/>
        <rFont val="Calibri"/>
      </rPr>
      <t>parfeniukinna@gmail.com</t>
    </r>
  </si>
  <si>
    <t>1B09F58B</t>
  </si>
  <si>
    <r>
      <rPr>
        <u val="single"/>
        <sz val="11"/>
        <color indexed="18"/>
        <rFont val="Calibri"/>
      </rPr>
      <t>jo.kasprowicz@gmail.com</t>
    </r>
  </si>
  <si>
    <r>
      <rPr>
        <u val="single"/>
        <sz val="11"/>
        <color indexed="18"/>
        <rFont val="Calibri"/>
      </rPr>
      <t>bartosz.szymerski@gmail.com</t>
    </r>
  </si>
  <si>
    <t>n/a</t>
  </si>
  <si>
    <t>Na</t>
  </si>
  <si>
    <t>7EAC5897</t>
  </si>
  <si>
    <r>
      <rPr>
        <u val="single"/>
        <sz val="11"/>
        <color indexed="18"/>
        <rFont val="Calibri"/>
      </rPr>
      <t>annapalinska1993@gmail.com</t>
    </r>
  </si>
  <si>
    <t>9A4B5C72</t>
  </si>
  <si>
    <r>
      <rPr>
        <u val="single"/>
        <sz val="11"/>
        <color indexed="18"/>
        <rFont val="Calibri"/>
      </rPr>
      <t>pjemielita@me.com</t>
    </r>
  </si>
  <si>
    <t>4274BB8B</t>
  </si>
  <si>
    <r>
      <rPr>
        <u val="single"/>
        <sz val="11"/>
        <color indexed="18"/>
        <rFont val="Calibri"/>
      </rPr>
      <t>mateusz.m.olechowski@gmail.com</t>
    </r>
  </si>
  <si>
    <t>DAC35D67</t>
  </si>
  <si>
    <r>
      <rPr>
        <u val="single"/>
        <sz val="11"/>
        <color indexed="18"/>
        <rFont val="Calibri"/>
      </rPr>
      <t>p.siluch@gmail.com</t>
    </r>
  </si>
  <si>
    <t>52-66</t>
  </si>
  <si>
    <t>E24DC6C2</t>
  </si>
  <si>
    <r>
      <rPr>
        <u val="single"/>
        <sz val="11"/>
        <color indexed="18"/>
        <rFont val="Calibri"/>
      </rPr>
      <t>nevadatan7@o2.pl</t>
    </r>
  </si>
  <si>
    <r>
      <rPr>
        <u val="single"/>
        <sz val="11"/>
        <color indexed="18"/>
        <rFont val="Calibri"/>
      </rPr>
      <t>akasian@st.swps.edu.pl</t>
    </r>
  </si>
  <si>
    <t>89-103</t>
  </si>
  <si>
    <r>
      <rPr>
        <u val="single"/>
        <sz val="11"/>
        <color indexed="18"/>
        <rFont val="Calibri"/>
      </rPr>
      <t>m.stasiuk.95@gmail.com</t>
    </r>
  </si>
  <si>
    <r>
      <rPr>
        <u val="single"/>
        <sz val="11"/>
        <color indexed="18"/>
        <rFont val="Calibri"/>
      </rPr>
      <t>malinkiewicz.w@gmail.com</t>
    </r>
  </si>
  <si>
    <t>59AF4877</t>
  </si>
  <si>
    <r>
      <rPr>
        <u val="single"/>
        <sz val="11"/>
        <color indexed="18"/>
        <rFont val="Calibri"/>
      </rPr>
      <t>joanna.michalska100@gmail.com</t>
    </r>
  </si>
  <si>
    <t>4A82B85A</t>
  </si>
  <si>
    <r>
      <rPr>
        <u val="single"/>
        <sz val="11"/>
        <color indexed="18"/>
        <rFont val="Calibri"/>
      </rPr>
      <t>damian.adamczewski92@gmail.com</t>
    </r>
  </si>
  <si>
    <r>
      <rPr>
        <u val="single"/>
        <sz val="11"/>
        <color indexed="18"/>
        <rFont val="Calibri"/>
      </rPr>
      <t>joanna.gorecka93@gmail.com</t>
    </r>
  </si>
  <si>
    <t>270EF0B9</t>
  </si>
  <si>
    <r>
      <rPr>
        <u val="single"/>
        <sz val="11"/>
        <color indexed="18"/>
        <rFont val="Calibri"/>
      </rPr>
      <t>maciej.pawliszewski@gmail.com</t>
    </r>
  </si>
  <si>
    <t>5B65F0C6</t>
  </si>
  <si>
    <r>
      <rPr>
        <u val="single"/>
        <sz val="11"/>
        <color indexed="18"/>
        <rFont val="Calibri"/>
      </rPr>
      <t>z.brewczak@student.uw.edu.pl</t>
    </r>
  </si>
  <si>
    <r>
      <rPr>
        <u val="single"/>
        <sz val="11"/>
        <color indexed="18"/>
        <rFont val="Calibri"/>
      </rPr>
      <t>annamanko5@gmail.com</t>
    </r>
  </si>
  <si>
    <r>
      <rPr>
        <u val="single"/>
        <sz val="11"/>
        <color indexed="18"/>
        <rFont val="Calibri"/>
      </rPr>
      <t>dtrzaskalski@st.swps.edu.pl</t>
    </r>
  </si>
  <si>
    <t>FE1831FD</t>
  </si>
  <si>
    <r>
      <rPr>
        <u val="single"/>
        <sz val="11"/>
        <color indexed="18"/>
        <rFont val="Calibri"/>
      </rPr>
      <t>adriannasyl@gmail.com</t>
    </r>
  </si>
  <si>
    <t>FF627968</t>
  </si>
  <si>
    <r>
      <rPr>
        <u val="single"/>
        <sz val="11"/>
        <color indexed="18"/>
        <rFont val="Calibri"/>
      </rPr>
      <t>kacpermickiewicz@gmail.com</t>
    </r>
  </si>
  <si>
    <t>8CC2C642</t>
  </si>
  <si>
    <r>
      <rPr>
        <u val="single"/>
        <sz val="11"/>
        <color indexed="18"/>
        <rFont val="Calibri"/>
      </rPr>
      <t>katarzyna.kopacz1@gmail.com</t>
    </r>
  </si>
  <si>
    <t>85A6B62A</t>
  </si>
  <si>
    <r>
      <rPr>
        <u val="single"/>
        <sz val="11"/>
        <color indexed="18"/>
        <rFont val="Calibri"/>
      </rPr>
      <t>krzysztof.pionkowski@gmail.com</t>
    </r>
  </si>
  <si>
    <r>
      <rPr>
        <u val="single"/>
        <sz val="11"/>
        <color indexed="18"/>
        <rFont val="Calibri"/>
      </rPr>
      <t>oliwiawarnel@gmail.com</t>
    </r>
  </si>
  <si>
    <r>
      <rPr>
        <u val="single"/>
        <sz val="11"/>
        <color indexed="18"/>
        <rFont val="Calibri"/>
      </rPr>
      <t>s.polanica@gmail.com</t>
    </r>
  </si>
  <si>
    <t>9E19397F</t>
  </si>
  <si>
    <r>
      <rPr>
        <u val="single"/>
        <sz val="11"/>
        <color indexed="18"/>
        <rFont val="Calibri"/>
      </rPr>
      <t>kaja.wro@gmail.com</t>
    </r>
  </si>
  <si>
    <t>10E1C78F</t>
  </si>
  <si>
    <r>
      <rPr>
        <u val="single"/>
        <sz val="11"/>
        <color indexed="18"/>
        <rFont val="Calibri"/>
      </rPr>
      <t>zuziajanowicz@wp.pl</t>
    </r>
  </si>
  <si>
    <t>36A0E8A9</t>
  </si>
  <si>
    <r>
      <rPr>
        <u val="single"/>
        <sz val="11"/>
        <color indexed="18"/>
        <rFont val="Calibri"/>
      </rPr>
      <t>jerzy.rzymowski@gmail.com</t>
    </r>
  </si>
  <si>
    <t>C65E281A</t>
  </si>
  <si>
    <r>
      <rPr>
        <u val="single"/>
        <sz val="11"/>
        <color indexed="18"/>
        <rFont val="Calibri"/>
      </rPr>
      <t>magdalena.roczen@gmail.com</t>
    </r>
  </si>
  <si>
    <t>FEB600A9</t>
  </si>
  <si>
    <r>
      <rPr>
        <u val="single"/>
        <sz val="11"/>
        <color indexed="18"/>
        <rFont val="Calibri"/>
      </rPr>
      <t>aleksandra.gronowska@me.com</t>
    </r>
  </si>
  <si>
    <t>1BBE64F3</t>
  </si>
  <si>
    <r>
      <rPr>
        <u val="single"/>
        <sz val="11"/>
        <color indexed="18"/>
        <rFont val="Calibri"/>
      </rPr>
      <t>ada654@gmail.com</t>
    </r>
  </si>
  <si>
    <t>k</t>
  </si>
  <si>
    <r>
      <rPr>
        <u val="single"/>
        <sz val="11"/>
        <color indexed="18"/>
        <rFont val="Calibri"/>
      </rPr>
      <t>doman654@gmail.com</t>
    </r>
  </si>
  <si>
    <t>m</t>
  </si>
  <si>
    <r>
      <rPr>
        <u val="single"/>
        <sz val="11"/>
        <color indexed="18"/>
        <rFont val="Calibri"/>
      </rPr>
      <t>msojkaz@st.swps.edu.pl</t>
    </r>
  </si>
  <si>
    <r>
      <rPr>
        <u val="single"/>
        <sz val="11"/>
        <color indexed="18"/>
        <rFont val="Calibri"/>
      </rPr>
      <t>patrycja.siedlecka@gmail.com</t>
    </r>
  </si>
  <si>
    <t>452A38DF</t>
  </si>
  <si>
    <r>
      <rPr>
        <u val="single"/>
        <sz val="11"/>
        <color indexed="18"/>
        <rFont val="Calibri"/>
      </rPr>
      <t>clarinettokaro@gmail.com</t>
    </r>
  </si>
  <si>
    <t>6D090C6E</t>
  </si>
  <si>
    <r>
      <rPr>
        <u val="single"/>
        <sz val="11"/>
        <color indexed="18"/>
        <rFont val="Calibri"/>
      </rPr>
      <t>martyna.kalisiewicz@gmail.com</t>
    </r>
  </si>
  <si>
    <t>B493DB72</t>
  </si>
  <si>
    <r>
      <rPr>
        <u val="single"/>
        <sz val="11"/>
        <color indexed="18"/>
        <rFont val="Calibri"/>
      </rPr>
      <t>piotr7marek@gmail.com</t>
    </r>
  </si>
  <si>
    <r>
      <rPr>
        <u val="single"/>
        <sz val="11"/>
        <color indexed="18"/>
        <rFont val="Calibri"/>
      </rPr>
      <t>dpanfil1997@gmail.com</t>
    </r>
  </si>
  <si>
    <t>D79AE15A</t>
  </si>
  <si>
    <r>
      <rPr>
        <u val="single"/>
        <sz val="11"/>
        <color indexed="18"/>
        <rFont val="Calibri"/>
      </rPr>
      <t>witnej@gmail.com</t>
    </r>
  </si>
  <si>
    <t>BC60329F</t>
  </si>
  <si>
    <r>
      <rPr>
        <u val="single"/>
        <sz val="11"/>
        <color indexed="18"/>
        <rFont val="Calibri"/>
      </rPr>
      <t>wojwislinski@interia.pl</t>
    </r>
  </si>
  <si>
    <t>EDDC5422</t>
  </si>
  <si>
    <r>
      <rPr>
        <u val="single"/>
        <sz val="11"/>
        <color indexed="18"/>
        <rFont val="Calibri"/>
      </rPr>
      <t>kbartoszewska@st.swps.edu.pl</t>
    </r>
  </si>
  <si>
    <t>43DCC27D</t>
  </si>
  <si>
    <r>
      <rPr>
        <u val="single"/>
        <sz val="11"/>
        <color indexed="18"/>
        <rFont val="Calibri"/>
      </rPr>
      <t>beataurbanska@o2.pl</t>
    </r>
  </si>
  <si>
    <t>88F7932F</t>
  </si>
  <si>
    <r>
      <rPr>
        <u val="single"/>
        <sz val="11"/>
        <color indexed="18"/>
        <rFont val="Calibri"/>
      </rPr>
      <t>michal.olszyna95@gmail.com</t>
    </r>
  </si>
  <si>
    <r>
      <rPr>
        <u val="single"/>
        <sz val="11"/>
        <color indexed="18"/>
        <rFont val="Calibri"/>
      </rPr>
      <t>magdalenajjanczak@gmail.com</t>
    </r>
  </si>
  <si>
    <t>CA42478D</t>
  </si>
  <si>
    <r>
      <rPr>
        <u val="single"/>
        <sz val="11"/>
        <color indexed="18"/>
        <rFont val="Calibri"/>
      </rPr>
      <t>mpiskorski51@gmail.com</t>
    </r>
  </si>
  <si>
    <r>
      <rPr>
        <u val="single"/>
        <sz val="11"/>
        <color indexed="18"/>
        <rFont val="Calibri"/>
      </rPr>
      <t>klaudia.wierzbicka@gmail.com</t>
    </r>
  </si>
  <si>
    <r>
      <rPr>
        <u val="single"/>
        <sz val="11"/>
        <color indexed="18"/>
        <rFont val="Calibri"/>
      </rPr>
      <t>mikitakonan@gmail.com</t>
    </r>
  </si>
  <si>
    <t>E5C6044D</t>
  </si>
  <si>
    <r>
      <rPr>
        <u val="single"/>
        <sz val="11"/>
        <color indexed="18"/>
        <rFont val="Calibri"/>
      </rPr>
      <t>czajkowski_piotr@o2.pl</t>
    </r>
  </si>
  <si>
    <t>50DF17BD</t>
  </si>
  <si>
    <r>
      <rPr>
        <u val="single"/>
        <sz val="11"/>
        <color indexed="18"/>
        <rFont val="Calibri"/>
      </rPr>
      <t>kufelpaulina91@gmail.com</t>
    </r>
  </si>
  <si>
    <t>751E8EB0</t>
  </si>
  <si>
    <r>
      <rPr>
        <u val="single"/>
        <sz val="11"/>
        <color indexed="18"/>
        <rFont val="Calibri"/>
      </rPr>
      <t>dpaprockizolw@gmail.com</t>
    </r>
  </si>
  <si>
    <r>
      <rPr>
        <u val="single"/>
        <sz val="11"/>
        <color indexed="18"/>
        <rFont val="Calibri"/>
      </rPr>
      <t>wieczorek.m.aleksandra@gamil.com</t>
    </r>
  </si>
  <si>
    <t>B5425EA7 B9E3560C</t>
  </si>
  <si>
    <r>
      <rPr>
        <u val="single"/>
        <sz val="11"/>
        <color indexed="18"/>
        <rFont val="Calibri"/>
      </rPr>
      <t>adrianmackiewicz97@wp.pl</t>
    </r>
  </si>
  <si>
    <r>
      <rPr>
        <u val="single"/>
        <sz val="11"/>
        <color indexed="18"/>
        <rFont val="Calibri"/>
      </rPr>
      <t>klaudiap@o2.pl</t>
    </r>
  </si>
  <si>
    <r>
      <rPr>
        <u val="single"/>
        <sz val="11"/>
        <color indexed="18"/>
        <rFont val="Calibri"/>
      </rPr>
      <t>michal.marzec1997@gmail.com</t>
    </r>
  </si>
  <si>
    <t>490C9CB3 / 3C5E7BC2</t>
  </si>
  <si>
    <r>
      <rPr>
        <u val="single"/>
        <sz val="11"/>
        <color indexed="18"/>
        <rFont val="Calibri"/>
      </rPr>
      <t>tool@wp.pl</t>
    </r>
  </si>
  <si>
    <r>
      <rPr>
        <u val="single"/>
        <sz val="11"/>
        <color indexed="18"/>
        <rFont val="Calibri"/>
      </rPr>
      <t>atr.janiak@gmail.com</t>
    </r>
  </si>
  <si>
    <r>
      <rPr>
        <u val="single"/>
        <sz val="11"/>
        <color indexed="18"/>
        <rFont val="Calibri"/>
      </rPr>
      <t>olechnowiczgrzegorz@gmail.com</t>
    </r>
  </si>
  <si>
    <t>06B8E61C</t>
  </si>
  <si>
    <r>
      <rPr>
        <u val="single"/>
        <sz val="11"/>
        <color indexed="18"/>
        <rFont val="Calibri"/>
      </rPr>
      <t>alekpoeta@gmail.com</t>
    </r>
  </si>
  <si>
    <r>
      <rPr>
        <u val="single"/>
        <sz val="11"/>
        <color indexed="18"/>
        <rFont val="Calibri"/>
      </rPr>
      <t>filipino214@gmail.com</t>
    </r>
  </si>
  <si>
    <r>
      <rPr>
        <u val="single"/>
        <sz val="11"/>
        <color indexed="18"/>
        <rFont val="Calibri"/>
      </rPr>
      <t>lukaszlucari@onet.pl</t>
    </r>
  </si>
  <si>
    <r>
      <rPr>
        <u val="single"/>
        <sz val="11"/>
        <color indexed="18"/>
        <rFont val="Calibri"/>
      </rPr>
      <t>dariko@o2.pl</t>
    </r>
  </si>
  <si>
    <t>C794F6F9</t>
  </si>
  <si>
    <r>
      <rPr>
        <u val="single"/>
        <sz val="11"/>
        <color indexed="18"/>
        <rFont val="Calibri"/>
      </rPr>
      <t>agnieszka.kolodziejczyk5@gmail.com</t>
    </r>
  </si>
  <si>
    <t>72E2D3E3</t>
  </si>
  <si>
    <r>
      <rPr>
        <u val="single"/>
        <sz val="11"/>
        <color indexed="18"/>
        <rFont val="Calibri"/>
      </rPr>
      <t>matcel@wp.pl</t>
    </r>
  </si>
  <si>
    <t>01688CCB</t>
  </si>
  <si>
    <r>
      <rPr>
        <u val="single"/>
        <sz val="11"/>
        <color indexed="18"/>
        <rFont val="Calibri"/>
      </rPr>
      <t>miglowa96@gmail.com</t>
    </r>
  </si>
  <si>
    <r>
      <rPr>
        <u val="single"/>
        <sz val="11"/>
        <color indexed="18"/>
        <rFont val="Calibri"/>
      </rPr>
      <t>natalia.maruszerowicz@gmail.com</t>
    </r>
  </si>
  <si>
    <t>5A657DB3</t>
  </si>
  <si>
    <r>
      <rPr>
        <u val="single"/>
        <sz val="11"/>
        <color indexed="18"/>
        <rFont val="Calibri"/>
      </rPr>
      <t>beata.boczkowska07@gmail.com</t>
    </r>
  </si>
  <si>
    <t>3EF334A8</t>
  </si>
  <si>
    <r>
      <rPr>
        <u val="single"/>
        <sz val="11"/>
        <color indexed="18"/>
        <rFont val="Calibri"/>
      </rPr>
      <t>kuba5008@wp.pl</t>
    </r>
  </si>
  <si>
    <r>
      <rPr>
        <u val="single"/>
        <sz val="11"/>
        <color indexed="18"/>
        <rFont val="Calibri"/>
      </rPr>
      <t>aleksandra.laszczka@gamil.com</t>
    </r>
  </si>
  <si>
    <r>
      <rPr>
        <u val="single"/>
        <sz val="11"/>
        <color indexed="18"/>
        <rFont val="Calibri"/>
      </rPr>
      <t>adriannabutkiewicz@gamil.com</t>
    </r>
  </si>
  <si>
    <t>47B505DD</t>
  </si>
  <si>
    <r>
      <rPr>
        <u val="single"/>
        <sz val="11"/>
        <color indexed="18"/>
        <rFont val="Calibri"/>
      </rPr>
      <t>gosia.budzynska@protonmail.com</t>
    </r>
  </si>
  <si>
    <r>
      <rPr>
        <u val="single"/>
        <sz val="11"/>
        <color indexed="18"/>
        <rFont val="Calibri"/>
      </rPr>
      <t>tomasz98dabrowski@gamil.com</t>
    </r>
  </si>
  <si>
    <t>38B017DF</t>
  </si>
  <si>
    <r>
      <rPr>
        <u val="single"/>
        <sz val="11"/>
        <color indexed="18"/>
        <rFont val="Calibri"/>
      </rPr>
      <t>wereszczak.mateusz@gmail.com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</si>
</sst>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/#"/>
    <numFmt numFmtId="60" formatCode="&quot; &quot;* #,##0&quot;     &quot;;&quot; &quot;* (#,##0&quot;)    &quot;;&quot; &quot;* &quot;-     &quot;"/>
  </numFmts>
  <fonts count="1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rlito"/>
    </font>
    <font>
      <sz val="12"/>
      <color indexed="8"/>
      <name val="Calibri Light"/>
    </font>
    <font>
      <u val="single"/>
      <sz val="12"/>
      <color indexed="13"/>
      <name val="Calibri Light"/>
    </font>
    <font>
      <sz val="12"/>
      <color indexed="14"/>
      <name val="Calibri Light"/>
    </font>
    <font>
      <u val="single"/>
      <sz val="12"/>
      <color indexed="8"/>
      <name val="Calibri Light"/>
    </font>
    <font>
      <u val="single"/>
      <sz val="12"/>
      <color indexed="17"/>
      <name val="Calibri Light"/>
    </font>
    <font>
      <i val="1"/>
      <sz val="12"/>
      <color indexed="8"/>
      <name val="Calibri Light"/>
    </font>
    <font>
      <sz val="11"/>
      <color indexed="8"/>
      <name val="Arial Nova Light"/>
    </font>
    <font>
      <sz val="12"/>
      <color indexed="8"/>
      <name val="Calibri"/>
    </font>
    <font>
      <u val="single"/>
      <sz val="11"/>
      <color indexed="18"/>
      <name val="Calibri"/>
    </font>
    <font>
      <sz val="12"/>
      <color indexed="8"/>
      <name val="Arial Nova Light"/>
    </font>
    <font>
      <sz val="11"/>
      <color indexed="8"/>
      <name val="Calibri Light"/>
    </font>
    <font>
      <sz val="12"/>
      <color indexed="14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59" fontId="4" fillId="2" borderId="1" applyNumberFormat="1" applyFont="1" applyFill="1" applyBorder="1" applyAlignment="1" applyProtection="0">
      <alignment horizontal="center" vertical="bottom"/>
    </xf>
    <xf numFmtId="59" fontId="4" fillId="3" borderId="2" applyNumberFormat="1" applyFont="1" applyFill="1" applyBorder="1" applyAlignment="1" applyProtection="0">
      <alignment horizontal="center" vertical="center" wrapText="1"/>
    </xf>
    <xf numFmtId="49" fontId="4" fillId="3" borderId="3" applyNumberFormat="1" applyFont="1" applyFill="1" applyBorder="1" applyAlignment="1" applyProtection="0">
      <alignment horizontal="center" vertical="center" wrapText="1"/>
    </xf>
    <xf numFmtId="59" fontId="4" fillId="3" borderId="1" applyNumberFormat="1" applyFont="1" applyFill="1" applyBorder="1" applyAlignment="1" applyProtection="0">
      <alignment horizontal="center" vertical="center" wrapText="1"/>
    </xf>
    <xf numFmtId="59" fontId="4" fillId="3" borderId="4" applyNumberFormat="1" applyFont="1" applyFill="1" applyBorder="1" applyAlignment="1" applyProtection="0">
      <alignment horizontal="center" vertical="center" wrapText="1"/>
    </xf>
    <xf numFmtId="2" fontId="4" fillId="3" borderId="1" applyNumberFormat="1" applyFont="1" applyFill="1" applyBorder="1" applyAlignment="1" applyProtection="0">
      <alignment horizontal="center" vertical="center" wrapText="1"/>
    </xf>
    <xf numFmtId="49" fontId="4" fillId="3" borderId="1" applyNumberFormat="1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3" borderId="2" applyNumberFormat="1" applyFont="1" applyFill="1" applyBorder="1" applyAlignment="1" applyProtection="0">
      <alignment horizontal="center" vertical="center" wrapText="1"/>
    </xf>
    <xf numFmtId="49" fontId="4" fillId="3" borderId="5" applyNumberFormat="1" applyFont="1" applyFill="1" applyBorder="1" applyAlignment="1" applyProtection="0">
      <alignment horizontal="center" vertical="center" wrapText="1"/>
    </xf>
    <xf numFmtId="49" fontId="4" fillId="3" borderId="6" applyNumberFormat="1" applyFont="1" applyFill="1" applyBorder="1" applyAlignment="1" applyProtection="0">
      <alignment horizontal="center" vertical="center" wrapText="1"/>
    </xf>
    <xf numFmtId="49" fontId="4" fillId="3" borderId="7" applyNumberFormat="1" applyFont="1" applyFill="1" applyBorder="1" applyAlignment="1" applyProtection="0">
      <alignment horizontal="center" vertical="center" wrapText="1"/>
    </xf>
    <xf numFmtId="0" fontId="5" fillId="3" borderId="8" applyNumberFormat="1" applyFont="1" applyFill="1" applyBorder="1" applyAlignment="1" applyProtection="0">
      <alignment horizontal="center" vertical="center" wrapText="1"/>
    </xf>
    <xf numFmtId="49" fontId="5" fillId="4" borderId="9" applyNumberFormat="1" applyFont="1" applyFill="1" applyBorder="1" applyAlignment="1" applyProtection="0">
      <alignment horizontal="center" vertical="center" wrapText="1"/>
    </xf>
    <xf numFmtId="49" fontId="0" fillId="3" borderId="10" applyNumberFormat="1" applyFont="1" applyFill="1" applyBorder="1" applyAlignment="1" applyProtection="0">
      <alignment vertical="bottom"/>
    </xf>
    <xf numFmtId="49" fontId="6" fillId="3" borderId="11" applyNumberFormat="1" applyFont="1" applyFill="1" applyBorder="1" applyAlignment="1" applyProtection="0">
      <alignment vertical="bottom"/>
    </xf>
    <xf numFmtId="49" fontId="5" fillId="3" borderId="11" applyNumberFormat="1" applyFont="1" applyFill="1" applyBorder="1" applyAlignment="1" applyProtection="0">
      <alignment horizontal="center" vertical="center" wrapText="1"/>
    </xf>
    <xf numFmtId="0" fontId="5" fillId="3" borderId="11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vertical="center"/>
    </xf>
    <xf numFmtId="49" fontId="5" fillId="3" borderId="1" applyNumberFormat="1" applyFont="1" applyFill="1" applyBorder="1" applyAlignment="1" applyProtection="0">
      <alignment horizontal="center" vertical="center" wrapText="1"/>
    </xf>
    <xf numFmtId="0" fontId="5" fillId="3" borderId="2" applyNumberFormat="0" applyFont="1" applyFill="1" applyBorder="1" applyAlignment="1" applyProtection="0">
      <alignment horizontal="center" vertical="center" wrapText="1"/>
    </xf>
    <xf numFmtId="1" fontId="5" fillId="3" borderId="3" applyNumberFormat="1" applyFont="1" applyFill="1" applyBorder="1" applyAlignment="1" applyProtection="0">
      <alignment horizontal="center" vertical="center" wrapText="1"/>
    </xf>
    <xf numFmtId="1" fontId="5" fillId="3" borderId="1" applyNumberFormat="1" applyFont="1" applyFill="1" applyBorder="1" applyAlignment="1" applyProtection="0">
      <alignment horizontal="center" vertical="center" wrapText="1"/>
    </xf>
    <xf numFmtId="49" fontId="5" fillId="3" borderId="2" applyNumberFormat="1" applyFont="1" applyFill="1" applyBorder="1" applyAlignment="1" applyProtection="0">
      <alignment horizontal="center" vertical="center" wrapText="1"/>
    </xf>
    <xf numFmtId="2" fontId="5" fillId="3" borderId="1" applyNumberFormat="1" applyFont="1" applyFill="1" applyBorder="1" applyAlignment="1" applyProtection="0">
      <alignment horizontal="center" vertical="center" wrapText="1"/>
    </xf>
    <xf numFmtId="0" fontId="5" fillId="3" borderId="12" applyNumberFormat="1" applyFont="1" applyFill="1" applyBorder="1" applyAlignment="1" applyProtection="0">
      <alignment horizontal="center" vertical="center" wrapText="1"/>
    </xf>
    <xf numFmtId="0" fontId="5" fillId="3" borderId="4" applyNumberFormat="0" applyFont="1" applyFill="1" applyBorder="1" applyAlignment="1" applyProtection="0">
      <alignment horizontal="center" vertical="center" wrapText="1"/>
    </xf>
    <xf numFmtId="0" fontId="5" fillId="3" borderId="13" applyNumberFormat="1" applyFont="1" applyFill="1" applyBorder="1" applyAlignment="1" applyProtection="0">
      <alignment horizontal="center" vertical="center" wrapText="1"/>
    </xf>
    <xf numFmtId="0" fontId="5" fillId="3" borderId="1" applyNumberFormat="1" applyFont="1" applyFill="1" applyBorder="1" applyAlignment="1" applyProtection="0">
      <alignment horizontal="center" vertical="center" wrapText="1"/>
    </xf>
    <xf numFmtId="49" fontId="5" fillId="3" borderId="14" applyNumberFormat="1" applyFont="1" applyFill="1" applyBorder="1" applyAlignment="1" applyProtection="0">
      <alignment horizontal="center" vertical="center" wrapText="1"/>
    </xf>
    <xf numFmtId="0" fontId="5" fillId="3" borderId="15" applyNumberFormat="0" applyFont="1" applyFill="1" applyBorder="1" applyAlignment="1" applyProtection="0">
      <alignment horizontal="center" vertical="center" wrapText="1"/>
    </xf>
    <xf numFmtId="49" fontId="6" fillId="3" borderId="1" applyNumberFormat="1" applyFont="1" applyFill="1" applyBorder="1" applyAlignment="1" applyProtection="0">
      <alignment vertical="center" wrapText="1"/>
    </xf>
    <xf numFmtId="0" fontId="5" fillId="3" borderId="2" applyNumberFormat="1" applyFont="1" applyFill="1" applyBorder="1" applyAlignment="1" applyProtection="0">
      <alignment horizontal="center" vertical="center" wrapText="1"/>
    </xf>
    <xf numFmtId="0" fontId="5" fillId="3" borderId="3" applyNumberFormat="1" applyFont="1" applyFill="1" applyBorder="1" applyAlignment="1" applyProtection="0">
      <alignment horizontal="center" vertical="center" wrapText="1"/>
    </xf>
    <xf numFmtId="0" fontId="5" fillId="3" borderId="16" applyNumberFormat="1" applyFont="1" applyFill="1" applyBorder="1" applyAlignment="1" applyProtection="0">
      <alignment horizontal="center" vertical="center" wrapText="1"/>
    </xf>
    <xf numFmtId="49" fontId="5" fillId="4" borderId="17" applyNumberFormat="1" applyFont="1" applyFill="1" applyBorder="1" applyAlignment="1" applyProtection="0">
      <alignment horizontal="center" vertical="center" wrapText="1"/>
    </xf>
    <xf numFmtId="0" fontId="5" fillId="4" borderId="17" applyNumberFormat="0" applyFont="1" applyFill="1" applyBorder="1" applyAlignment="1" applyProtection="0">
      <alignment horizontal="center" vertical="center" wrapText="1"/>
    </xf>
    <xf numFmtId="49" fontId="6" fillId="3" borderId="10" applyNumberFormat="1" applyFont="1" applyFill="1" applyBorder="1" applyAlignment="1" applyProtection="0">
      <alignment vertical="center" wrapText="1"/>
    </xf>
    <xf numFmtId="49" fontId="0" fillId="3" borderId="18" applyNumberFormat="1" applyFont="1" applyFill="1" applyBorder="1" applyAlignment="1" applyProtection="0">
      <alignment vertical="bottom"/>
    </xf>
    <xf numFmtId="49" fontId="6" fillId="3" borderId="1" applyNumberFormat="1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horizontal="center" vertical="center"/>
    </xf>
    <xf numFmtId="0" fontId="5" fillId="3" borderId="1" applyNumberFormat="0" applyFont="1" applyFill="1" applyBorder="1" applyAlignment="1" applyProtection="0">
      <alignment horizontal="center" vertical="center"/>
    </xf>
    <xf numFmtId="49" fontId="0" fillId="3" borderId="19" applyNumberFormat="1" applyFont="1" applyFill="1" applyBorder="1" applyAlignment="1" applyProtection="0">
      <alignment vertical="bottom"/>
    </xf>
    <xf numFmtId="49" fontId="6" fillId="3" borderId="10" applyNumberFormat="1" applyFont="1" applyFill="1" applyBorder="1" applyAlignment="1" applyProtection="0">
      <alignment vertical="bottom"/>
    </xf>
    <xf numFmtId="0" fontId="5" fillId="3" borderId="4" applyNumberFormat="0" applyFont="1" applyFill="1" applyBorder="1" applyAlignment="1" applyProtection="0">
      <alignment horizontal="center" vertical="center"/>
    </xf>
    <xf numFmtId="0" fontId="5" fillId="3" borderId="1" applyNumberFormat="0" applyFont="1" applyFill="1" applyBorder="1" applyAlignment="1" applyProtection="0">
      <alignment horizontal="center" vertical="center" wrapText="1"/>
    </xf>
    <xf numFmtId="49" fontId="7" fillId="3" borderId="1" applyNumberFormat="1" applyFont="1" applyFill="1" applyBorder="1" applyAlignment="1" applyProtection="0">
      <alignment horizontal="center" vertical="center" wrapText="1"/>
    </xf>
    <xf numFmtId="49" fontId="5" fillId="3" borderId="20" applyNumberFormat="1" applyFont="1" applyFill="1" applyBorder="1" applyAlignment="1" applyProtection="0">
      <alignment horizontal="center" vertical="center" wrapText="1"/>
    </xf>
    <xf numFmtId="49" fontId="5" fillId="3" borderId="15" applyNumberFormat="1" applyFont="1" applyFill="1" applyBorder="1" applyAlignment="1" applyProtection="0">
      <alignment horizontal="center" vertical="center" wrapText="1"/>
    </xf>
    <xf numFmtId="49" fontId="0" fillId="3" borderId="15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5" fillId="3" borderId="20" applyNumberFormat="0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vertical="center"/>
    </xf>
    <xf numFmtId="0" fontId="8" fillId="3" borderId="1" applyNumberFormat="1" applyFont="1" applyFill="1" applyBorder="1" applyAlignment="1" applyProtection="0">
      <alignment horizontal="center" vertical="center" wrapText="1"/>
    </xf>
    <xf numFmtId="49" fontId="7" fillId="3" borderId="3" applyNumberFormat="1" applyFont="1" applyFill="1" applyBorder="1" applyAlignment="1" applyProtection="0">
      <alignment horizontal="center" vertical="center" wrapText="1"/>
    </xf>
    <xf numFmtId="0" fontId="5" fillId="3" borderId="22" applyNumberFormat="1" applyFont="1" applyFill="1" applyBorder="1" applyAlignment="1" applyProtection="0">
      <alignment horizontal="center" vertical="center" wrapText="1"/>
    </xf>
    <xf numFmtId="0" fontId="5" fillId="3" borderId="14" applyNumberFormat="0" applyFont="1" applyFill="1" applyBorder="1" applyAlignment="1" applyProtection="0">
      <alignment horizontal="center" vertical="center" wrapText="1"/>
    </xf>
    <xf numFmtId="2" fontId="5" fillId="3" borderId="16" applyNumberFormat="1" applyFont="1" applyFill="1" applyBorder="1" applyAlignment="1" applyProtection="0">
      <alignment horizontal="center" vertical="center" wrapText="1"/>
    </xf>
    <xf numFmtId="0" fontId="5" fillId="5" borderId="23" applyNumberFormat="1" applyFont="1" applyFill="1" applyBorder="1" applyAlignment="1" applyProtection="0">
      <alignment horizontal="center" vertical="center" wrapText="1"/>
    </xf>
    <xf numFmtId="0" fontId="5" fillId="3" borderId="15" applyNumberFormat="1" applyFont="1" applyFill="1" applyBorder="1" applyAlignment="1" applyProtection="0">
      <alignment horizontal="center" vertical="center" wrapText="1"/>
    </xf>
    <xf numFmtId="0" fontId="5" fillId="3" borderId="24" applyNumberFormat="1" applyFont="1" applyFill="1" applyBorder="1" applyAlignment="1" applyProtection="0">
      <alignment horizontal="center" vertical="center" wrapText="1"/>
    </xf>
    <xf numFmtId="0" fontId="5" fillId="3" borderId="25" applyNumberFormat="1" applyFont="1" applyFill="1" applyBorder="1" applyAlignment="1" applyProtection="0">
      <alignment horizontal="center" vertical="center" wrapText="1"/>
    </xf>
    <xf numFmtId="49" fontId="5" fillId="4" borderId="26" applyNumberFormat="1" applyFont="1" applyFill="1" applyBorder="1" applyAlignment="1" applyProtection="0">
      <alignment horizontal="center" vertical="center" wrapText="1"/>
    </xf>
    <xf numFmtId="0" fontId="5" fillId="4" borderId="26" applyNumberFormat="0" applyFont="1" applyFill="1" applyBorder="1" applyAlignment="1" applyProtection="0">
      <alignment horizontal="center" vertical="center" wrapText="1"/>
    </xf>
    <xf numFmtId="49" fontId="6" fillId="3" borderId="27" applyNumberFormat="1" applyFont="1" applyFill="1" applyBorder="1" applyAlignment="1" applyProtection="0">
      <alignment vertical="center" wrapText="1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5" fillId="3" borderId="5" applyNumberFormat="1" applyFont="1" applyFill="1" applyBorder="1" applyAlignment="1" applyProtection="0">
      <alignment horizontal="center" vertical="center" wrapText="1"/>
    </xf>
    <xf numFmtId="49" fontId="0" fillId="3" borderId="5" applyNumberFormat="1" applyFont="1" applyFill="1" applyBorder="1" applyAlignment="1" applyProtection="0">
      <alignment vertical="center"/>
    </xf>
    <xf numFmtId="0" fontId="5" fillId="3" borderId="6" applyNumberFormat="0" applyFont="1" applyFill="1" applyBorder="1" applyAlignment="1" applyProtection="0">
      <alignment horizontal="center" vertical="center" wrapText="1"/>
    </xf>
    <xf numFmtId="0" fontId="5" fillId="5" borderId="17" applyNumberFormat="1" applyFont="1" applyFill="1" applyBorder="1" applyAlignment="1" applyProtection="0">
      <alignment horizontal="center" vertical="center" wrapText="1"/>
    </xf>
    <xf numFmtId="1" fontId="5" fillId="3" borderId="10" applyNumberFormat="1" applyFont="1" applyFill="1" applyBorder="1" applyAlignment="1" applyProtection="0">
      <alignment horizontal="center" vertical="center" wrapText="1"/>
    </xf>
    <xf numFmtId="0" fontId="5" fillId="3" borderId="28" applyNumberFormat="1" applyFont="1" applyFill="1" applyBorder="1" applyAlignment="1" applyProtection="0">
      <alignment horizontal="center" vertical="center" wrapText="1"/>
    </xf>
    <xf numFmtId="0" fontId="5" fillId="3" borderId="10" applyNumberFormat="1" applyFont="1" applyFill="1" applyBorder="1" applyAlignment="1" applyProtection="0">
      <alignment horizontal="center" vertical="center" wrapText="1"/>
    </xf>
    <xf numFmtId="49" fontId="5" fillId="6" borderId="9" applyNumberFormat="1" applyFont="1" applyFill="1" applyBorder="1" applyAlignment="1" applyProtection="0">
      <alignment horizontal="center" vertical="center" wrapText="1"/>
    </xf>
    <xf numFmtId="49" fontId="0" fillId="3" borderId="29" applyNumberFormat="1" applyFont="1" applyFill="1" applyBorder="1" applyAlignment="1" applyProtection="0">
      <alignment vertical="bottom"/>
    </xf>
    <xf numFmtId="49" fontId="9" fillId="3" borderId="11" applyNumberFormat="1" applyFont="1" applyFill="1" applyBorder="1" applyAlignment="1" applyProtection="0">
      <alignment horizontal="left" vertical="center" wrapText="1"/>
    </xf>
    <xf numFmtId="49" fontId="0" fillId="3" borderId="11" applyNumberFormat="1" applyFont="1" applyFill="1" applyBorder="1" applyAlignment="1" applyProtection="0">
      <alignment vertical="center"/>
    </xf>
    <xf numFmtId="0" fontId="5" fillId="3" borderId="12" applyNumberFormat="0" applyFont="1" applyFill="1" applyBorder="1" applyAlignment="1" applyProtection="0">
      <alignment horizontal="center" vertical="center" wrapText="1"/>
    </xf>
    <xf numFmtId="0" fontId="5" fillId="3" borderId="20" applyNumberFormat="1" applyFont="1" applyFill="1" applyBorder="1" applyAlignment="1" applyProtection="0">
      <alignment horizontal="center" vertical="center" wrapText="1"/>
    </xf>
    <xf numFmtId="49" fontId="5" fillId="6" borderId="17" applyNumberFormat="1" applyFont="1" applyFill="1" applyBorder="1" applyAlignment="1" applyProtection="0">
      <alignment horizontal="center" vertical="center" wrapText="1"/>
    </xf>
    <xf numFmtId="49" fontId="9" fillId="3" borderId="1" applyNumberFormat="1" applyFont="1" applyFill="1" applyBorder="1" applyAlignment="1" applyProtection="0">
      <alignment horizontal="left" vertical="center" wrapText="1"/>
    </xf>
    <xf numFmtId="0" fontId="5" fillId="6" borderId="17" applyNumberFormat="0" applyFont="1" applyFill="1" applyBorder="1" applyAlignment="1" applyProtection="0">
      <alignment horizontal="center" vertical="center" wrapText="1"/>
    </xf>
    <xf numFmtId="49" fontId="9" fillId="3" borderId="10" applyNumberFormat="1" applyFont="1" applyFill="1" applyBorder="1" applyAlignment="1" applyProtection="0">
      <alignment horizontal="left" vertical="bottom"/>
    </xf>
    <xf numFmtId="49" fontId="0" fillId="3" borderId="20" applyNumberFormat="1" applyFont="1" applyFill="1" applyBorder="1" applyAlignment="1" applyProtection="0">
      <alignment vertical="bottom"/>
    </xf>
    <xf numFmtId="49" fontId="9" fillId="3" borderId="1" applyNumberFormat="1" applyFont="1" applyFill="1" applyBorder="1" applyAlignment="1" applyProtection="0">
      <alignment horizontal="left" vertical="bottom"/>
    </xf>
    <xf numFmtId="0" fontId="5" fillId="3" borderId="16" applyNumberFormat="1" applyFont="1" applyFill="1" applyBorder="1" applyAlignment="1" applyProtection="0">
      <alignment horizontal="center" vertical="bottom"/>
    </xf>
    <xf numFmtId="49" fontId="5" fillId="6" borderId="17" applyNumberFormat="1" applyFont="1" applyFill="1" applyBorder="1" applyAlignment="1" applyProtection="0">
      <alignment horizontal="center" vertical="bottom"/>
    </xf>
    <xf numFmtId="0" fontId="5" fillId="6" borderId="17" applyNumberFormat="0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bottom"/>
    </xf>
    <xf numFmtId="0" fontId="5" fillId="3" borderId="1" applyNumberFormat="1" applyFont="1" applyFill="1" applyBorder="1" applyAlignment="1" applyProtection="0">
      <alignment horizontal="center" vertical="bottom"/>
    </xf>
    <xf numFmtId="0" fontId="5" fillId="3" borderId="2" applyNumberFormat="1" applyFont="1" applyFill="1" applyBorder="1" applyAlignment="1" applyProtection="0">
      <alignment horizontal="center" vertical="bottom"/>
    </xf>
    <xf numFmtId="0" fontId="5" fillId="3" borderId="3" applyNumberFormat="1" applyFont="1" applyFill="1" applyBorder="1" applyAlignment="1" applyProtection="0">
      <alignment horizontal="center" vertical="bottom"/>
    </xf>
    <xf numFmtId="49" fontId="5" fillId="3" borderId="14" applyNumberFormat="1" applyFont="1" applyFill="1" applyBorder="1" applyAlignment="1" applyProtection="0">
      <alignment horizontal="center" vertical="bottom"/>
    </xf>
    <xf numFmtId="0" fontId="5" fillId="3" borderId="14" applyNumberFormat="0" applyFont="1" applyFill="1" applyBorder="1" applyAlignment="1" applyProtection="0">
      <alignment horizontal="center" vertical="bottom"/>
    </xf>
    <xf numFmtId="0" fontId="5" fillId="3" borderId="20" applyNumberFormat="0" applyFont="1" applyFill="1" applyBorder="1" applyAlignment="1" applyProtection="0">
      <alignment horizontal="center" vertical="bottom"/>
    </xf>
    <xf numFmtId="0" fontId="5" fillId="3" borderId="1" applyNumberFormat="0" applyFont="1" applyFill="1" applyBorder="1" applyAlignment="1" applyProtection="0">
      <alignment horizontal="center" vertical="bottom"/>
    </xf>
    <xf numFmtId="0" fontId="5" fillId="3" borderId="30" applyNumberFormat="0" applyFont="1" applyFill="1" applyBorder="1" applyAlignment="1" applyProtection="0">
      <alignment horizontal="center" vertical="center"/>
    </xf>
    <xf numFmtId="0" fontId="5" fillId="3" borderId="31" applyNumberFormat="0" applyFont="1" applyFill="1" applyBorder="1" applyAlignment="1" applyProtection="0">
      <alignment horizontal="center" vertical="center" wrapText="1"/>
    </xf>
    <xf numFmtId="0" fontId="5" fillId="3" borderId="32" applyNumberFormat="0" applyFont="1" applyFill="1" applyBorder="1" applyAlignment="1" applyProtection="0">
      <alignment horizontal="center" vertical="center" wrapText="1"/>
    </xf>
    <xf numFmtId="49" fontId="9" fillId="3" borderId="1" applyNumberFormat="1" applyFont="1" applyFill="1" applyBorder="1" applyAlignment="1" applyProtection="0">
      <alignment vertical="bottom"/>
    </xf>
    <xf numFmtId="49" fontId="9" fillId="3" borderId="10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5" fillId="3" borderId="31" applyNumberFormat="0" applyFont="1" applyFill="1" applyBorder="1" applyAlignment="1" applyProtection="0">
      <alignment horizontal="center" vertical="center"/>
    </xf>
    <xf numFmtId="0" fontId="5" fillId="3" borderId="32" applyNumberFormat="0" applyFont="1" applyFill="1" applyBorder="1" applyAlignment="1" applyProtection="0">
      <alignment horizontal="center" vertical="center"/>
    </xf>
    <xf numFmtId="60" fontId="5" fillId="3" borderId="1" applyNumberFormat="1" applyFont="1" applyFill="1" applyBorder="1" applyAlignment="1" applyProtection="0">
      <alignment vertical="bottom"/>
    </xf>
    <xf numFmtId="0" fontId="10" fillId="3" borderId="2" applyNumberFormat="1" applyFont="1" applyFill="1" applyBorder="1" applyAlignment="1" applyProtection="0">
      <alignment horizontal="center" vertical="bottom"/>
    </xf>
    <xf numFmtId="49" fontId="5" fillId="3" borderId="20" applyNumberFormat="1" applyFont="1" applyFill="1" applyBorder="1" applyAlignment="1" applyProtection="0">
      <alignment horizontal="center" vertical="bottom"/>
    </xf>
    <xf numFmtId="49" fontId="5" fillId="3" borderId="15" applyNumberFormat="1" applyFont="1" applyFill="1" applyBorder="1" applyAlignment="1" applyProtection="0">
      <alignment horizontal="center" vertical="bottom"/>
    </xf>
    <xf numFmtId="0" fontId="7" fillId="3" borderId="1" applyNumberFormat="1" applyFont="1" applyFill="1" applyBorder="1" applyAlignment="1" applyProtection="0">
      <alignment horizontal="center" vertical="bottom"/>
    </xf>
    <xf numFmtId="0" fontId="11" fillId="3" borderId="4" applyNumberFormat="0" applyFont="1" applyFill="1" applyBorder="1" applyAlignment="1" applyProtection="0">
      <alignment horizontal="center" vertical="center"/>
    </xf>
    <xf numFmtId="1" fontId="5" fillId="6" borderId="17" applyNumberFormat="1" applyFont="1" applyFill="1" applyBorder="1" applyAlignment="1" applyProtection="0">
      <alignment horizontal="center" vertical="bottom"/>
    </xf>
    <xf numFmtId="0" fontId="5" fillId="3" borderId="5" applyNumberFormat="1" applyFont="1" applyFill="1" applyBorder="1" applyAlignment="1" applyProtection="0">
      <alignment horizontal="center" vertical="bottom"/>
    </xf>
    <xf numFmtId="49" fontId="5" fillId="3" borderId="5" applyNumberFormat="1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9" fillId="3" borderId="5" applyNumberFormat="1" applyFont="1" applyFill="1" applyBorder="1" applyAlignment="1" applyProtection="0">
      <alignment vertical="bottom"/>
    </xf>
    <xf numFmtId="0" fontId="12" fillId="3" borderId="11" applyNumberFormat="1" applyFont="1" applyFill="1" applyBorder="1" applyAlignment="1" applyProtection="0">
      <alignment horizontal="center" vertical="center" wrapText="1"/>
    </xf>
    <xf numFmtId="49" fontId="12" fillId="3" borderId="11" applyNumberFormat="1" applyFont="1" applyFill="1" applyBorder="1" applyAlignment="1" applyProtection="0">
      <alignment horizontal="center" vertical="center" wrapText="1"/>
    </xf>
    <xf numFmtId="0" fontId="12" fillId="3" borderId="11" applyNumberFormat="0" applyFont="1" applyFill="1" applyBorder="1" applyAlignment="1" applyProtection="0">
      <alignment vertical="center" wrapText="1"/>
    </xf>
    <xf numFmtId="49" fontId="13" fillId="3" borderId="11" applyNumberFormat="1" applyFont="1" applyFill="1" applyBorder="1" applyAlignment="1" applyProtection="0">
      <alignment vertical="center" wrapText="1"/>
    </xf>
    <xf numFmtId="49" fontId="12" fillId="3" borderId="11" applyNumberFormat="1" applyFont="1" applyFill="1" applyBorder="1" applyAlignment="1" applyProtection="0">
      <alignment vertical="center" wrapText="1"/>
    </xf>
    <xf numFmtId="0" fontId="5" fillId="3" borderId="1" applyNumberFormat="1" applyFont="1" applyFill="1" applyBorder="1" applyAlignment="1" applyProtection="0">
      <alignment horizontal="center" vertical="center"/>
    </xf>
    <xf numFmtId="0" fontId="5" fillId="3" borderId="2" applyNumberFormat="1" applyFont="1" applyFill="1" applyBorder="1" applyAlignment="1" applyProtection="0">
      <alignment horizontal="center" vertical="center"/>
    </xf>
    <xf numFmtId="0" fontId="5" fillId="3" borderId="3" applyNumberFormat="1" applyFont="1" applyFill="1" applyBorder="1" applyAlignment="1" applyProtection="0">
      <alignment horizontal="center" vertical="center"/>
    </xf>
    <xf numFmtId="0" fontId="12" fillId="3" borderId="1" applyNumberFormat="1" applyFont="1" applyFill="1" applyBorder="1" applyAlignment="1" applyProtection="0">
      <alignment horizontal="center" vertical="center" wrapText="1"/>
    </xf>
    <xf numFmtId="49" fontId="12" fillId="3" borderId="1" applyNumberFormat="1" applyFont="1" applyFill="1" applyBorder="1" applyAlignment="1" applyProtection="0">
      <alignment horizontal="center" vertical="center" wrapText="1"/>
    </xf>
    <xf numFmtId="0" fontId="12" fillId="3" borderId="1" applyNumberFormat="0" applyFont="1" applyFill="1" applyBorder="1" applyAlignment="1" applyProtection="0">
      <alignment vertical="center" wrapText="1"/>
    </xf>
    <xf numFmtId="49" fontId="13" fillId="3" borderId="1" applyNumberFormat="1" applyFont="1" applyFill="1" applyBorder="1" applyAlignment="1" applyProtection="0">
      <alignment vertical="center" wrapText="1"/>
    </xf>
    <xf numFmtId="49" fontId="12" fillId="3" borderId="1" applyNumberFormat="1" applyFont="1" applyFill="1" applyBorder="1" applyAlignment="1" applyProtection="0">
      <alignment vertical="center" wrapText="1"/>
    </xf>
    <xf numFmtId="49" fontId="12" fillId="3" borderId="15" applyNumberFormat="1" applyFont="1" applyFill="1" applyBorder="1" applyAlignment="1" applyProtection="0">
      <alignment horizontal="center" vertical="center" wrapText="1"/>
    </xf>
    <xf numFmtId="49" fontId="0" fillId="3" borderId="15" applyNumberFormat="1" applyFont="1" applyFill="1" applyBorder="1" applyAlignment="1" applyProtection="0">
      <alignment vertical="bottom" wrapText="1"/>
    </xf>
    <xf numFmtId="0" fontId="12" fillId="3" borderId="16" applyNumberFormat="1" applyFont="1" applyFill="1" applyBorder="1" applyAlignment="1" applyProtection="0">
      <alignment horizontal="center" vertical="center" wrapText="1"/>
    </xf>
    <xf numFmtId="49" fontId="12" fillId="6" borderId="17" applyNumberFormat="1" applyFont="1" applyFill="1" applyBorder="1" applyAlignment="1" applyProtection="0">
      <alignment horizontal="center" vertical="center" wrapText="1"/>
    </xf>
    <xf numFmtId="0" fontId="12" fillId="6" borderId="17" applyNumberFormat="0" applyFont="1" applyFill="1" applyBorder="1" applyAlignment="1" applyProtection="0">
      <alignment vertical="center" wrapText="1"/>
    </xf>
    <xf numFmtId="49" fontId="13" fillId="3" borderId="10" applyNumberFormat="1" applyFont="1" applyFill="1" applyBorder="1" applyAlignment="1" applyProtection="0">
      <alignment vertical="center" wrapText="1"/>
    </xf>
    <xf numFmtId="49" fontId="5" fillId="3" borderId="1" applyNumberFormat="1" applyFont="1" applyFill="1" applyBorder="1" applyAlignment="1" applyProtection="0">
      <alignment horizontal="center" vertical="center"/>
    </xf>
    <xf numFmtId="49" fontId="5" fillId="3" borderId="2" applyNumberFormat="1" applyFont="1" applyFill="1" applyBorder="1" applyAlignment="1" applyProtection="0">
      <alignment horizontal="center" vertical="center"/>
    </xf>
    <xf numFmtId="49" fontId="0" fillId="3" borderId="18" applyNumberFormat="1" applyFont="1" applyFill="1" applyBorder="1" applyAlignment="1" applyProtection="0">
      <alignment vertical="bottom" wrapText="1"/>
    </xf>
    <xf numFmtId="49" fontId="0" fillId="3" borderId="10" applyNumberFormat="1" applyFont="1" applyFill="1" applyBorder="1" applyAlignment="1" applyProtection="0">
      <alignment vertical="bottom" wrapText="1"/>
    </xf>
    <xf numFmtId="0" fontId="12" fillId="3" borderId="1" applyNumberFormat="1" applyFont="1" applyFill="1" applyBorder="1" applyAlignment="1" applyProtection="0">
      <alignment horizontal="center" vertical="bottom" wrapText="1"/>
    </xf>
    <xf numFmtId="49" fontId="12" fillId="3" borderId="14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vertical="bottom" wrapText="1"/>
    </xf>
    <xf numFmtId="49" fontId="13" fillId="3" borderId="1" applyNumberFormat="1" applyFont="1" applyFill="1" applyBorder="1" applyAlignment="1" applyProtection="0">
      <alignment vertical="bottom" wrapText="1"/>
    </xf>
    <xf numFmtId="0" fontId="14" fillId="3" borderId="4" applyNumberFormat="0" applyFont="1" applyFill="1" applyBorder="1" applyAlignment="1" applyProtection="0">
      <alignment horizontal="center" vertical="center" wrapText="1"/>
    </xf>
    <xf numFmtId="0" fontId="12" fillId="3" borderId="16" applyNumberFormat="1" applyFont="1" applyFill="1" applyBorder="1" applyAlignment="1" applyProtection="0">
      <alignment horizontal="center" vertical="bottom" wrapText="1"/>
    </xf>
    <xf numFmtId="0" fontId="15" fillId="3" borderId="4" applyNumberFormat="0" applyFont="1" applyFill="1" applyBorder="1" applyAlignment="1" applyProtection="0">
      <alignment horizontal="center" vertical="center" wrapText="1"/>
    </xf>
    <xf numFmtId="0" fontId="12" fillId="3" borderId="15" applyNumberFormat="0" applyFont="1" applyFill="1" applyBorder="1" applyAlignment="1" applyProtection="0">
      <alignment vertical="center" wrapText="1"/>
    </xf>
    <xf numFmtId="49" fontId="13" fillId="3" borderId="10" applyNumberFormat="1" applyFont="1" applyFill="1" applyBorder="1" applyAlignment="1" applyProtection="0">
      <alignment vertical="bottom" wrapText="1"/>
    </xf>
    <xf numFmtId="0" fontId="11" fillId="3" borderId="4" applyNumberFormat="0" applyFont="1" applyFill="1" applyBorder="1" applyAlignment="1" applyProtection="0">
      <alignment horizontal="center" vertical="bottom"/>
    </xf>
    <xf numFmtId="49" fontId="12" fillId="3" borderId="20" applyNumberFormat="1" applyFont="1" applyFill="1" applyBorder="1" applyAlignment="1" applyProtection="0">
      <alignment horizontal="center" vertical="center" wrapText="1"/>
    </xf>
    <xf numFmtId="0" fontId="11" fillId="3" borderId="4" applyNumberFormat="0" applyFont="1" applyFill="1" applyBorder="1" applyAlignment="1" applyProtection="0">
      <alignment horizontal="center" vertical="center" wrapText="1"/>
    </xf>
    <xf numFmtId="0" fontId="16" fillId="3" borderId="1" applyNumberFormat="1" applyFont="1" applyFill="1" applyBorder="1" applyAlignment="1" applyProtection="0">
      <alignment horizontal="center" vertical="center" wrapText="1"/>
    </xf>
    <xf numFmtId="49" fontId="0" fillId="3" borderId="20" applyNumberFormat="1" applyFont="1" applyFill="1" applyBorder="1" applyAlignment="1" applyProtection="0">
      <alignment vertical="bottom" wrapText="1"/>
    </xf>
    <xf numFmtId="0" fontId="12" fillId="3" borderId="1" applyNumberFormat="1" applyFont="1" applyFill="1" applyBorder="1" applyAlignment="1" applyProtection="0">
      <alignment vertical="center" wrapText="1"/>
    </xf>
    <xf numFmtId="0" fontId="0" fillId="3" borderId="2" applyNumberFormat="0" applyFont="1" applyFill="1" applyBorder="1" applyAlignment="1" applyProtection="0">
      <alignment vertical="center"/>
    </xf>
    <xf numFmtId="0" fontId="12" fillId="3" borderId="16" applyNumberFormat="1" applyFont="1" applyFill="1" applyBorder="1" applyAlignment="1" applyProtection="0">
      <alignment vertical="center" wrapText="1"/>
    </xf>
    <xf numFmtId="49" fontId="0" fillId="3" borderId="19" applyNumberFormat="1" applyFont="1" applyFill="1" applyBorder="1" applyAlignment="1" applyProtection="0">
      <alignment vertical="bottom" wrapText="1"/>
    </xf>
    <xf numFmtId="49" fontId="0" fillId="3" borderId="21" applyNumberFormat="1" applyFont="1" applyFill="1" applyBorder="1" applyAlignment="1" applyProtection="0">
      <alignment vertical="bottom" wrapText="1"/>
    </xf>
    <xf numFmtId="0" fontId="12" fillId="3" borderId="1" applyNumberFormat="0" applyFont="1" applyFill="1" applyBorder="1" applyAlignment="1" applyProtection="0">
      <alignment horizontal="center" vertical="center" wrapText="1"/>
    </xf>
    <xf numFmtId="0" fontId="12" fillId="3" borderId="20" applyNumberFormat="0" applyFont="1" applyFill="1" applyBorder="1" applyAlignment="1" applyProtection="0">
      <alignment horizontal="center" vertical="center" wrapText="1"/>
    </xf>
    <xf numFmtId="0" fontId="12" fillId="3" borderId="15" applyNumberFormat="1" applyFont="1" applyFill="1" applyBorder="1" applyAlignment="1" applyProtection="0">
      <alignment vertical="center" wrapText="1"/>
    </xf>
    <xf numFmtId="49" fontId="13" fillId="3" borderId="15" applyNumberFormat="1" applyFont="1" applyFill="1" applyBorder="1" applyAlignment="1" applyProtection="0">
      <alignment vertical="bottom" wrapText="1"/>
    </xf>
    <xf numFmtId="49" fontId="12" fillId="3" borderId="15" applyNumberFormat="1" applyFont="1" applyFill="1" applyBorder="1" applyAlignment="1" applyProtection="0">
      <alignment vertical="center" wrapText="1"/>
    </xf>
    <xf numFmtId="0" fontId="12" fillId="3" borderId="33" applyNumberFormat="1" applyFont="1" applyFill="1" applyBorder="1" applyAlignment="1" applyProtection="0">
      <alignment horizontal="center" vertical="center" wrapText="1"/>
    </xf>
    <xf numFmtId="49" fontId="12" fillId="3" borderId="17" applyNumberFormat="1" applyFont="1" applyFill="1" applyBorder="1" applyAlignment="1" applyProtection="0">
      <alignment horizontal="center" vertical="center" wrapText="1"/>
    </xf>
    <xf numFmtId="49" fontId="0" fillId="3" borderId="34" applyNumberFormat="1" applyFont="1" applyFill="1" applyBorder="1" applyAlignment="1" applyProtection="0">
      <alignment vertical="bottom" wrapText="1"/>
    </xf>
    <xf numFmtId="49" fontId="13" fillId="3" borderId="17" applyNumberFormat="1" applyFont="1" applyFill="1" applyBorder="1" applyAlignment="1" applyProtection="0">
      <alignment vertical="bottom" wrapText="1"/>
    </xf>
    <xf numFmtId="0" fontId="12" fillId="3" borderId="17" applyNumberFormat="1" applyFont="1" applyFill="1" applyBorder="1" applyAlignment="1" applyProtection="0">
      <alignment horizontal="center" vertical="center" wrapText="1"/>
    </xf>
    <xf numFmtId="49" fontId="0" fillId="3" borderId="10" applyNumberFormat="1" applyFont="1" applyFill="1" applyBorder="1" applyAlignment="1" applyProtection="0">
      <alignment vertical="center"/>
    </xf>
    <xf numFmtId="0" fontId="12" fillId="3" borderId="17" applyNumberFormat="0" applyFont="1" applyFill="1" applyBorder="1" applyAlignment="1" applyProtection="0">
      <alignment horizontal="center" vertical="center" wrapText="1"/>
    </xf>
    <xf numFmtId="49" fontId="0" fillId="3" borderId="35" applyNumberFormat="1" applyFont="1" applyFill="1" applyBorder="1" applyAlignment="1" applyProtection="0">
      <alignment vertical="bottom" wrapText="1"/>
    </xf>
    <xf numFmtId="49" fontId="0" fillId="3" borderId="17" applyNumberFormat="1" applyFont="1" applyFill="1" applyBorder="1" applyAlignment="1" applyProtection="0">
      <alignment vertical="bottom" wrapText="1"/>
    </xf>
    <xf numFmtId="0" fontId="0" fillId="3" borderId="20" applyNumberFormat="0" applyFont="1" applyFill="1" applyBorder="1" applyAlignment="1" applyProtection="0">
      <alignment vertical="center"/>
    </xf>
    <xf numFmtId="0" fontId="0" fillId="3" borderId="1" applyNumberFormat="0" applyFont="1" applyFill="1" applyBorder="1" applyAlignment="1" applyProtection="0">
      <alignment vertical="center"/>
    </xf>
    <xf numFmtId="0" fontId="0" fillId="3" borderId="1" applyNumberFormat="0" applyFont="1" applyFill="1" applyBorder="1" applyAlignment="1" applyProtection="0">
      <alignment vertical="center" wrapText="1"/>
    </xf>
    <xf numFmtId="2" fontId="0" fillId="3" borderId="1" applyNumberFormat="1" applyFont="1" applyFill="1" applyBorder="1" applyAlignment="1" applyProtection="0">
      <alignment vertical="center"/>
    </xf>
    <xf numFmtId="1" fontId="0" fillId="3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ffffff"/>
      <rgbColor rgb="fffdeada"/>
      <rgbColor rgb="ff0000ff"/>
      <rgbColor rgb="ffff0000"/>
      <rgbColor rgb="ffe6e0ec"/>
      <rgbColor rgb="ffe2f0d9"/>
      <rgbColor rgb="ff2e75b6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Motyw pakietu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yw pakietu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yw pakietu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.chudoba@nancki.gov.pl" TargetMode="External"/><Relationship Id="rId2" Type="http://schemas.openxmlformats.org/officeDocument/2006/relationships/hyperlink" Target="mailto:marcin.krawczyk79@gmail.com" TargetMode="External"/><Relationship Id="rId3" Type="http://schemas.openxmlformats.org/officeDocument/2006/relationships/hyperlink" Target="mailto:e.kocyla@nencki.gov.pl" TargetMode="External"/><Relationship Id="rId4" Type="http://schemas.openxmlformats.org/officeDocument/2006/relationships/hyperlink" Target="mailto:jacek@kwiatek.org" TargetMode="External"/><Relationship Id="rId5" Type="http://schemas.openxmlformats.org/officeDocument/2006/relationships/hyperlink" Target="mailto:r.owarzany@cent.uw.edu.pl" TargetMode="External"/><Relationship Id="rId6" Type="http://schemas.openxmlformats.org/officeDocument/2006/relationships/hyperlink" Target="mailto:dariusz.jan.g@gmail.com" TargetMode="External"/><Relationship Id="rId7" Type="http://schemas.openxmlformats.org/officeDocument/2006/relationships/hyperlink" Target="mailto:aleksander.leczkowski@gmail.com" TargetMode="External"/><Relationship Id="rId8" Type="http://schemas.openxmlformats.org/officeDocument/2006/relationships/hyperlink" Target="mailto:s.cyranowski@nencki.gov.pl" TargetMode="External"/><Relationship Id="rId9" Type="http://schemas.openxmlformats.org/officeDocument/2006/relationships/hyperlink" Target="mailto:agata.idzikowska@gmail.com" TargetMode="External"/><Relationship Id="rId10" Type="http://schemas.openxmlformats.org/officeDocument/2006/relationships/hyperlink" Target="mailto:labecki@poczta.fm" TargetMode="External"/><Relationship Id="rId11" Type="http://schemas.openxmlformats.org/officeDocument/2006/relationships/hyperlink" Target="mailto:agata5350@wp.pl" TargetMode="External"/><Relationship Id="rId12" Type="http://schemas.openxmlformats.org/officeDocument/2006/relationships/hyperlink" Target="mailto:tomasztaras@outlook.com" TargetMode="External"/><Relationship Id="rId13" Type="http://schemas.openxmlformats.org/officeDocument/2006/relationships/hyperlink" Target="mailto:pawel.k.lonca@gmail.com" TargetMode="External"/><Relationship Id="rId14" Type="http://schemas.openxmlformats.org/officeDocument/2006/relationships/hyperlink" Target="mailto:karolina.bielecka.vet@gmail.com" TargetMode="External"/><Relationship Id="rId15" Type="http://schemas.openxmlformats.org/officeDocument/2006/relationships/hyperlink" Target="mailto:martynajurek@gmail.com" TargetMode="External"/><Relationship Id="rId16" Type="http://schemas.openxmlformats.org/officeDocument/2006/relationships/hyperlink" Target="mailto:karolina.wabik@gmail.com" TargetMode="External"/><Relationship Id="rId17" Type="http://schemas.openxmlformats.org/officeDocument/2006/relationships/hyperlink" Target="mailto:akanna@poczta.onet.pl" TargetMode="External"/><Relationship Id="rId18" Type="http://schemas.openxmlformats.org/officeDocument/2006/relationships/hyperlink" Target="mailto:czosnek95@gmail.com" TargetMode="External"/><Relationship Id="rId19" Type="http://schemas.openxmlformats.org/officeDocument/2006/relationships/hyperlink" Target="mailto:e.prasula@tlen.pl" TargetMode="External"/><Relationship Id="rId20" Type="http://schemas.openxmlformats.org/officeDocument/2006/relationships/hyperlink" Target="mailto:nataliemarck@gmail.com" TargetMode="External"/><Relationship Id="rId21" Type="http://schemas.openxmlformats.org/officeDocument/2006/relationships/hyperlink" Target="mailto:krzysztof.druzycki@gmail.com" TargetMode="External"/><Relationship Id="rId22" Type="http://schemas.openxmlformats.org/officeDocument/2006/relationships/hyperlink" Target="mailto:rafal.czarnocki@gmail.com" TargetMode="External"/><Relationship Id="rId23" Type="http://schemas.openxmlformats.org/officeDocument/2006/relationships/hyperlink" Target="mailto:wieczorek@chem.uw.edu.pl" TargetMode="External"/><Relationship Id="rId24" Type="http://schemas.openxmlformats.org/officeDocument/2006/relationships/hyperlink" Target="mailto:malgorzata.prokopowicz@gmail.com" TargetMode="External"/><Relationship Id="rId25" Type="http://schemas.openxmlformats.org/officeDocument/2006/relationships/hyperlink" Target="mailto:b_gorgon@wp.pl" TargetMode="External"/><Relationship Id="rId26" Type="http://schemas.openxmlformats.org/officeDocument/2006/relationships/hyperlink" Target="mailto:banco1040@gmail.com" TargetMode="External"/><Relationship Id="rId27" Type="http://schemas.openxmlformats.org/officeDocument/2006/relationships/hyperlink" Target="mailto:wdksenia@mail.ru" TargetMode="External"/><Relationship Id="rId28" Type="http://schemas.openxmlformats.org/officeDocument/2006/relationships/hyperlink" Target="mailto:j.kowalski@nencki.gov.pl" TargetMode="External"/><Relationship Id="rId29" Type="http://schemas.openxmlformats.org/officeDocument/2006/relationships/hyperlink" Target="mailto:r.owarzany@cent.uw.edu.pl" TargetMode="External"/><Relationship Id="rId30" Type="http://schemas.openxmlformats.org/officeDocument/2006/relationships/hyperlink" Target="mailto:rpiast@chem.uw.edu.pl" TargetMode="External"/><Relationship Id="rId31" Type="http://schemas.openxmlformats.org/officeDocument/2006/relationships/hyperlink" Target="mailto:kblaziak@chem.uw.edu.pl" TargetMode="External"/><Relationship Id="rId32" Type="http://schemas.openxmlformats.org/officeDocument/2006/relationships/hyperlink" Target="mailto:magja01@gmail.com" TargetMode="External"/><Relationship Id="rId33" Type="http://schemas.openxmlformats.org/officeDocument/2006/relationships/hyperlink" Target="mailto:a.sowka@nencki.gov.pl" TargetMode="External"/><Relationship Id="rId34" Type="http://schemas.openxmlformats.org/officeDocument/2006/relationships/hyperlink" Target="mailto:mrtczajkowska@gmail.com" TargetMode="External"/><Relationship Id="rId35" Type="http://schemas.openxmlformats.org/officeDocument/2006/relationships/hyperlink" Target="mailto:mateusz.lopat@vp.pl" TargetMode="External"/><Relationship Id="rId36" Type="http://schemas.openxmlformats.org/officeDocument/2006/relationships/hyperlink" Target="mailto:gorzki@gmail.com" TargetMode="External"/><Relationship Id="rId37" Type="http://schemas.openxmlformats.org/officeDocument/2006/relationships/hyperlink" Target="mailto:filipstruzik@icloud.com" TargetMode="External"/><Relationship Id="rId38" Type="http://schemas.openxmlformats.org/officeDocument/2006/relationships/hyperlink" Target="mailto:anetaniewiarowska@gmail.com" TargetMode="External"/><Relationship Id="rId39" Type="http://schemas.openxmlformats.org/officeDocument/2006/relationships/hyperlink" Target="mailto:martajs1994@gmail.com" TargetMode="External"/><Relationship Id="rId40" Type="http://schemas.openxmlformats.org/officeDocument/2006/relationships/hyperlink" Target="mailto:przemyslaw.wyderski@gmail.com" TargetMode="External"/><Relationship Id="rId41" Type="http://schemas.openxmlformats.org/officeDocument/2006/relationships/hyperlink" Target="mailto:mateusz.gielatka@gmail.com" TargetMode="External"/><Relationship Id="rId42" Type="http://schemas.openxmlformats.org/officeDocument/2006/relationships/hyperlink" Target="mailto:zuza.laudanska@gmail.com" TargetMode="External"/><Relationship Id="rId43" Type="http://schemas.openxmlformats.org/officeDocument/2006/relationships/hyperlink" Target="mailto:bartekkrzepkowski@gmail.com" TargetMode="External"/><Relationship Id="rId44" Type="http://schemas.openxmlformats.org/officeDocument/2006/relationships/hyperlink" Target="mailto:remiszewska@wp.pl" TargetMode="External"/><Relationship Id="rId45" Type="http://schemas.openxmlformats.org/officeDocument/2006/relationships/hyperlink" Target="mailto:m.nowiska@nencki.gov.pl" TargetMode="External"/><Relationship Id="rId46" Type="http://schemas.openxmlformats.org/officeDocument/2006/relationships/hyperlink" Target="mailto:twojczyk@gmail.com" TargetMode="External"/><Relationship Id="rId47" Type="http://schemas.openxmlformats.org/officeDocument/2006/relationships/hyperlink" Target="mailto:magdas25.09@gmail.com" TargetMode="External"/><Relationship Id="rId48" Type="http://schemas.openxmlformats.org/officeDocument/2006/relationships/hyperlink" Target="mailto:z.u.zielinska@student.uw.edu.pl" TargetMode="External"/><Relationship Id="rId49" Type="http://schemas.openxmlformats.org/officeDocument/2006/relationships/hyperlink" Target="mailto:smektala.g@gmail.com" TargetMode="External"/><Relationship Id="rId50" Type="http://schemas.openxmlformats.org/officeDocument/2006/relationships/hyperlink" Target="mailto:magda.okarska@gmail.com" TargetMode="External"/><Relationship Id="rId51" Type="http://schemas.openxmlformats.org/officeDocument/2006/relationships/hyperlink" Target="mailto:kamila_owsianikow@yahoo.pl" TargetMode="External"/><Relationship Id="rId52" Type="http://schemas.openxmlformats.org/officeDocument/2006/relationships/hyperlink" Target="mailto:kamilaka13@gmail.com" TargetMode="External"/><Relationship Id="rId53" Type="http://schemas.openxmlformats.org/officeDocument/2006/relationships/hyperlink" Target="mailto:a.starobrat@cent.uw.edu.pl" TargetMode="External"/><Relationship Id="rId54" Type="http://schemas.openxmlformats.org/officeDocument/2006/relationships/hyperlink" Target="mailto:ww1@op.pl" TargetMode="External"/><Relationship Id="rId55" Type="http://schemas.openxmlformats.org/officeDocument/2006/relationships/hyperlink" Target="mailto:kajarebkowska@student.uw.edu.pl" TargetMode="External"/><Relationship Id="rId56" Type="http://schemas.openxmlformats.org/officeDocument/2006/relationships/hyperlink" Target="mailto:oli.opacka@gamil.com" TargetMode="External"/><Relationship Id="rId57" Type="http://schemas.openxmlformats.org/officeDocument/2006/relationships/hyperlink" Target="mailto:a.derlatka@op.pl" TargetMode="External"/><Relationship Id="rId58" Type="http://schemas.openxmlformats.org/officeDocument/2006/relationships/hyperlink" Target="mailto:borowska.juliaa@gmail.com" TargetMode="External"/><Relationship Id="rId59" Type="http://schemas.openxmlformats.org/officeDocument/2006/relationships/hyperlink" Target="mailto:m.glowacki8503@gmail.com" TargetMode="External"/><Relationship Id="rId60" Type="http://schemas.openxmlformats.org/officeDocument/2006/relationships/hyperlink" Target="mailto:zak.karolina@onet.pl" TargetMode="External"/><Relationship Id="rId61" Type="http://schemas.openxmlformats.org/officeDocument/2006/relationships/hyperlink" Target="mailto:wieloranskam@wp.pl" TargetMode="External"/><Relationship Id="rId62" Type="http://schemas.openxmlformats.org/officeDocument/2006/relationships/hyperlink" Target="mailto:mskowron22@wp.pl" TargetMode="External"/><Relationship Id="rId63" Type="http://schemas.openxmlformats.org/officeDocument/2006/relationships/hyperlink" Target="mailto:rafal.hasiak@gmail.com" TargetMode="External"/><Relationship Id="rId64" Type="http://schemas.openxmlformats.org/officeDocument/2006/relationships/hyperlink" Target="mailto:p.sobolewska@nencki.gov.pl" TargetMode="External"/><Relationship Id="rId65" Type="http://schemas.openxmlformats.org/officeDocument/2006/relationships/hyperlink" Target="mailto:premek1994@wp.pl" TargetMode="External"/><Relationship Id="rId66" Type="http://schemas.openxmlformats.org/officeDocument/2006/relationships/hyperlink" Target="mailto:justynaglab@redcafe.pl" TargetMode="External"/><Relationship Id="rId67" Type="http://schemas.openxmlformats.org/officeDocument/2006/relationships/hyperlink" Target="mailto:iwona.januszkiewicz@damian.pl" TargetMode="External"/><Relationship Id="rId68" Type="http://schemas.openxmlformats.org/officeDocument/2006/relationships/hyperlink" Target="mailto:aobszynskalitwiniec@gmail.com" TargetMode="External"/><Relationship Id="rId69" Type="http://schemas.openxmlformats.org/officeDocument/2006/relationships/hyperlink" Target="mailto:rekaw94@gmail.com" TargetMode="External"/><Relationship Id="rId70" Type="http://schemas.openxmlformats.org/officeDocument/2006/relationships/hyperlink" Target="mailto:mczerwinskam@gmail.com" TargetMode="External"/><Relationship Id="rId71" Type="http://schemas.openxmlformats.org/officeDocument/2006/relationships/hyperlink" Target="mailto:paula.bierzynska@gmail.com" TargetMode="External"/><Relationship Id="rId72" Type="http://schemas.openxmlformats.org/officeDocument/2006/relationships/hyperlink" Target="mailto:katarzyna.nowak@damian.pl" TargetMode="External"/><Relationship Id="rId73" Type="http://schemas.openxmlformats.org/officeDocument/2006/relationships/hyperlink" Target="mailto:marcin.furtak2@gmail.com" TargetMode="External"/><Relationship Id="rId74" Type="http://schemas.openxmlformats.org/officeDocument/2006/relationships/hyperlink" Target="mailto:annamborek@gmail.com" TargetMode="External"/><Relationship Id="rId75" Type="http://schemas.openxmlformats.org/officeDocument/2006/relationships/hyperlink" Target="mailto:jula16@autograf.pl" TargetMode="External"/><Relationship Id="rId76" Type="http://schemas.openxmlformats.org/officeDocument/2006/relationships/hyperlink" Target="mailto:pmroovka@o2.pl" TargetMode="External"/><Relationship Id="rId77" Type="http://schemas.openxmlformats.org/officeDocument/2006/relationships/hyperlink" Target="mailto:bartekeoibp@gmail.com" TargetMode="External"/><Relationship Id="rId78" Type="http://schemas.openxmlformats.org/officeDocument/2006/relationships/hyperlink" Target="mailto:kinga1789@gmail.com" TargetMode="External"/><Relationship Id="rId79" Type="http://schemas.openxmlformats.org/officeDocument/2006/relationships/hyperlink" Target="mailto:damian.faluszewski@damian.pl" TargetMode="External"/><Relationship Id="rId80" Type="http://schemas.openxmlformats.org/officeDocument/2006/relationships/hyperlink" Target="mailto:joanna.nowak95@gmail.com" TargetMode="External"/><Relationship Id="rId81" Type="http://schemas.openxmlformats.org/officeDocument/2006/relationships/hyperlink" Target="mailto:staronska.j@gmail.com" TargetMode="External"/><Relationship Id="rId82" Type="http://schemas.openxmlformats.org/officeDocument/2006/relationships/hyperlink" Target="mailto:wolak.elzbieta93@gmail.com" TargetMode="External"/><Relationship Id="rId83" Type="http://schemas.openxmlformats.org/officeDocument/2006/relationships/hyperlink" Target="mailto:zuzanna.jusinska@gmail.com" TargetMode="External"/><Relationship Id="rId84" Type="http://schemas.openxmlformats.org/officeDocument/2006/relationships/hyperlink" Target="mailto:juliamasternak@wp.pl" TargetMode="External"/><Relationship Id="rId85" Type="http://schemas.openxmlformats.org/officeDocument/2006/relationships/hyperlink" Target="mailto:sylwia.szuwarska@gmail.com" TargetMode="External"/><Relationship Id="rId86" Type="http://schemas.openxmlformats.org/officeDocument/2006/relationships/hyperlink" Target="mailto:maciej.salagaj@gmail.com" TargetMode="External"/><Relationship Id="rId87" Type="http://schemas.openxmlformats.org/officeDocument/2006/relationships/hyperlink" Target="mailto:beata.zwierzynska@damian.pl" TargetMode="External"/><Relationship Id="rId88" Type="http://schemas.openxmlformats.org/officeDocument/2006/relationships/hyperlink" Target="mailto:joanna.kaminska@damian.pl" TargetMode="External"/><Relationship Id="rId89" Type="http://schemas.openxmlformats.org/officeDocument/2006/relationships/hyperlink" Target="mailto:mzal123@wp.pl" TargetMode="External"/><Relationship Id="rId90" Type="http://schemas.openxmlformats.org/officeDocument/2006/relationships/hyperlink" Target="mailto:adamlg@gmail.com" TargetMode="External"/><Relationship Id="rId91" Type="http://schemas.openxmlformats.org/officeDocument/2006/relationships/hyperlink" Target="mailto:magdalenaszwalgin@gmail.com" TargetMode="External"/><Relationship Id="rId92" Type="http://schemas.openxmlformats.org/officeDocument/2006/relationships/hyperlink" Target="mailto:ds1010@wp.pl" TargetMode="External"/><Relationship Id="rId93" Type="http://schemas.openxmlformats.org/officeDocument/2006/relationships/hyperlink" Target="mailto:ania.makulec@gmail.com" TargetMode="External"/><Relationship Id="rId94" Type="http://schemas.openxmlformats.org/officeDocument/2006/relationships/hyperlink" Target="mailto:awojtowicz2609@gmail.com" TargetMode="External"/><Relationship Id="rId95" Type="http://schemas.openxmlformats.org/officeDocument/2006/relationships/hyperlink" Target="mailto:karolina.swider@gmail.com" TargetMode="External"/><Relationship Id="rId96" Type="http://schemas.openxmlformats.org/officeDocument/2006/relationships/hyperlink" Target="mailto:kingakkrzymowska@gmail.com" TargetMode="External"/><Relationship Id="rId97" Type="http://schemas.openxmlformats.org/officeDocument/2006/relationships/hyperlink" Target="mailto:zuzia.uzia.pio@gmail.com" TargetMode="External"/><Relationship Id="rId98" Type="http://schemas.openxmlformats.org/officeDocument/2006/relationships/hyperlink" Target="mailto:kazik.nitkiewicz@gmail.com" TargetMode="External"/><Relationship Id="rId99" Type="http://schemas.openxmlformats.org/officeDocument/2006/relationships/hyperlink" Target="mailto:olga.zelazna54@gmail.com" TargetMode="External"/><Relationship Id="rId100" Type="http://schemas.openxmlformats.org/officeDocument/2006/relationships/hyperlink" Target="mailto:kasiaa.malinowska@gmail.com" TargetMode="External"/><Relationship Id="rId101" Type="http://schemas.openxmlformats.org/officeDocument/2006/relationships/hyperlink" Target="mailto:joannam.bogusz@gmail.com" TargetMode="External"/><Relationship Id="rId102" Type="http://schemas.openxmlformats.org/officeDocument/2006/relationships/hyperlink" Target="mailto:arkadiusz.karnas@gmail.com" TargetMode="External"/><Relationship Id="rId103" Type="http://schemas.openxmlformats.org/officeDocument/2006/relationships/hyperlink" Target="mailto:nattalia.olszewska@gmail.com" TargetMode="External"/><Relationship Id="rId104" Type="http://schemas.openxmlformats.org/officeDocument/2006/relationships/hyperlink" Target="mailto:moniakis@vp.pl" TargetMode="External"/><Relationship Id="rId105" Type="http://schemas.openxmlformats.org/officeDocument/2006/relationships/hyperlink" Target="mailto:marcin.kuna94@gmail.com" TargetMode="External"/><Relationship Id="rId106" Type="http://schemas.openxmlformats.org/officeDocument/2006/relationships/hyperlink" Target="mailto:alekadamiec@gmail.com" TargetMode="External"/><Relationship Id="rId107" Type="http://schemas.openxmlformats.org/officeDocument/2006/relationships/hyperlink" Target="mailto:frycerz@wp.pl" TargetMode="External"/><Relationship Id="rId108" Type="http://schemas.openxmlformats.org/officeDocument/2006/relationships/hyperlink" Target="mailto:ludek.ma@gmail.com" TargetMode="External"/><Relationship Id="rId109" Type="http://schemas.openxmlformats.org/officeDocument/2006/relationships/hyperlink" Target="mailto:dawid19913@wp.pl" TargetMode="External"/><Relationship Id="rId110" Type="http://schemas.openxmlformats.org/officeDocument/2006/relationships/hyperlink" Target="mailto:wiktor.lorenz@gmail.com" TargetMode="External"/><Relationship Id="rId111" Type="http://schemas.openxmlformats.org/officeDocument/2006/relationships/hyperlink" Target="mailto:pekalapatryk@gmail.com" TargetMode="External"/><Relationship Id="rId112" Type="http://schemas.openxmlformats.org/officeDocument/2006/relationships/hyperlink" Target="mailto:alek.leone@hotmail.com" TargetMode="External"/><Relationship Id="rId113" Type="http://schemas.openxmlformats.org/officeDocument/2006/relationships/hyperlink" Target="mailto:o.junak@gmail.com" TargetMode="External"/><Relationship Id="rId114" Type="http://schemas.openxmlformats.org/officeDocument/2006/relationships/hyperlink" Target="mailto:kiostomasz@o2.pl" TargetMode="External"/><Relationship Id="rId115" Type="http://schemas.openxmlformats.org/officeDocument/2006/relationships/hyperlink" Target="mailto:annacisz@op.pl" TargetMode="External"/><Relationship Id="rId116" Type="http://schemas.openxmlformats.org/officeDocument/2006/relationships/hyperlink" Target="mailto:dorotamalkiewicz@gmail.com" TargetMode="External"/><Relationship Id="rId117" Type="http://schemas.openxmlformats.org/officeDocument/2006/relationships/hyperlink" Target="mailto:izabela1356@gmail.com" TargetMode="External"/><Relationship Id="rId118" Type="http://schemas.openxmlformats.org/officeDocument/2006/relationships/hyperlink" Target="mailto:aleksandra.f.hus@gmail.com" TargetMode="External"/><Relationship Id="rId119" Type="http://schemas.openxmlformats.org/officeDocument/2006/relationships/hyperlink" Target="mailto:marcinpiotr3@gmail.com" TargetMode="External"/><Relationship Id="rId120" Type="http://schemas.openxmlformats.org/officeDocument/2006/relationships/hyperlink" Target="mailto:mjerrc@gmail.com" TargetMode="External"/><Relationship Id="rId121" Type="http://schemas.openxmlformats.org/officeDocument/2006/relationships/hyperlink" Target="mailto:kasiamianecka@gmail.com" TargetMode="External"/><Relationship Id="rId122" Type="http://schemas.openxmlformats.org/officeDocument/2006/relationships/hyperlink" Target="mailto:bartosz.kaczynski96@gmail.com" TargetMode="External"/><Relationship Id="rId123" Type="http://schemas.openxmlformats.org/officeDocument/2006/relationships/hyperlink" Target="mailto:katarzyna.babik@gmail.com" TargetMode="External"/><Relationship Id="rId124" Type="http://schemas.openxmlformats.org/officeDocument/2006/relationships/hyperlink" Target="mailto:martyna.z.95@wp.pl" TargetMode="External"/><Relationship Id="rId125" Type="http://schemas.openxmlformats.org/officeDocument/2006/relationships/hyperlink" Target="mailto:sebastiankakol@gmail.com" TargetMode="External"/><Relationship Id="rId126" Type="http://schemas.openxmlformats.org/officeDocument/2006/relationships/hyperlink" Target="mailto:wojteklysik@gmail.com" TargetMode="External"/><Relationship Id="rId127" Type="http://schemas.openxmlformats.org/officeDocument/2006/relationships/hyperlink" Target="mailto:lukbar94@wp.pl" TargetMode="External"/><Relationship Id="rId128" Type="http://schemas.openxmlformats.org/officeDocument/2006/relationships/hyperlink" Target="mailto:mar36@onet.pl" TargetMode="External"/><Relationship Id="rId129" Type="http://schemas.openxmlformats.org/officeDocument/2006/relationships/hyperlink" Target="mailto:jorajewska@gmail.com" TargetMode="External"/><Relationship Id="rId130" Type="http://schemas.openxmlformats.org/officeDocument/2006/relationships/hyperlink" Target="mailto:piotrblaszczyk95@gmail.com" TargetMode="External"/><Relationship Id="rId131" Type="http://schemas.openxmlformats.org/officeDocument/2006/relationships/hyperlink" Target="mailto:karolinaurbanska@gamil.com" TargetMode="External"/><Relationship Id="rId132" Type="http://schemas.openxmlformats.org/officeDocument/2006/relationships/hyperlink" Target="mailto:zielacha@interia.pl" TargetMode="External"/><Relationship Id="rId133" Type="http://schemas.openxmlformats.org/officeDocument/2006/relationships/hyperlink" Target="mailto:krystianleonczuk@gmail.com" TargetMode="External"/><Relationship Id="rId134" Type="http://schemas.openxmlformats.org/officeDocument/2006/relationships/hyperlink" Target="mailto:blazekowalczyk@gmail.com" TargetMode="External"/><Relationship Id="rId135" Type="http://schemas.openxmlformats.org/officeDocument/2006/relationships/hyperlink" Target="mailto:soczek9507@gmail.com" TargetMode="External"/><Relationship Id="rId136" Type="http://schemas.openxmlformats.org/officeDocument/2006/relationships/hyperlink" Target="mailto:olaroseiek@gmail.com" TargetMode="External"/><Relationship Id="rId137" Type="http://schemas.openxmlformats.org/officeDocument/2006/relationships/hyperlink" Target="mailto:olarastawicka@gmail.com" TargetMode="External"/><Relationship Id="rId138" Type="http://schemas.openxmlformats.org/officeDocument/2006/relationships/hyperlink" Target="mailto:k.stanczewska@op.pl" TargetMode="External"/><Relationship Id="rId139" Type="http://schemas.openxmlformats.org/officeDocument/2006/relationships/hyperlink" Target="mailto:m.paradowski2@gmail.com" TargetMode="External"/><Relationship Id="rId140" Type="http://schemas.openxmlformats.org/officeDocument/2006/relationships/hyperlink" Target="mailto:svlwia.kesler@gmail.com" TargetMode="External"/><Relationship Id="rId141" Type="http://schemas.openxmlformats.org/officeDocument/2006/relationships/hyperlink" Target="mailto:karolina.golebieska@gmail.com" TargetMode="External"/><Relationship Id="rId142" Type="http://schemas.openxmlformats.org/officeDocument/2006/relationships/hyperlink" Target="mailto:wer.jezewska@gmail.com" TargetMode="External"/><Relationship Id="rId143" Type="http://schemas.openxmlformats.org/officeDocument/2006/relationships/hyperlink" Target="mailto:kloceklego4@gmail.com" TargetMode="External"/><Relationship Id="rId144" Type="http://schemas.openxmlformats.org/officeDocument/2006/relationships/hyperlink" Target="mailto:dominikjudo@gmail.com" TargetMode="External"/><Relationship Id="rId145" Type="http://schemas.openxmlformats.org/officeDocument/2006/relationships/hyperlink" Target="mailto:przemyslawkowalski@gmail.com" TargetMode="External"/><Relationship Id="rId146" Type="http://schemas.openxmlformats.org/officeDocument/2006/relationships/hyperlink" Target="mailto:martu.sabak@gmail.com" TargetMode="External"/><Relationship Id="rId147" Type="http://schemas.openxmlformats.org/officeDocument/2006/relationships/hyperlink" Target="mailto:rafal.cybulski4@icloud.com" TargetMode="External"/><Relationship Id="rId148" Type="http://schemas.openxmlformats.org/officeDocument/2006/relationships/hyperlink" Target="mailto:anetautkowska@o2.pl" TargetMode="External"/><Relationship Id="rId149" Type="http://schemas.openxmlformats.org/officeDocument/2006/relationships/hyperlink" Target="mailto:anettcho@gmail.com" TargetMode="External"/><Relationship Id="rId150" Type="http://schemas.openxmlformats.org/officeDocument/2006/relationships/hyperlink" Target="mailto:kale.kowalczuk@gmail.com" TargetMode="External"/><Relationship Id="rId151" Type="http://schemas.openxmlformats.org/officeDocument/2006/relationships/hyperlink" Target="mailto:k.mlodkowski@gmail.com" TargetMode="External"/><Relationship Id="rId152" Type="http://schemas.openxmlformats.org/officeDocument/2006/relationships/hyperlink" Target="mailto:airkoza@wp.pl" TargetMode="External"/><Relationship Id="rId153" Type="http://schemas.openxmlformats.org/officeDocument/2006/relationships/hyperlink" Target="mailto:bartoszochman%C4%99ki@gmail.com" TargetMode="External"/><Relationship Id="rId154" Type="http://schemas.openxmlformats.org/officeDocument/2006/relationships/hyperlink" Target="mailto:maciekkrzesniak@wp.pl" TargetMode="External"/><Relationship Id="rId155" Type="http://schemas.openxmlformats.org/officeDocument/2006/relationships/hyperlink" Target="mailto:13gerar@wp.pl" TargetMode="External"/><Relationship Id="rId156" Type="http://schemas.openxmlformats.org/officeDocument/2006/relationships/hyperlink" Target="mailto:agnieszka.stopa@op.pl" TargetMode="External"/><Relationship Id="rId157" Type="http://schemas.openxmlformats.org/officeDocument/2006/relationships/hyperlink" Target="mailto:taasiaczek@gmail.com" TargetMode="External"/><Relationship Id="rId158" Type="http://schemas.openxmlformats.org/officeDocument/2006/relationships/hyperlink" Target="mailto:maciej1sawczuk@gmail.pl" TargetMode="External"/><Relationship Id="rId159" Type="http://schemas.openxmlformats.org/officeDocument/2006/relationships/hyperlink" Target="mailto:trocinskiartur@gmail.com" TargetMode="External"/><Relationship Id="rId160" Type="http://schemas.openxmlformats.org/officeDocument/2006/relationships/hyperlink" Target="mailto:martitapl@yahoo.es" TargetMode="External"/><Relationship Id="rId161" Type="http://schemas.openxmlformats.org/officeDocument/2006/relationships/hyperlink" Target="mailto:hania.biczysko@gmail.com" TargetMode="External"/><Relationship Id="rId162" Type="http://schemas.openxmlformats.org/officeDocument/2006/relationships/hyperlink" Target="mailto:ilona835@wp.pl" TargetMode="External"/><Relationship Id="rId163" Type="http://schemas.openxmlformats.org/officeDocument/2006/relationships/hyperlink" Target="mailto:candiduscorvus@tlen.pl" TargetMode="External"/><Relationship Id="rId164" Type="http://schemas.openxmlformats.org/officeDocument/2006/relationships/hyperlink" Target="mailto:kklaudiajambor@gmail.com" TargetMode="External"/><Relationship Id="rId165" Type="http://schemas.openxmlformats.org/officeDocument/2006/relationships/hyperlink" Target="mailto:kedzia.00@gmail.com" TargetMode="External"/><Relationship Id="rId166" Type="http://schemas.openxmlformats.org/officeDocument/2006/relationships/hyperlink" Target="mailto:m.charazka@stuent.uw.edu.pl" TargetMode="External"/><Relationship Id="rId167" Type="http://schemas.openxmlformats.org/officeDocument/2006/relationships/hyperlink" Target="mailto:ewakopaczewska1@gmail.com" TargetMode="External"/><Relationship Id="rId168" Type="http://schemas.openxmlformats.org/officeDocument/2006/relationships/hyperlink" Target="mailto:barzak32@gmail.com" TargetMode="External"/><Relationship Id="rId169" Type="http://schemas.openxmlformats.org/officeDocument/2006/relationships/hyperlink" Target="mailto:monika.salacj1994@gmail.com" TargetMode="External"/><Relationship Id="rId170" Type="http://schemas.openxmlformats.org/officeDocument/2006/relationships/hyperlink" Target="mailto:nika.zarnecka.95@gmail.com" TargetMode="External"/><Relationship Id="rId171" Type="http://schemas.openxmlformats.org/officeDocument/2006/relationships/hyperlink" Target="mailto:asiaryl@wp.pl" TargetMode="External"/><Relationship Id="rId172" Type="http://schemas.openxmlformats.org/officeDocument/2006/relationships/hyperlink" Target="mailto:karogasz@gmail.com" TargetMode="External"/><Relationship Id="rId173" Type="http://schemas.openxmlformats.org/officeDocument/2006/relationships/hyperlink" Target="mailto:patryk1196@interia.pl" TargetMode="External"/><Relationship Id="rId174" Type="http://schemas.openxmlformats.org/officeDocument/2006/relationships/hyperlink" Target="mailto:mikolajskopiec@wp.pl" TargetMode="External"/><Relationship Id="rId175" Type="http://schemas.openxmlformats.org/officeDocument/2006/relationships/hyperlink" Target="mailto:lidialewandowska@hotmail.com" TargetMode="External"/><Relationship Id="rId176" Type="http://schemas.openxmlformats.org/officeDocument/2006/relationships/hyperlink" Target="mailto:m.tarczon@gmail.com" TargetMode="External"/><Relationship Id="rId177" Type="http://schemas.openxmlformats.org/officeDocument/2006/relationships/hyperlink" Target="mailto:szubielski.kamil@gmail.com" TargetMode="External"/><Relationship Id="rId178" Type="http://schemas.openxmlformats.org/officeDocument/2006/relationships/hyperlink" Target="mailto:do.arian@gmail.com" TargetMode="External"/><Relationship Id="rId179" Type="http://schemas.openxmlformats.org/officeDocument/2006/relationships/hyperlink" Target="mailto:wojciech.kowaluk@gmail.com" TargetMode="External"/><Relationship Id="rId180" Type="http://schemas.openxmlformats.org/officeDocument/2006/relationships/hyperlink" Target="mailto:tomek6146@gmail.com" TargetMode="External"/><Relationship Id="rId181" Type="http://schemas.openxmlformats.org/officeDocument/2006/relationships/hyperlink" Target="mailto:ira_dz@ukr.net" TargetMode="External"/><Relationship Id="rId182" Type="http://schemas.openxmlformats.org/officeDocument/2006/relationships/hyperlink" Target="mailto:parfeniukinna@gmail.com" TargetMode="External"/><Relationship Id="rId183" Type="http://schemas.openxmlformats.org/officeDocument/2006/relationships/hyperlink" Target="mailto:jo.kasprowicz@gmail.com" TargetMode="External"/><Relationship Id="rId184" Type="http://schemas.openxmlformats.org/officeDocument/2006/relationships/hyperlink" Target="mailto:bartosz.szymerski@gmail.com" TargetMode="External"/><Relationship Id="rId185" Type="http://schemas.openxmlformats.org/officeDocument/2006/relationships/hyperlink" Target="mailto:annapalinska1993@gmail.com" TargetMode="External"/><Relationship Id="rId186" Type="http://schemas.openxmlformats.org/officeDocument/2006/relationships/hyperlink" Target="mailto:pjemielita@me.com" TargetMode="External"/><Relationship Id="rId187" Type="http://schemas.openxmlformats.org/officeDocument/2006/relationships/hyperlink" Target="mailto:mateusz.m.olechowski@gmail.com" TargetMode="External"/><Relationship Id="rId188" Type="http://schemas.openxmlformats.org/officeDocument/2006/relationships/hyperlink" Target="mailto:p.siluch@gmail.com" TargetMode="External"/><Relationship Id="rId189" Type="http://schemas.openxmlformats.org/officeDocument/2006/relationships/hyperlink" Target="mailto:nevadatan7@o2.pl" TargetMode="External"/><Relationship Id="rId190" Type="http://schemas.openxmlformats.org/officeDocument/2006/relationships/hyperlink" Target="mailto:akasian@st.swps.edu.pl" TargetMode="External"/><Relationship Id="rId191" Type="http://schemas.openxmlformats.org/officeDocument/2006/relationships/hyperlink" Target="mailto:m.stasiuk.95@gmail.com" TargetMode="External"/><Relationship Id="rId192" Type="http://schemas.openxmlformats.org/officeDocument/2006/relationships/hyperlink" Target="mailto:malinkiewicz.w@gmail.com" TargetMode="External"/><Relationship Id="rId193" Type="http://schemas.openxmlformats.org/officeDocument/2006/relationships/hyperlink" Target="mailto:joanna.michalska100@gmail.com" TargetMode="External"/><Relationship Id="rId194" Type="http://schemas.openxmlformats.org/officeDocument/2006/relationships/hyperlink" Target="mailto:damian.adamczewski92@gmail.com" TargetMode="External"/><Relationship Id="rId195" Type="http://schemas.openxmlformats.org/officeDocument/2006/relationships/hyperlink" Target="mailto:joanna.gorecka93@gmail.com" TargetMode="External"/><Relationship Id="rId196" Type="http://schemas.openxmlformats.org/officeDocument/2006/relationships/hyperlink" Target="mailto:maciej.pawliszewski@gmail.com" TargetMode="External"/><Relationship Id="rId197" Type="http://schemas.openxmlformats.org/officeDocument/2006/relationships/hyperlink" Target="mailto:z.brewczak@student.uw.edu.pl" TargetMode="External"/><Relationship Id="rId198" Type="http://schemas.openxmlformats.org/officeDocument/2006/relationships/hyperlink" Target="mailto:annamanko5@gmail.com" TargetMode="External"/><Relationship Id="rId199" Type="http://schemas.openxmlformats.org/officeDocument/2006/relationships/hyperlink" Target="mailto:dtrzaskalski@st.swps.edu.pl" TargetMode="External"/><Relationship Id="rId200" Type="http://schemas.openxmlformats.org/officeDocument/2006/relationships/hyperlink" Target="mailto:adriannasyl@gmail.com" TargetMode="External"/><Relationship Id="rId201" Type="http://schemas.openxmlformats.org/officeDocument/2006/relationships/hyperlink" Target="mailto:kacpermickiewicz@gmail.com" TargetMode="External"/><Relationship Id="rId202" Type="http://schemas.openxmlformats.org/officeDocument/2006/relationships/hyperlink" Target="mailto:katarzyna.kopacz1@gmail.com" TargetMode="External"/><Relationship Id="rId203" Type="http://schemas.openxmlformats.org/officeDocument/2006/relationships/hyperlink" Target="mailto:krzysztof.pionkowski@gmail.com" TargetMode="External"/><Relationship Id="rId204" Type="http://schemas.openxmlformats.org/officeDocument/2006/relationships/hyperlink" Target="mailto:oliwiawarnel@gmail.com" TargetMode="External"/><Relationship Id="rId205" Type="http://schemas.openxmlformats.org/officeDocument/2006/relationships/hyperlink" Target="mailto:s.polanica@gmail.com" TargetMode="External"/><Relationship Id="rId206" Type="http://schemas.openxmlformats.org/officeDocument/2006/relationships/hyperlink" Target="mailto:kaja.wro@gmail.com" TargetMode="External"/><Relationship Id="rId207" Type="http://schemas.openxmlformats.org/officeDocument/2006/relationships/hyperlink" Target="mailto:zuziajanowicz@wp.pl" TargetMode="External"/><Relationship Id="rId208" Type="http://schemas.openxmlformats.org/officeDocument/2006/relationships/hyperlink" Target="mailto:jerzy.rzymowski@gmail.com" TargetMode="External"/><Relationship Id="rId209" Type="http://schemas.openxmlformats.org/officeDocument/2006/relationships/hyperlink" Target="mailto:magdalena.roczen@gmail.com" TargetMode="External"/><Relationship Id="rId210" Type="http://schemas.openxmlformats.org/officeDocument/2006/relationships/hyperlink" Target="mailto:aleksandra.gronowska@me.com" TargetMode="External"/><Relationship Id="rId211" Type="http://schemas.openxmlformats.org/officeDocument/2006/relationships/hyperlink" Target="mailto:ada654@gmail.com" TargetMode="External"/><Relationship Id="rId212" Type="http://schemas.openxmlformats.org/officeDocument/2006/relationships/hyperlink" Target="mailto:doman654@gmail.com" TargetMode="External"/><Relationship Id="rId213" Type="http://schemas.openxmlformats.org/officeDocument/2006/relationships/hyperlink" Target="mailto:msojkaz@st.swps.edu.pl" TargetMode="External"/><Relationship Id="rId214" Type="http://schemas.openxmlformats.org/officeDocument/2006/relationships/hyperlink" Target="mailto:patrycja.siedlecka@gmail.com" TargetMode="External"/><Relationship Id="rId215" Type="http://schemas.openxmlformats.org/officeDocument/2006/relationships/hyperlink" Target="mailto:clarinettokaro@gmail.com" TargetMode="External"/><Relationship Id="rId216" Type="http://schemas.openxmlformats.org/officeDocument/2006/relationships/hyperlink" Target="mailto:martyna.kalisiewicz@gmail.com" TargetMode="External"/><Relationship Id="rId217" Type="http://schemas.openxmlformats.org/officeDocument/2006/relationships/hyperlink" Target="mailto:piotr7marek@gmail.com" TargetMode="External"/><Relationship Id="rId218" Type="http://schemas.openxmlformats.org/officeDocument/2006/relationships/hyperlink" Target="mailto:dpanfil1997@gmail.com" TargetMode="External"/><Relationship Id="rId219" Type="http://schemas.openxmlformats.org/officeDocument/2006/relationships/hyperlink" Target="mailto:witnej@gmail.com" TargetMode="External"/><Relationship Id="rId220" Type="http://schemas.openxmlformats.org/officeDocument/2006/relationships/hyperlink" Target="mailto:wojwislinski@interia.pl" TargetMode="External"/><Relationship Id="rId221" Type="http://schemas.openxmlformats.org/officeDocument/2006/relationships/hyperlink" Target="mailto:kbartoszewska@st.swps.edu.pl" TargetMode="External"/><Relationship Id="rId222" Type="http://schemas.openxmlformats.org/officeDocument/2006/relationships/hyperlink" Target="mailto:beataurbanska@o2.pl" TargetMode="External"/><Relationship Id="rId223" Type="http://schemas.openxmlformats.org/officeDocument/2006/relationships/hyperlink" Target="mailto:michal.olszyna95@gmail.com" TargetMode="External"/><Relationship Id="rId224" Type="http://schemas.openxmlformats.org/officeDocument/2006/relationships/hyperlink" Target="mailto:magdalenajjanczak@gmail.com" TargetMode="External"/><Relationship Id="rId225" Type="http://schemas.openxmlformats.org/officeDocument/2006/relationships/hyperlink" Target="mailto:mpiskorski51@gmail.com" TargetMode="External"/><Relationship Id="rId226" Type="http://schemas.openxmlformats.org/officeDocument/2006/relationships/hyperlink" Target="mailto:klaudia.wierzbicka@gmail.com" TargetMode="External"/><Relationship Id="rId227" Type="http://schemas.openxmlformats.org/officeDocument/2006/relationships/hyperlink" Target="mailto:mikitakonan@gmail.com" TargetMode="External"/><Relationship Id="rId228" Type="http://schemas.openxmlformats.org/officeDocument/2006/relationships/hyperlink" Target="mailto:czajkowski_piotr@o2.pl" TargetMode="External"/><Relationship Id="rId229" Type="http://schemas.openxmlformats.org/officeDocument/2006/relationships/hyperlink" Target="mailto:kufelpaulina91@gmail.com" TargetMode="External"/><Relationship Id="rId230" Type="http://schemas.openxmlformats.org/officeDocument/2006/relationships/hyperlink" Target="mailto:dpaprockizolw@gmail.com" TargetMode="External"/><Relationship Id="rId231" Type="http://schemas.openxmlformats.org/officeDocument/2006/relationships/hyperlink" Target="mailto:wieczorek.m.aleksandra@gamil.com" TargetMode="External"/><Relationship Id="rId232" Type="http://schemas.openxmlformats.org/officeDocument/2006/relationships/hyperlink" Target="mailto:adrianmackiewicz97@wp.pl" TargetMode="External"/><Relationship Id="rId233" Type="http://schemas.openxmlformats.org/officeDocument/2006/relationships/hyperlink" Target="mailto:klaudiap@o2.pl" TargetMode="External"/><Relationship Id="rId234" Type="http://schemas.openxmlformats.org/officeDocument/2006/relationships/hyperlink" Target="mailto:michal.marzec1997@gmail.com" TargetMode="External"/><Relationship Id="rId235" Type="http://schemas.openxmlformats.org/officeDocument/2006/relationships/hyperlink" Target="mailto:tool@wp.pl" TargetMode="External"/><Relationship Id="rId236" Type="http://schemas.openxmlformats.org/officeDocument/2006/relationships/hyperlink" Target="mailto:atr.janiak@gmail.com" TargetMode="External"/><Relationship Id="rId237" Type="http://schemas.openxmlformats.org/officeDocument/2006/relationships/hyperlink" Target="mailto:olechnowiczgrzegorz@gmail.com" TargetMode="External"/><Relationship Id="rId238" Type="http://schemas.openxmlformats.org/officeDocument/2006/relationships/hyperlink" Target="mailto:alekpoeta@gmail.com" TargetMode="External"/><Relationship Id="rId239" Type="http://schemas.openxmlformats.org/officeDocument/2006/relationships/hyperlink" Target="mailto:filipino214@gmail.com" TargetMode="External"/><Relationship Id="rId240" Type="http://schemas.openxmlformats.org/officeDocument/2006/relationships/hyperlink" Target="mailto:lukaszlucari@onet.pl" TargetMode="External"/><Relationship Id="rId241" Type="http://schemas.openxmlformats.org/officeDocument/2006/relationships/hyperlink" Target="mailto:dariko@o2.pl" TargetMode="External"/><Relationship Id="rId242" Type="http://schemas.openxmlformats.org/officeDocument/2006/relationships/hyperlink" Target="mailto:agnieszka.kolodziejczyk5@gmail.com" TargetMode="External"/><Relationship Id="rId243" Type="http://schemas.openxmlformats.org/officeDocument/2006/relationships/hyperlink" Target="mailto:matcel@wp.pl" TargetMode="External"/><Relationship Id="rId244" Type="http://schemas.openxmlformats.org/officeDocument/2006/relationships/hyperlink" Target="mailto:miglowa96@gmail.com" TargetMode="External"/><Relationship Id="rId245" Type="http://schemas.openxmlformats.org/officeDocument/2006/relationships/hyperlink" Target="mailto:natalia.maruszerowicz@gmail.com" TargetMode="External"/><Relationship Id="rId246" Type="http://schemas.openxmlformats.org/officeDocument/2006/relationships/hyperlink" Target="mailto:beata.boczkowska07@gmail.com" TargetMode="External"/><Relationship Id="rId247" Type="http://schemas.openxmlformats.org/officeDocument/2006/relationships/hyperlink" Target="mailto:kuba5008@wp.pl" TargetMode="External"/><Relationship Id="rId248" Type="http://schemas.openxmlformats.org/officeDocument/2006/relationships/hyperlink" Target="mailto:aleksandra.laszczka@gamil.com" TargetMode="External"/><Relationship Id="rId249" Type="http://schemas.openxmlformats.org/officeDocument/2006/relationships/hyperlink" Target="mailto:adriannabutkiewicz@gamil.com" TargetMode="External"/><Relationship Id="rId250" Type="http://schemas.openxmlformats.org/officeDocument/2006/relationships/hyperlink" Target="mailto:gosia.budzynska@protonmail.com" TargetMode="External"/><Relationship Id="rId251" Type="http://schemas.openxmlformats.org/officeDocument/2006/relationships/hyperlink" Target="mailto:tomasz98dabrowski@gamil.com" TargetMode="External"/><Relationship Id="rId252" Type="http://schemas.openxmlformats.org/officeDocument/2006/relationships/hyperlink" Target="mailto:wereszczak.mateusz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M25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4.1719" style="1" customWidth="1"/>
    <col min="3" max="3" width="22.5" style="1" customWidth="1"/>
    <col min="4" max="4" width="37.5" style="1" customWidth="1"/>
    <col min="5" max="6" width="8.85156" style="1" customWidth="1"/>
    <col min="7" max="7" width="27.6719" style="1" customWidth="1"/>
    <col min="8" max="8" width="16.5" style="1" customWidth="1"/>
    <col min="9" max="11" width="5.5" style="1" customWidth="1"/>
    <col min="12" max="12" width="12.1719" style="1" customWidth="1"/>
    <col min="13" max="14" width="5.5" style="1" customWidth="1"/>
    <col min="15" max="15" width="12.1719" style="1" customWidth="1"/>
    <col min="16" max="17" width="5.5" style="1" customWidth="1"/>
    <col min="18" max="18" width="12.1719" style="1" customWidth="1"/>
    <col min="19" max="20" width="5.5" style="1" customWidth="1"/>
    <col min="21" max="21" width="12.1719" style="1" customWidth="1"/>
    <col min="22" max="23" width="5.5" style="1" customWidth="1"/>
    <col min="24" max="24" width="12.1719" style="1" customWidth="1"/>
    <col min="25" max="26" width="7.17188" style="1" customWidth="1"/>
    <col min="27" max="27" width="21.5" style="1" customWidth="1"/>
    <col min="28" max="29" width="7.17188" style="1" customWidth="1"/>
    <col min="30" max="30" width="21.5" style="1" customWidth="1"/>
    <col min="31" max="32" width="7.17188" style="1" customWidth="1"/>
    <col min="33" max="33" width="21.5" style="1" customWidth="1"/>
    <col min="34" max="35" width="7.17188" style="1" customWidth="1"/>
    <col min="36" max="36" width="21.5" style="1" customWidth="1"/>
    <col min="37" max="38" width="7.17188" style="1" customWidth="1"/>
    <col min="39" max="39" width="21.5" style="1" customWidth="1"/>
    <col min="40" max="41" width="5.5" style="1" customWidth="1"/>
    <col min="42" max="42" width="6" style="1" customWidth="1"/>
    <col min="43" max="44" width="5.5" style="1" customWidth="1"/>
    <col min="45" max="45" width="6" style="1" customWidth="1"/>
    <col min="46" max="47" width="5.5" style="1" customWidth="1"/>
    <col min="48" max="48" width="6" style="1" customWidth="1"/>
    <col min="49" max="50" width="5.5" style="1" customWidth="1"/>
    <col min="51" max="51" width="6" style="1" customWidth="1"/>
    <col min="52" max="53" width="5.5" style="1" customWidth="1"/>
    <col min="54" max="54" width="6" style="1" customWidth="1"/>
    <col min="55" max="55" width="4.5" style="1" customWidth="1"/>
    <col min="56" max="56" width="5.5" style="1" customWidth="1"/>
    <col min="57" max="57" width="6.5" style="1" customWidth="1"/>
    <col min="58" max="58" width="5.5" style="1" customWidth="1"/>
    <col min="59" max="59" width="6.5" style="1" customWidth="1"/>
    <col min="60" max="60" width="5.5" style="1" customWidth="1"/>
    <col min="61" max="61" width="6.5" style="1" customWidth="1"/>
    <col min="62" max="62" width="5.5" style="1" customWidth="1"/>
    <col min="63" max="63" width="6.5" style="1" customWidth="1"/>
    <col min="64" max="64" width="5.5" style="1" customWidth="1"/>
    <col min="65" max="65" width="6.5" style="1" customWidth="1"/>
    <col min="66" max="16384" width="8.85156" style="1" customWidth="1"/>
  </cols>
  <sheetData>
    <row r="1" ht="31.5" customHeight="1">
      <c r="A1" s="2"/>
      <c r="B1" s="2"/>
      <c r="C1" s="2"/>
      <c r="D1" s="2"/>
      <c r="E1" s="2"/>
      <c r="F1" s="2"/>
      <c r="G1" s="2"/>
      <c r="H1" s="3"/>
      <c r="I1" s="4"/>
      <c r="J1" t="s" s="5">
        <v>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4"/>
      <c r="Y1" t="s" s="5">
        <v>1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4"/>
      <c r="AN1" t="s" s="5">
        <v>2</v>
      </c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4"/>
      <c r="BC1" s="7"/>
      <c r="BD1" t="s" s="5">
        <v>3</v>
      </c>
      <c r="BE1" s="6"/>
      <c r="BF1" s="6"/>
      <c r="BG1" s="6"/>
      <c r="BH1" s="6"/>
      <c r="BI1" s="6"/>
      <c r="BJ1" s="6"/>
      <c r="BK1" s="6"/>
      <c r="BL1" s="6"/>
      <c r="BM1" s="4"/>
    </row>
    <row r="2" ht="15.75" customHeight="1">
      <c r="A2" s="2"/>
      <c r="B2" s="2"/>
      <c r="C2" s="2"/>
      <c r="D2" s="2"/>
      <c r="E2" s="2"/>
      <c r="F2" s="2"/>
      <c r="G2" s="2"/>
      <c r="H2" s="3"/>
      <c r="I2" s="4"/>
      <c r="J2" t="s" s="5">
        <v>4</v>
      </c>
      <c r="K2" s="8"/>
      <c r="L2" s="8"/>
      <c r="M2" t="s" s="9">
        <v>5</v>
      </c>
      <c r="N2" s="8"/>
      <c r="O2" s="8"/>
      <c r="P2" t="s" s="9">
        <v>6</v>
      </c>
      <c r="Q2" s="8"/>
      <c r="R2" s="8"/>
      <c r="S2" t="s" s="9">
        <v>7</v>
      </c>
      <c r="T2" s="8"/>
      <c r="U2" s="8"/>
      <c r="V2" t="s" s="9">
        <v>8</v>
      </c>
      <c r="W2" s="6"/>
      <c r="X2" s="4"/>
      <c r="Y2" t="s" s="5">
        <v>4</v>
      </c>
      <c r="Z2" s="8"/>
      <c r="AA2" s="8"/>
      <c r="AB2" t="s" s="9">
        <v>5</v>
      </c>
      <c r="AC2" s="8"/>
      <c r="AD2" s="8"/>
      <c r="AE2" t="s" s="9">
        <v>6</v>
      </c>
      <c r="AF2" s="8"/>
      <c r="AG2" s="8"/>
      <c r="AH2" t="s" s="9">
        <v>7</v>
      </c>
      <c r="AI2" s="8"/>
      <c r="AJ2" s="8"/>
      <c r="AK2" t="s" s="9">
        <v>8</v>
      </c>
      <c r="AL2" s="6"/>
      <c r="AM2" s="4"/>
      <c r="AN2" t="s" s="5">
        <v>4</v>
      </c>
      <c r="AO2" s="8"/>
      <c r="AP2" s="8"/>
      <c r="AQ2" t="s" s="9">
        <v>5</v>
      </c>
      <c r="AR2" s="8"/>
      <c r="AS2" s="8"/>
      <c r="AT2" t="s" s="9">
        <v>6</v>
      </c>
      <c r="AU2" s="8"/>
      <c r="AV2" s="8"/>
      <c r="AW2" t="s" s="9">
        <v>7</v>
      </c>
      <c r="AX2" s="8"/>
      <c r="AY2" s="8"/>
      <c r="AZ2" t="s" s="9">
        <v>8</v>
      </c>
      <c r="BA2" s="6"/>
      <c r="BB2" s="4"/>
      <c r="BC2" s="7"/>
      <c r="BD2" t="s" s="5">
        <v>4</v>
      </c>
      <c r="BE2" s="6"/>
      <c r="BF2" t="s" s="9">
        <v>5</v>
      </c>
      <c r="BG2" s="6"/>
      <c r="BH2" t="s" s="9">
        <v>6</v>
      </c>
      <c r="BI2" s="6"/>
      <c r="BJ2" t="s" s="9">
        <v>7</v>
      </c>
      <c r="BK2" s="6"/>
      <c r="BL2" t="s" s="9">
        <v>8</v>
      </c>
      <c r="BM2" s="4"/>
    </row>
    <row r="3" ht="15.6" customHeight="1">
      <c r="A3" t="s" s="10">
        <v>9</v>
      </c>
      <c r="B3" t="s" s="10">
        <v>10</v>
      </c>
      <c r="C3" t="s" s="11">
        <v>11</v>
      </c>
      <c r="D3" t="s" s="10">
        <v>12</v>
      </c>
      <c r="E3" t="s" s="12">
        <v>13</v>
      </c>
      <c r="F3" t="s" s="10">
        <v>14</v>
      </c>
      <c r="G3" t="s" s="11">
        <v>15</v>
      </c>
      <c r="H3" t="s" s="13">
        <v>16</v>
      </c>
      <c r="I3" s="4"/>
      <c r="J3" t="s" s="5">
        <v>17</v>
      </c>
      <c r="K3" t="s" s="9">
        <v>18</v>
      </c>
      <c r="L3" t="s" s="9">
        <v>19</v>
      </c>
      <c r="M3" t="s" s="9">
        <v>17</v>
      </c>
      <c r="N3" t="s" s="9">
        <v>18</v>
      </c>
      <c r="O3" t="s" s="9">
        <v>19</v>
      </c>
      <c r="P3" t="s" s="9">
        <v>17</v>
      </c>
      <c r="Q3" t="s" s="9">
        <v>18</v>
      </c>
      <c r="R3" t="s" s="9">
        <v>19</v>
      </c>
      <c r="S3" t="s" s="9">
        <v>17</v>
      </c>
      <c r="T3" t="s" s="9">
        <v>18</v>
      </c>
      <c r="U3" t="s" s="9">
        <v>19</v>
      </c>
      <c r="V3" t="s" s="9">
        <v>17</v>
      </c>
      <c r="W3" t="s" s="9">
        <v>18</v>
      </c>
      <c r="X3" t="s" s="14">
        <v>19</v>
      </c>
      <c r="Y3" t="s" s="5">
        <v>17</v>
      </c>
      <c r="Z3" t="s" s="9">
        <v>18</v>
      </c>
      <c r="AA3" t="s" s="9">
        <v>19</v>
      </c>
      <c r="AB3" t="s" s="9">
        <v>17</v>
      </c>
      <c r="AC3" t="s" s="9">
        <v>18</v>
      </c>
      <c r="AD3" t="s" s="9">
        <v>19</v>
      </c>
      <c r="AE3" t="s" s="9">
        <v>17</v>
      </c>
      <c r="AF3" t="s" s="9">
        <v>18</v>
      </c>
      <c r="AG3" t="s" s="9">
        <v>19</v>
      </c>
      <c r="AH3" t="s" s="9">
        <v>17</v>
      </c>
      <c r="AI3" t="s" s="9">
        <v>18</v>
      </c>
      <c r="AJ3" t="s" s="9">
        <v>19</v>
      </c>
      <c r="AK3" t="s" s="9">
        <v>17</v>
      </c>
      <c r="AL3" t="s" s="9">
        <v>18</v>
      </c>
      <c r="AM3" t="s" s="14">
        <v>19</v>
      </c>
      <c r="AN3" t="s" s="5">
        <v>20</v>
      </c>
      <c r="AO3" t="s" s="9">
        <v>21</v>
      </c>
      <c r="AP3" t="s" s="15">
        <v>22</v>
      </c>
      <c r="AQ3" t="s" s="9">
        <v>20</v>
      </c>
      <c r="AR3" t="s" s="9">
        <v>21</v>
      </c>
      <c r="AS3" t="s" s="15">
        <v>22</v>
      </c>
      <c r="AT3" t="s" s="9">
        <v>20</v>
      </c>
      <c r="AU3" t="s" s="9">
        <v>21</v>
      </c>
      <c r="AV3" t="s" s="15">
        <v>22</v>
      </c>
      <c r="AW3" t="s" s="9">
        <v>20</v>
      </c>
      <c r="AX3" t="s" s="9">
        <v>21</v>
      </c>
      <c r="AY3" t="s" s="15">
        <v>22</v>
      </c>
      <c r="AZ3" t="s" s="9">
        <v>20</v>
      </c>
      <c r="BA3" t="s" s="9">
        <v>21</v>
      </c>
      <c r="BB3" t="s" s="16">
        <v>22</v>
      </c>
      <c r="BC3" s="7"/>
      <c r="BD3" t="s" s="17">
        <v>20</v>
      </c>
      <c r="BE3" t="s" s="15">
        <v>22</v>
      </c>
      <c r="BF3" t="s" s="15">
        <v>20</v>
      </c>
      <c r="BG3" t="s" s="15">
        <v>22</v>
      </c>
      <c r="BH3" t="s" s="15">
        <v>20</v>
      </c>
      <c r="BI3" t="s" s="15">
        <v>22</v>
      </c>
      <c r="BJ3" t="s" s="15">
        <v>20</v>
      </c>
      <c r="BK3" t="s" s="15">
        <v>22</v>
      </c>
      <c r="BL3" t="s" s="15">
        <v>20</v>
      </c>
      <c r="BM3" t="s" s="16">
        <v>22</v>
      </c>
    </row>
    <row r="4" ht="15.75" customHeight="1">
      <c r="A4" s="18">
        <v>1</v>
      </c>
      <c r="B4" t="s" s="19">
        <v>23</v>
      </c>
      <c r="C4" t="s" s="20">
        <v>24</v>
      </c>
      <c r="D4" t="s" s="21">
        <v>25</v>
      </c>
      <c r="E4" t="s" s="22">
        <v>26</v>
      </c>
      <c r="F4" s="23">
        <v>42</v>
      </c>
      <c r="G4" t="s" s="24">
        <v>27</v>
      </c>
      <c r="H4" t="s" s="25">
        <f>IF(AND(E4="M",F4&lt;=29),"M 17-29",IF(AND(E4="K",F4&lt;=29),"K 17-29",IF(AND(E4="M",F4&gt;29),"M 30-79",IF(AND(E4="K",F4&gt;29),"K 30-79","other"))))</f>
        <v>28</v>
      </c>
      <c r="I4" s="26"/>
      <c r="J4" s="27">
        <f>ROUND(IF((AP4-1.49)&lt;1,"1",AP4-1.49),0)</f>
        <v>2</v>
      </c>
      <c r="K4" s="28">
        <f>ROUND(IF((AP4+1.49)&gt;10,"10",AP4+1.49),0)</f>
        <v>4</v>
      </c>
      <c r="L4" t="s" s="25">
        <f>CONCATENATE(J4,"-",K4)</f>
        <v>29</v>
      </c>
      <c r="M4" s="28">
        <f>ROUND(IF((AS4-1.69)&lt;1,"1",AS4-1.69),0)</f>
        <v>3</v>
      </c>
      <c r="N4" s="28">
        <f>ROUND(IF((AS4+1.69)&gt;10,"10",AS4+1.69),0)</f>
        <v>7</v>
      </c>
      <c r="O4" t="s" s="25">
        <f>CONCATENATE(M4,"-",N4)</f>
        <v>30</v>
      </c>
      <c r="P4" s="28">
        <f>ROUND(IF((AV4-1.7)&lt;1,"1",AV4-1.7),0)</f>
        <v>5</v>
      </c>
      <c r="Q4" s="28">
        <f>ROUND(IF((AV4+1.7)&gt;10,"10",AV4+1.7),0)</f>
        <v>9</v>
      </c>
      <c r="R4" t="s" s="25">
        <f>CONCATENATE(P4,"-",Q4)</f>
        <v>31</v>
      </c>
      <c r="S4" s="28">
        <f>ROUND(IF((AY4-1.81)&lt;1,"1",AY4-1.81),0)</f>
        <v>4</v>
      </c>
      <c r="T4" s="28">
        <f>ROUND(IF((AY4+1.81)&gt;10,"10",AY4+1.81),)</f>
        <v>8</v>
      </c>
      <c r="U4" t="s" s="25">
        <f>CONCATENATE(S4,"-",T4)</f>
        <v>32</v>
      </c>
      <c r="V4" s="28">
        <f>ROUND(IF((BB4-1.53)&lt;1,"1",BB4-1.53),0)</f>
        <v>2</v>
      </c>
      <c r="W4" s="28">
        <f>ROUND(IF((BB4+1.53)&gt;10,"10",BB4+1.53),0)</f>
        <v>6</v>
      </c>
      <c r="X4" t="s" s="29">
        <f>CONCATENATE(V4,"-",W4)</f>
        <v>33</v>
      </c>
      <c r="Y4" s="27">
        <f>ROUND(IF(AN4-7.43&lt;48,"48",AN4-7.43),0)</f>
        <v>107</v>
      </c>
      <c r="Z4" s="28">
        <f>ROUND(IF(AN4+7.43&gt;240,"240",AN4+7.43),0)</f>
        <v>121</v>
      </c>
      <c r="AA4" t="s" s="25">
        <f>CONCATENATE(Y4,"-",Z4)</f>
        <v>34</v>
      </c>
      <c r="AB4" s="28">
        <f>ROUND(IF(AQ4-7.37&lt;48,"48",AQ4-7.37),0)</f>
        <v>137</v>
      </c>
      <c r="AC4" s="28">
        <f>ROUND(IF(AQ4+7.37&gt;240,"240",AQ4+7.37),0)</f>
        <v>151</v>
      </c>
      <c r="AD4" t="s" s="25">
        <f>CONCATENATE(AB4,"-",AC4)</f>
        <v>35</v>
      </c>
      <c r="AE4" s="28">
        <f>ROUND(IF(AT4-7.31&lt;48,"48",AT4-7.31),0)</f>
        <v>148</v>
      </c>
      <c r="AF4" s="28">
        <f>ROUND(IF(AT4+7.31&gt;240,"240",AT4+7.31),0)</f>
        <v>162</v>
      </c>
      <c r="AG4" t="s" s="25">
        <f>CONCATENATE(AE4,"-",AF4)</f>
        <v>36</v>
      </c>
      <c r="AH4" s="28">
        <f>ROUND(IF(AW4-7.22&lt;48,"48",AW4-7.22),0)</f>
        <v>158</v>
      </c>
      <c r="AI4" s="28">
        <f>ROUND(IF(AW4+7.22&gt;240,"240",AW4+7.22),0)</f>
        <v>172</v>
      </c>
      <c r="AJ4" t="s" s="25">
        <f>CONCATENATE(AH4,"-",AI4)</f>
        <v>37</v>
      </c>
      <c r="AK4" s="28">
        <f>ROUND(IF(AZ4-7.06&lt;48,"48",AZ4-7.06),0)</f>
        <v>142</v>
      </c>
      <c r="AL4" s="28">
        <f>ROUND(IF(AZ4+7.06&gt;240,"240",AZ4+7.06),0)</f>
        <v>156</v>
      </c>
      <c r="AM4" t="s" s="29">
        <f>CONCATENATE(AK4,"-",AL4)</f>
        <v>38</v>
      </c>
      <c r="AN4" s="27">
        <f>BD4+48</f>
        <v>114</v>
      </c>
      <c r="AO4" s="30">
        <f>AN4/48</f>
        <v>2.375</v>
      </c>
      <c r="AP4" s="23">
        <v>3</v>
      </c>
      <c r="AQ4" s="28">
        <f>BF4+48</f>
        <v>144</v>
      </c>
      <c r="AR4" s="30">
        <f>AQ4/48</f>
        <v>3</v>
      </c>
      <c r="AS4" s="23">
        <v>5</v>
      </c>
      <c r="AT4" s="28">
        <f>BH4+48</f>
        <v>155</v>
      </c>
      <c r="AU4" s="30">
        <f>AT4/48</f>
        <v>3.22916666666667</v>
      </c>
      <c r="AV4" s="23">
        <v>7</v>
      </c>
      <c r="AW4" s="28">
        <f>BJ4+48</f>
        <v>165</v>
      </c>
      <c r="AX4" s="30">
        <f>AW4/48</f>
        <v>3.4375</v>
      </c>
      <c r="AY4" s="23">
        <v>6</v>
      </c>
      <c r="AZ4" s="28">
        <f>BL4+48</f>
        <v>149</v>
      </c>
      <c r="BA4" s="30">
        <f>AZ4/48</f>
        <v>3.10416666666667</v>
      </c>
      <c r="BB4" s="31">
        <v>4</v>
      </c>
      <c r="BC4" s="32"/>
      <c r="BD4" s="33">
        <v>66</v>
      </c>
      <c r="BE4" s="23">
        <v>3</v>
      </c>
      <c r="BF4" s="23">
        <v>96</v>
      </c>
      <c r="BG4" s="23">
        <v>5</v>
      </c>
      <c r="BH4" s="23">
        <v>107</v>
      </c>
      <c r="BI4" s="23">
        <v>7</v>
      </c>
      <c r="BJ4" s="23">
        <v>117</v>
      </c>
      <c r="BK4" s="23">
        <v>6</v>
      </c>
      <c r="BL4" s="23">
        <v>101</v>
      </c>
      <c r="BM4" s="31">
        <v>4</v>
      </c>
    </row>
    <row r="5" ht="15.75" customHeight="1">
      <c r="A5" s="34">
        <v>2</v>
      </c>
      <c r="B5" t="s" s="35">
        <v>39</v>
      </c>
      <c r="C5" s="36"/>
      <c r="D5" t="s" s="37">
        <v>40</v>
      </c>
      <c r="E5" t="s" s="25">
        <v>26</v>
      </c>
      <c r="F5" s="34">
        <v>39</v>
      </c>
      <c r="G5" t="s" s="24">
        <v>27</v>
      </c>
      <c r="H5" t="s" s="25">
        <f>IF(AND(E5="M",F5&lt;=29),"M 17-29",IF(AND(E5="K",F5&lt;=29),"K 17-29",IF(AND(E5="M",F5&gt;29),"M 30-79",IF(AND(E5="K",F5&gt;29),"K 30-79","other"))))</f>
        <v>28</v>
      </c>
      <c r="I5" s="26"/>
      <c r="J5" s="27">
        <f>ROUND(IF((AP5-1.49)&lt;1,"1",AP5-1.49),0)</f>
        <v>3</v>
      </c>
      <c r="K5" s="28">
        <f>ROUND(IF((AP5+1.49)&gt;10,"10",AP5+1.49),0)</f>
        <v>5</v>
      </c>
      <c r="L5" t="s" s="25">
        <f>CONCATENATE(J5,"-",K5)</f>
        <v>41</v>
      </c>
      <c r="M5" s="28">
        <f>ROUND(IF((AS5-1.69)&lt;1,"1",AS5-1.69),0)</f>
        <v>5</v>
      </c>
      <c r="N5" s="28">
        <f>ROUND(IF((AS5+1.69)&gt;10,"10",AS5+1.69),0)</f>
        <v>9</v>
      </c>
      <c r="O5" t="s" s="25">
        <f>CONCATENATE(M5,"-",N5)</f>
        <v>31</v>
      </c>
      <c r="P5" s="28">
        <f>ROUND(IF((AV5-1.7)&lt;1,"1",AV5-1.7),0)</f>
        <v>7</v>
      </c>
      <c r="Q5" s="28">
        <f>ROUND(IF((AV5+1.7)&gt;10,"10",AV5+1.7),0)</f>
        <v>10</v>
      </c>
      <c r="R5" t="s" s="25">
        <f>CONCATENATE(P5,"-",Q5)</f>
        <v>42</v>
      </c>
      <c r="S5" s="28">
        <f>ROUND(IF((AY5-1.81)&lt;1,"1",AY5-1.81),0)</f>
        <v>6</v>
      </c>
      <c r="T5" s="28">
        <f>ROUND(IF((AY5+1.81)&gt;10,"10",AY5+1.81),)</f>
        <v>10</v>
      </c>
      <c r="U5" t="s" s="25">
        <f>CONCATENATE(S5,"-",T5)</f>
        <v>43</v>
      </c>
      <c r="V5" s="28">
        <f>ROUND(IF((BB5-1.53)&lt;1,"1",BB5-1.53),0)</f>
        <v>1</v>
      </c>
      <c r="W5" s="28">
        <f>ROUND(IF((BB5+1.53)&gt;10,"10",BB5+1.53),0)</f>
        <v>5</v>
      </c>
      <c r="X5" t="s" s="29">
        <f>CONCATENATE(V5,"-",W5)</f>
        <v>44</v>
      </c>
      <c r="Y5" s="27">
        <f>ROUND(IF(AN5-7.43&lt;48,"48",AN5-7.43),0)</f>
        <v>117</v>
      </c>
      <c r="Z5" s="28">
        <f>ROUND(IF(AN5+7.43&gt;240,"240",AN5+7.43),0)</f>
        <v>131</v>
      </c>
      <c r="AA5" t="s" s="25">
        <f>CONCATENATE(Y5,"-",Z5)</f>
        <v>45</v>
      </c>
      <c r="AB5" s="28">
        <f>ROUND(IF(AQ5-7.37&lt;48,"48",AQ5-7.37),0)</f>
        <v>151</v>
      </c>
      <c r="AC5" s="28">
        <f>ROUND(IF(AQ5+7.37&gt;240,"240",AQ5+7.37),0)</f>
        <v>165</v>
      </c>
      <c r="AD5" t="s" s="25">
        <f>CONCATENATE(AB5,"-",AC5)</f>
        <v>46</v>
      </c>
      <c r="AE5" s="28">
        <f>ROUND(IF(AT5-7.31&lt;48,"48",AT5-7.31),0)</f>
        <v>160</v>
      </c>
      <c r="AF5" s="28">
        <f>ROUND(IF(AT5+7.31&gt;240,"240",AT5+7.31),0)</f>
        <v>174</v>
      </c>
      <c r="AG5" t="s" s="25">
        <f>CONCATENATE(AE5,"-",AF5)</f>
        <v>47</v>
      </c>
      <c r="AH5" s="28">
        <f>ROUND(IF(AW5-7.22&lt;48,"48",AW5-7.22),0)</f>
        <v>174</v>
      </c>
      <c r="AI5" s="28">
        <f>ROUND(IF(AW5+7.22&gt;240,"240",AW5+7.22),0)</f>
        <v>188</v>
      </c>
      <c r="AJ5" t="s" s="25">
        <f>CONCATENATE(AH5,"-",AI5)</f>
        <v>48</v>
      </c>
      <c r="AK5" s="28">
        <f>ROUND(IF(AZ5-7.06&lt;48,"48",AZ5-7.06),0)</f>
        <v>135</v>
      </c>
      <c r="AL5" s="28">
        <f>ROUND(IF(AZ5+7.06&gt;240,"240",AZ5+7.06),0)</f>
        <v>149</v>
      </c>
      <c r="AM5" t="s" s="29">
        <f>CONCATENATE(AK5,"-",AL5)</f>
        <v>49</v>
      </c>
      <c r="AN5" s="27">
        <f>BD5+48</f>
        <v>124</v>
      </c>
      <c r="AO5" s="30">
        <f>AN5/48</f>
        <v>2.58333333333333</v>
      </c>
      <c r="AP5" s="34">
        <v>4</v>
      </c>
      <c r="AQ5" s="28">
        <f>BF5+48</f>
        <v>158</v>
      </c>
      <c r="AR5" s="30">
        <f>AQ5/48</f>
        <v>3.29166666666667</v>
      </c>
      <c r="AS5" s="34">
        <v>7</v>
      </c>
      <c r="AT5" s="28">
        <f>BH5+48</f>
        <v>167</v>
      </c>
      <c r="AU5" s="30">
        <f>AT5/48</f>
        <v>3.47916666666667</v>
      </c>
      <c r="AV5" s="34">
        <v>9</v>
      </c>
      <c r="AW5" s="28">
        <f>BJ5+48</f>
        <v>181</v>
      </c>
      <c r="AX5" s="30">
        <f>AW5/48</f>
        <v>3.77083333333333</v>
      </c>
      <c r="AY5" s="34">
        <v>8</v>
      </c>
      <c r="AZ5" s="28">
        <f>BL5+48</f>
        <v>142</v>
      </c>
      <c r="BA5" s="30">
        <f>AZ5/48</f>
        <v>2.95833333333333</v>
      </c>
      <c r="BB5" s="38">
        <v>3</v>
      </c>
      <c r="BC5" s="32"/>
      <c r="BD5" s="39">
        <v>76</v>
      </c>
      <c r="BE5" s="34">
        <v>4</v>
      </c>
      <c r="BF5" s="34">
        <v>110</v>
      </c>
      <c r="BG5" s="34">
        <v>7</v>
      </c>
      <c r="BH5" s="34">
        <v>119</v>
      </c>
      <c r="BI5" s="34">
        <v>9</v>
      </c>
      <c r="BJ5" s="34">
        <v>133</v>
      </c>
      <c r="BK5" s="34">
        <v>8</v>
      </c>
      <c r="BL5" s="34">
        <v>94</v>
      </c>
      <c r="BM5" s="38">
        <v>3</v>
      </c>
    </row>
    <row r="6" ht="15.75" customHeight="1">
      <c r="A6" s="40">
        <v>3</v>
      </c>
      <c r="B6" t="s" s="41">
        <v>23</v>
      </c>
      <c r="C6" s="42"/>
      <c r="D6" t="s" s="43">
        <v>50</v>
      </c>
      <c r="E6" t="s" s="25">
        <v>51</v>
      </c>
      <c r="F6" s="34">
        <v>33</v>
      </c>
      <c r="G6" t="s" s="24">
        <v>27</v>
      </c>
      <c r="H6" t="s" s="25">
        <f>IF(AND(E6="M",F6&lt;=29),"M 17-29",IF(AND(E6="K",F6&lt;=29),"K 17-29",IF(AND(E6="M",F6&gt;29),"M 30-79",IF(AND(E6="K",F6&gt;29),"K 30-79","other"))))</f>
        <v>52</v>
      </c>
      <c r="I6" s="26"/>
      <c r="J6" s="27">
        <f>ROUND(IF((AP6-1.67)&lt;1,"1",AP6-1.67),0)</f>
        <v>1</v>
      </c>
      <c r="K6" s="28">
        <f>ROUND(IF((AP6+1.67)&gt;10,"10",AP6+1.67),0)</f>
        <v>5</v>
      </c>
      <c r="L6" t="s" s="25">
        <f>CONCATENATE(J6,"-",K6)</f>
        <v>44</v>
      </c>
      <c r="M6" s="28">
        <f>ROUND(IF((AS6-2.01)&lt;1,"1",AS6-2.01),0)</f>
        <v>1</v>
      </c>
      <c r="N6" s="28">
        <f>ROUND(IF((AS6+2.01)&gt;10,"10",AS6+2.01),0)</f>
        <v>5</v>
      </c>
      <c r="O6" t="s" s="25">
        <f>CONCATENATE(M6,"-",N6)</f>
        <v>44</v>
      </c>
      <c r="P6" s="28">
        <f>ROUND(IF((AV6-1.73)&lt;1,"1",AV6-1.73),0)</f>
        <v>4</v>
      </c>
      <c r="Q6" s="28">
        <f>ROUND(IF((AV6+1.73)&gt;10,"10",AV6+1.73),0)</f>
        <v>8</v>
      </c>
      <c r="R6" t="s" s="25">
        <f>CONCATENATE(P6,"-",Q6)</f>
        <v>32</v>
      </c>
      <c r="S6" s="28">
        <f>ROUND(IF((AY6-1.91)&lt;1,"1",AY6-1.91),0)</f>
        <v>1</v>
      </c>
      <c r="T6" s="28">
        <f>ROUND(IF((AY6+1.91)&gt;10,"10",AY6+1.91),0)</f>
        <v>4</v>
      </c>
      <c r="U6" t="s" s="25">
        <f>CONCATENATE(S6,"-",T6)</f>
        <v>53</v>
      </c>
      <c r="V6" s="28">
        <f>ROUND(IF((BB6-1.76)&lt;1,"1",BB6-1.76),0)</f>
        <v>2</v>
      </c>
      <c r="W6" s="28">
        <f>ROUND(IF((BB6+1.76)&gt;10,"10",BB6+1.76),0)</f>
        <v>6</v>
      </c>
      <c r="X6" t="s" s="29">
        <f>CONCATENATE(V6,"-",W6)</f>
        <v>33</v>
      </c>
      <c r="Y6" s="27">
        <f>ROUND(IF(AN6-7.43&lt;48,"48",AN6-7.43),0)</f>
        <v>119</v>
      </c>
      <c r="Z6" s="28">
        <f>ROUND(IF(AN6+7.43&gt;240,"240",AN6+7.43),0)</f>
        <v>133</v>
      </c>
      <c r="AA6" t="s" s="25">
        <f>CONCATENATE(Y6,"-",Z6)</f>
        <v>54</v>
      </c>
      <c r="AB6" s="28">
        <f>ROUND(IF(AQ6-7.37&lt;48,"48",AQ6-7.37),0)</f>
        <v>163</v>
      </c>
      <c r="AC6" s="28">
        <f>ROUND(IF(AQ6+7.37&gt;240,"240",AQ6+7.37),0)</f>
        <v>177</v>
      </c>
      <c r="AD6" t="s" s="25">
        <f>CONCATENATE(AB6,"-",AC6)</f>
        <v>55</v>
      </c>
      <c r="AE6" s="28">
        <f>ROUND(IF(AT6-7.31&lt;48,"48",AT6-7.31),0)</f>
        <v>138</v>
      </c>
      <c r="AF6" s="28">
        <f>ROUND(IF(AT6+7.31&gt;240,"240",AT6+7.31),0)</f>
        <v>152</v>
      </c>
      <c r="AG6" t="s" s="25">
        <f>CONCATENATE(AE6,"-",AF6)</f>
        <v>56</v>
      </c>
      <c r="AH6" s="28">
        <f>ROUND(IF(AW6-7.22&lt;48,"48",AW6-7.22),0)</f>
        <v>137</v>
      </c>
      <c r="AI6" s="28">
        <f>ROUND(IF(AW6+7.22&gt;240,"240",AW6+7.22),0)</f>
        <v>151</v>
      </c>
      <c r="AJ6" t="s" s="25">
        <f>CONCATENATE(AH6,"-",AI6)</f>
        <v>35</v>
      </c>
      <c r="AK6" s="28">
        <f>ROUND(IF(AZ6-7.06&lt;48,"48",AZ6-7.06),0)</f>
        <v>147</v>
      </c>
      <c r="AL6" s="28">
        <f>ROUND(IF(AZ6+7.06&gt;240,"240",AZ6+7.06),0)</f>
        <v>161</v>
      </c>
      <c r="AM6" t="s" s="29">
        <f>CONCATENATE(AK6,"-",AL6)</f>
        <v>57</v>
      </c>
      <c r="AN6" s="27">
        <f>BD6+48</f>
        <v>126</v>
      </c>
      <c r="AO6" s="30">
        <f>AN6/48</f>
        <v>2.625</v>
      </c>
      <c r="AP6" s="34">
        <v>3</v>
      </c>
      <c r="AQ6" s="28">
        <f>BF6+48</f>
        <v>170</v>
      </c>
      <c r="AR6" s="30">
        <f>AQ6/48</f>
        <v>3.54166666666667</v>
      </c>
      <c r="AS6" s="34">
        <v>3</v>
      </c>
      <c r="AT6" s="28">
        <f>BH6+48</f>
        <v>145</v>
      </c>
      <c r="AU6" s="30">
        <f>AT6/48</f>
        <v>3.02083333333333</v>
      </c>
      <c r="AV6" s="34">
        <v>6</v>
      </c>
      <c r="AW6" s="28">
        <f>BJ6+48</f>
        <v>144</v>
      </c>
      <c r="AX6" s="30">
        <f>AW6/48</f>
        <v>3</v>
      </c>
      <c r="AY6" s="34">
        <v>2</v>
      </c>
      <c r="AZ6" s="28">
        <f>BL6+48</f>
        <v>154</v>
      </c>
      <c r="BA6" s="30">
        <f>AZ6/48</f>
        <v>3.20833333333333</v>
      </c>
      <c r="BB6" s="38">
        <v>4</v>
      </c>
      <c r="BC6" s="32"/>
      <c r="BD6" s="39">
        <v>78</v>
      </c>
      <c r="BE6" s="34">
        <v>3</v>
      </c>
      <c r="BF6" s="34">
        <v>122</v>
      </c>
      <c r="BG6" s="34">
        <v>3</v>
      </c>
      <c r="BH6" s="34">
        <v>97</v>
      </c>
      <c r="BI6" s="34">
        <v>6</v>
      </c>
      <c r="BJ6" s="34">
        <v>96</v>
      </c>
      <c r="BK6" s="34">
        <v>2</v>
      </c>
      <c r="BL6" s="34">
        <v>106</v>
      </c>
      <c r="BM6" s="38">
        <v>4</v>
      </c>
    </row>
    <row r="7" ht="15.75" customHeight="1">
      <c r="A7" s="40">
        <v>4</v>
      </c>
      <c r="B7" t="s" s="41">
        <v>23</v>
      </c>
      <c r="C7" t="s" s="44">
        <v>58</v>
      </c>
      <c r="D7" t="s" s="45">
        <v>59</v>
      </c>
      <c r="E7" t="s" s="25">
        <v>26</v>
      </c>
      <c r="F7" s="34">
        <v>28</v>
      </c>
      <c r="G7" t="s" s="24">
        <v>27</v>
      </c>
      <c r="H7" t="s" s="25">
        <f>IF(AND(E7="M",F7&lt;=29),"M 17-29",IF(AND(E7="K",F7&lt;=29),"K 17-29",IF(AND(E7="M",F7&gt;29),"M 30-79",IF(AND(E7="K",F7&gt;29),"K 30-79","other"))))</f>
        <v>60</v>
      </c>
      <c r="I7" s="26"/>
      <c r="J7" s="27">
        <f>ROUND(IF((AP7-1.43)&lt;1,"1",AP7-1.43),0)</f>
        <v>2</v>
      </c>
      <c r="K7" s="28">
        <f>ROUND(IF((AP7+1.43)&gt;10,"10",AP7+1.43),0)</f>
        <v>4</v>
      </c>
      <c r="L7" t="s" s="25">
        <f>CONCATENATE(J7,"-",K7)</f>
        <v>29</v>
      </c>
      <c r="M7" s="28">
        <f>ROUND(IF((AS7-1.38)&lt;1,"1",AS7-1.38),0)</f>
        <v>8</v>
      </c>
      <c r="N7" s="28">
        <f>ROUND(IF((AS7+1.38)&gt;10,"10",AS7+1.38),0)</f>
        <v>10</v>
      </c>
      <c r="O7" t="s" s="25">
        <f>CONCATENATE(M7,"-",N7)</f>
        <v>61</v>
      </c>
      <c r="P7" s="28">
        <f>ROUND(IF((AV7-1.68)&lt;1,"1",AV7-1.68),0)</f>
        <v>4</v>
      </c>
      <c r="Q7" s="28">
        <f>ROUND(IF((AV7+1.68)&gt;10,"10",AV7+1.68),0)</f>
        <v>8</v>
      </c>
      <c r="R7" t="s" s="25">
        <f>CONCATENATE(P7,"-",Q7)</f>
        <v>32</v>
      </c>
      <c r="S7" s="28">
        <f>ROUND(IF((AY7-1.72)&lt;1,"1",AY7-1.72),0)</f>
        <v>6</v>
      </c>
      <c r="T7" s="28">
        <f>ROUND(IF((AY7+1.72)&gt;10,"10",AY7+1.72),0)</f>
        <v>10</v>
      </c>
      <c r="U7" t="s" s="25">
        <f>CONCATENATE(S7,"-",T7)</f>
        <v>43</v>
      </c>
      <c r="V7" s="28">
        <f>ROUND(IF((BB7-1.46)&lt;1,"1",BB7-1.46),0)</f>
        <v>3</v>
      </c>
      <c r="W7" s="28">
        <f>ROUND(IF((BB7+1.46)&gt;10,"10",BB7+1.46),0)</f>
        <v>5</v>
      </c>
      <c r="X7" t="s" s="29">
        <f>CONCATENATE(V7,"-",W7)</f>
        <v>41</v>
      </c>
      <c r="Y7" s="27">
        <f>ROUND(IF(AN7-7.43&lt;48,"48",AN7-7.43),0)</f>
        <v>107</v>
      </c>
      <c r="Z7" s="28">
        <f>ROUND(IF(AN7+7.43&gt;240,"240",AN7+7.43),0)</f>
        <v>121</v>
      </c>
      <c r="AA7" t="s" s="25">
        <f>CONCATENATE(Y7,"-",Z7)</f>
        <v>34</v>
      </c>
      <c r="AB7" s="28">
        <f>ROUND(IF(AQ7-7.37&lt;48,"48",AQ7-7.37),0)</f>
        <v>183</v>
      </c>
      <c r="AC7" s="28">
        <f>ROUND(IF(AQ7+7.37&gt;240,"240",AQ7+7.37),0)</f>
        <v>197</v>
      </c>
      <c r="AD7" t="s" s="25">
        <f>CONCATENATE(AB7,"-",AC7)</f>
        <v>62</v>
      </c>
      <c r="AE7" s="28">
        <f>ROUND(IF(AT7-7.31&lt;48,"48",AT7-7.31),0)</f>
        <v>148</v>
      </c>
      <c r="AF7" s="28">
        <f>ROUND(IF(AT7+7.31&gt;240,"240",AT7+7.31),0)</f>
        <v>162</v>
      </c>
      <c r="AG7" t="s" s="25">
        <f>CONCATENATE(AE7,"-",AF7)</f>
        <v>36</v>
      </c>
      <c r="AH7" s="28">
        <f>ROUND(IF(AW7-7.22&lt;48,"48",AW7-7.22),0)</f>
        <v>169</v>
      </c>
      <c r="AI7" s="28">
        <f>ROUND(IF(AW7+7.22&gt;240,"240",AW7+7.22),0)</f>
        <v>183</v>
      </c>
      <c r="AJ7" t="s" s="25">
        <f>CONCATENATE(AH7,"-",AI7)</f>
        <v>63</v>
      </c>
      <c r="AK7" s="28">
        <f>ROUND(IF(AZ7-7.06&lt;48,"48",AZ7-7.06),0)</f>
        <v>144</v>
      </c>
      <c r="AL7" s="28">
        <f>ROUND(IF(AZ7+7.06&gt;240,"240",AZ7+7.06),0)</f>
        <v>158</v>
      </c>
      <c r="AM7" t="s" s="29">
        <f>CONCATENATE(AK7,"-",AL7)</f>
        <v>64</v>
      </c>
      <c r="AN7" s="27">
        <f>BD7+48</f>
        <v>114</v>
      </c>
      <c r="AO7" s="30">
        <f>AN7/48</f>
        <v>2.375</v>
      </c>
      <c r="AP7" s="34">
        <v>3</v>
      </c>
      <c r="AQ7" s="28">
        <f>BF7+48</f>
        <v>190</v>
      </c>
      <c r="AR7" s="30">
        <f>AQ7/48</f>
        <v>3.95833333333333</v>
      </c>
      <c r="AS7" s="34">
        <v>9</v>
      </c>
      <c r="AT7" s="28">
        <f>BH7+48</f>
        <v>155</v>
      </c>
      <c r="AU7" s="30">
        <f>AT7/48</f>
        <v>3.22916666666667</v>
      </c>
      <c r="AV7" s="34">
        <v>6</v>
      </c>
      <c r="AW7" s="28">
        <f>BJ7+48</f>
        <v>176</v>
      </c>
      <c r="AX7" s="30">
        <f>AW7/48</f>
        <v>3.66666666666667</v>
      </c>
      <c r="AY7" s="34">
        <v>8</v>
      </c>
      <c r="AZ7" s="28">
        <f>BL7+48</f>
        <v>151</v>
      </c>
      <c r="BA7" s="30">
        <f>AZ7/48</f>
        <v>3.14583333333333</v>
      </c>
      <c r="BB7" s="38">
        <v>4</v>
      </c>
      <c r="BC7" s="32"/>
      <c r="BD7" s="39">
        <v>66</v>
      </c>
      <c r="BE7" s="34">
        <v>3</v>
      </c>
      <c r="BF7" s="34">
        <v>142</v>
      </c>
      <c r="BG7" s="34">
        <v>9</v>
      </c>
      <c r="BH7" s="34">
        <v>107</v>
      </c>
      <c r="BI7" s="34">
        <v>6</v>
      </c>
      <c r="BJ7" s="34">
        <v>128</v>
      </c>
      <c r="BK7" s="34">
        <v>8</v>
      </c>
      <c r="BL7" s="34">
        <v>103</v>
      </c>
      <c r="BM7" s="38">
        <v>4</v>
      </c>
    </row>
    <row r="8" ht="15.75" customHeight="1">
      <c r="A8" s="34">
        <v>5</v>
      </c>
      <c r="B8" t="s" s="46">
        <v>65</v>
      </c>
      <c r="C8" s="47"/>
      <c r="D8" t="s" s="45">
        <v>66</v>
      </c>
      <c r="E8" t="s" s="25">
        <v>26</v>
      </c>
      <c r="F8" s="34">
        <v>25</v>
      </c>
      <c r="G8" t="s" s="24">
        <v>27</v>
      </c>
      <c r="H8" t="s" s="25">
        <f>IF(AND(E8="M",F8&lt;=29),"M 17-29",IF(AND(E8="K",F8&lt;=29),"K 17-29",IF(AND(E8="M",F8&gt;29),"M 30-79",IF(AND(E8="K",F8&gt;29),"K 30-79","other"))))</f>
        <v>60</v>
      </c>
      <c r="I8" s="26"/>
      <c r="J8" s="27">
        <f>ROUND(IF((AP8-1.43)&lt;1,"1",AP8-1.43),0)</f>
        <v>1</v>
      </c>
      <c r="K8" s="28">
        <f>ROUND(IF((AP8+1.43)&gt;10,"10",AP8+1.43),0)</f>
        <v>2</v>
      </c>
      <c r="L8" t="s" s="25">
        <f>CONCATENATE(J8,"-",K8)</f>
        <v>67</v>
      </c>
      <c r="M8" s="28">
        <f>ROUND(IF((AS8-1.38)&lt;1,"1",AS8-1.38),0)</f>
        <v>3</v>
      </c>
      <c r="N8" s="28">
        <f>ROUND(IF((AS8+1.38)&gt;10,"10",AS8+1.38),0)</f>
        <v>5</v>
      </c>
      <c r="O8" t="s" s="25">
        <f>CONCATENATE(M8,"-",N8)</f>
        <v>41</v>
      </c>
      <c r="P8" s="28">
        <f>ROUND(IF((AV8-1.68)&lt;1,"1",AV8-1.68),0)</f>
        <v>7</v>
      </c>
      <c r="Q8" s="28">
        <f>ROUND(IF((AV8+1.68)&gt;10,"10",AV8+1.68),0)</f>
        <v>10</v>
      </c>
      <c r="R8" t="s" s="25">
        <f>CONCATENATE(P8,"-",Q8)</f>
        <v>42</v>
      </c>
      <c r="S8" s="28">
        <f>ROUND(IF((AY8-1.72)&lt;1,"1",AY8-1.72),0)</f>
        <v>6</v>
      </c>
      <c r="T8" s="28">
        <f>ROUND(IF((AY8+1.72)&gt;10,"10",AY8+1.72),0)</f>
        <v>10</v>
      </c>
      <c r="U8" t="s" s="25">
        <f>CONCATENATE(S8,"-",T8)</f>
        <v>43</v>
      </c>
      <c r="V8" s="28">
        <f>ROUND(IF((BB8-1.46)&lt;1,"1",BB8-1.46),0)</f>
        <v>8</v>
      </c>
      <c r="W8" s="28">
        <f>ROUND(IF((BB8+1.46)&gt;10,"10",BB8+1.46),0)</f>
        <v>10</v>
      </c>
      <c r="X8" t="s" s="29">
        <f>CONCATENATE(V8,"-",W8)</f>
        <v>61</v>
      </c>
      <c r="Y8" s="27">
        <f>ROUND(IF(AN8-7.43&lt;48,"48",AN8-7.43),0)</f>
        <v>98</v>
      </c>
      <c r="Z8" s="28">
        <f>ROUND(IF(AN8+7.43&gt;240,"240",AN8+7.43),0)</f>
        <v>112</v>
      </c>
      <c r="AA8" t="s" s="25">
        <f>CONCATENATE(Y8,"-",Z8)</f>
        <v>68</v>
      </c>
      <c r="AB8" s="28">
        <f>ROUND(IF(AQ8-7.37&lt;48,"48",AQ8-7.37),0)</f>
        <v>139</v>
      </c>
      <c r="AC8" s="28">
        <f>ROUND(IF(AQ8+7.37&gt;240,"240",AQ8+7.37),0)</f>
        <v>153</v>
      </c>
      <c r="AD8" t="s" s="25">
        <f>CONCATENATE(AB8,"-",AC8)</f>
        <v>69</v>
      </c>
      <c r="AE8" s="28">
        <f>ROUND(IF(AT8-7.31&lt;48,"48",AT8-7.31),0)</f>
        <v>186</v>
      </c>
      <c r="AF8" s="28">
        <f>ROUND(IF(AT8+7.31&gt;240,"240",AT8+7.31),0)</f>
        <v>200</v>
      </c>
      <c r="AG8" t="s" s="25">
        <f>CONCATENATE(AE8,"-",AF8)</f>
        <v>70</v>
      </c>
      <c r="AH8" s="28">
        <f>ROUND(IF(AW8-7.22&lt;48,"48",AW8-7.22),0)</f>
        <v>163</v>
      </c>
      <c r="AI8" s="28">
        <f>ROUND(IF(AW8+7.22&gt;240,"240",AW8+7.22),0)</f>
        <v>177</v>
      </c>
      <c r="AJ8" t="s" s="25">
        <f>CONCATENATE(AH8,"-",AI8)</f>
        <v>55</v>
      </c>
      <c r="AK8" s="28">
        <f>ROUND(IF(AZ8-7.06&lt;48,"48",AZ8-7.06),0)</f>
        <v>178</v>
      </c>
      <c r="AL8" s="28">
        <f>ROUND(IF(AZ8+7.06&gt;240,"240",AZ8+7.06),0)</f>
        <v>192</v>
      </c>
      <c r="AM8" t="s" s="29">
        <f>CONCATENATE(AK8,"-",AL8)</f>
        <v>71</v>
      </c>
      <c r="AN8" s="27">
        <f>BD8+48</f>
        <v>105</v>
      </c>
      <c r="AO8" s="30">
        <f>AN8/48</f>
        <v>2.1875</v>
      </c>
      <c r="AP8" s="34">
        <v>1</v>
      </c>
      <c r="AQ8" s="28">
        <f>BF8+48</f>
        <v>146</v>
      </c>
      <c r="AR8" s="30">
        <f>AQ8/48</f>
        <v>3.04166666666667</v>
      </c>
      <c r="AS8" s="34">
        <v>4</v>
      </c>
      <c r="AT8" s="28">
        <f>BH8+48</f>
        <v>193</v>
      </c>
      <c r="AU8" s="30">
        <f>AT8/48</f>
        <v>4.02083333333333</v>
      </c>
      <c r="AV8" s="34">
        <v>9</v>
      </c>
      <c r="AW8" s="28">
        <f>BJ8+48</f>
        <v>170</v>
      </c>
      <c r="AX8" s="30">
        <f>AW8/48</f>
        <v>3.54166666666667</v>
      </c>
      <c r="AY8" s="34">
        <v>8</v>
      </c>
      <c r="AZ8" s="28">
        <f>BL8+48</f>
        <v>185</v>
      </c>
      <c r="BA8" s="30">
        <f>AZ8/48</f>
        <v>3.85416666666667</v>
      </c>
      <c r="BB8" s="38">
        <v>9</v>
      </c>
      <c r="BC8" s="32"/>
      <c r="BD8" s="39">
        <v>57</v>
      </c>
      <c r="BE8" s="34">
        <v>1</v>
      </c>
      <c r="BF8" s="34">
        <v>98</v>
      </c>
      <c r="BG8" s="34">
        <v>4</v>
      </c>
      <c r="BH8" s="34">
        <v>145</v>
      </c>
      <c r="BI8" s="34">
        <v>9</v>
      </c>
      <c r="BJ8" s="34">
        <v>122</v>
      </c>
      <c r="BK8" s="34">
        <v>8</v>
      </c>
      <c r="BL8" s="34">
        <v>137</v>
      </c>
      <c r="BM8" s="38">
        <v>9</v>
      </c>
    </row>
    <row r="9" ht="15.75" customHeight="1">
      <c r="A9" s="40">
        <v>6</v>
      </c>
      <c r="B9" t="s" s="41">
        <v>23</v>
      </c>
      <c r="C9" t="s" s="48">
        <v>72</v>
      </c>
      <c r="D9" t="s" s="45">
        <v>73</v>
      </c>
      <c r="E9" t="s" s="25">
        <v>26</v>
      </c>
      <c r="F9" s="34">
        <v>23</v>
      </c>
      <c r="G9" t="s" s="24">
        <v>27</v>
      </c>
      <c r="H9" t="s" s="25">
        <f>IF(AND(E9="M",F9&lt;=29),"M 17-29",IF(AND(E9="K",F9&lt;=29),"K 17-29",IF(AND(E9="M",F9&gt;29),"M 30-79",IF(AND(E9="K",F9&gt;29),"K 30-79","other"))))</f>
        <v>60</v>
      </c>
      <c r="I9" s="26"/>
      <c r="J9" s="27">
        <f>ROUND(IF((AP9-1.43)&lt;1,"1",AP9-1.43),0)</f>
        <v>5</v>
      </c>
      <c r="K9" s="28">
        <f>ROUND(IF((AP9+1.43)&gt;10,"10",AP9+1.43),0)</f>
        <v>7</v>
      </c>
      <c r="L9" t="s" s="25">
        <f>CONCATENATE(J9,"-",K9)</f>
        <v>74</v>
      </c>
      <c r="M9" s="28">
        <f>ROUND(IF((AS9-1.38)&lt;1,"1",AS9-1.38),0)</f>
        <v>3</v>
      </c>
      <c r="N9" s="28">
        <f>ROUND(IF((AS9+1.38)&gt;10,"10",AS9+1.38),0)</f>
        <v>5</v>
      </c>
      <c r="O9" t="s" s="25">
        <f>CONCATENATE(M9,"-",N9)</f>
        <v>41</v>
      </c>
      <c r="P9" s="28">
        <f>ROUND(IF((AV9-1.68)&lt;1,"1",AV9-1.68),0)</f>
        <v>6</v>
      </c>
      <c r="Q9" s="28">
        <f>ROUND(IF((AV9+1.68)&gt;10,"10",AV9+1.68),0)</f>
        <v>10</v>
      </c>
      <c r="R9" t="s" s="25">
        <f>CONCATENATE(P9,"-",Q9)</f>
        <v>43</v>
      </c>
      <c r="S9" s="28">
        <f>ROUND(IF((AY9-1.72)&lt;1,"1",AY9-1.72),0)</f>
        <v>8</v>
      </c>
      <c r="T9" s="28">
        <f>ROUND(IF((AY9+1.72)&gt;10,"10",AY9+1.72),0)</f>
        <v>10</v>
      </c>
      <c r="U9" t="s" s="25">
        <f>CONCATENATE(S9,"-",T9)</f>
        <v>61</v>
      </c>
      <c r="V9" s="28">
        <f>ROUND(IF((BB9-1.46)&lt;1,"1",BB9-1.46),0)</f>
        <v>3</v>
      </c>
      <c r="W9" s="28">
        <f>ROUND(IF((BB9+1.46)&gt;10,"10",BB9+1.46),0)</f>
        <v>5</v>
      </c>
      <c r="X9" t="s" s="29">
        <f>CONCATENATE(V9,"-",W9)</f>
        <v>41</v>
      </c>
      <c r="Y9" s="27">
        <f>ROUND(IF(AN9-7.43&lt;48,"48",AN9-7.43),0)</f>
        <v>133</v>
      </c>
      <c r="Z9" s="28">
        <f>ROUND(IF(AN9+7.43&gt;240,"240",AN9+7.43),0)</f>
        <v>147</v>
      </c>
      <c r="AA9" t="s" s="25">
        <f>CONCATENATE(Y9,"-",Z9)</f>
        <v>75</v>
      </c>
      <c r="AB9" s="28">
        <f>ROUND(IF(AQ9-7.37&lt;48,"48",AQ9-7.37),0)</f>
        <v>129</v>
      </c>
      <c r="AC9" s="28">
        <f>ROUND(IF(AQ9+7.37&gt;240,"240",AQ9+7.37),0)</f>
        <v>143</v>
      </c>
      <c r="AD9" t="s" s="25">
        <f>CONCATENATE(AB9,"-",AC9)</f>
        <v>76</v>
      </c>
      <c r="AE9" s="28">
        <f>ROUND(IF(AT9-7.31&lt;48,"48",AT9-7.31),0)</f>
        <v>166</v>
      </c>
      <c r="AF9" s="28">
        <f>ROUND(IF(AT9+7.31&gt;240,"240",AT9+7.31),0)</f>
        <v>180</v>
      </c>
      <c r="AG9" t="s" s="25">
        <f>CONCATENATE(AE9,"-",AF9)</f>
        <v>77</v>
      </c>
      <c r="AH9" s="28">
        <f>ROUND(IF(AW9-7.22&lt;48,"48",AW9-7.22),0)</f>
        <v>188</v>
      </c>
      <c r="AI9" s="28">
        <f>ROUND(IF(AW9+7.22&gt;240,"240",AW9+7.22),0)</f>
        <v>202</v>
      </c>
      <c r="AJ9" t="s" s="25">
        <f>CONCATENATE(AH9,"-",AI9)</f>
        <v>78</v>
      </c>
      <c r="AK9" s="28">
        <f>ROUND(IF(AZ9-7.06&lt;48,"48",AZ9-7.06),0)</f>
        <v>138</v>
      </c>
      <c r="AL9" s="28">
        <f>ROUND(IF(AZ9+7.06&gt;240,"240",AZ9+7.06),0)</f>
        <v>152</v>
      </c>
      <c r="AM9" t="s" s="29">
        <f>CONCATENATE(AK9,"-",AL9)</f>
        <v>56</v>
      </c>
      <c r="AN9" s="27">
        <f>BD9+48</f>
        <v>140</v>
      </c>
      <c r="AO9" s="30">
        <f>AN9/48</f>
        <v>2.91666666666667</v>
      </c>
      <c r="AP9" s="34">
        <v>6</v>
      </c>
      <c r="AQ9" s="28">
        <f>BF9+48</f>
        <v>136</v>
      </c>
      <c r="AR9" s="30">
        <f>AQ9/48</f>
        <v>2.83333333333333</v>
      </c>
      <c r="AS9" s="34">
        <v>4</v>
      </c>
      <c r="AT9" s="28">
        <f>BH9+48</f>
        <v>173</v>
      </c>
      <c r="AU9" s="30">
        <f>AT9/48</f>
        <v>3.60416666666667</v>
      </c>
      <c r="AV9" s="34">
        <v>8</v>
      </c>
      <c r="AW9" s="28">
        <f>BJ9+48</f>
        <v>195</v>
      </c>
      <c r="AX9" s="30">
        <f>AW9/48</f>
        <v>4.0625</v>
      </c>
      <c r="AY9" s="34">
        <v>10</v>
      </c>
      <c r="AZ9" s="28">
        <f>BL9+48</f>
        <v>145</v>
      </c>
      <c r="BA9" s="30">
        <f>AZ9/48</f>
        <v>3.02083333333333</v>
      </c>
      <c r="BB9" s="38">
        <v>4</v>
      </c>
      <c r="BC9" s="32"/>
      <c r="BD9" s="39">
        <v>92</v>
      </c>
      <c r="BE9" s="34">
        <v>6</v>
      </c>
      <c r="BF9" s="34">
        <v>88</v>
      </c>
      <c r="BG9" s="34">
        <v>4</v>
      </c>
      <c r="BH9" s="34">
        <v>125</v>
      </c>
      <c r="BI9" s="34">
        <v>8</v>
      </c>
      <c r="BJ9" s="34">
        <v>147</v>
      </c>
      <c r="BK9" s="34">
        <v>10</v>
      </c>
      <c r="BL9" s="34">
        <v>97</v>
      </c>
      <c r="BM9" s="38">
        <v>4</v>
      </c>
    </row>
    <row r="10" ht="15.75" customHeight="1">
      <c r="A10" s="40">
        <v>7</v>
      </c>
      <c r="B10" t="s" s="41">
        <v>23</v>
      </c>
      <c r="C10" s="42"/>
      <c r="D10" t="s" s="49">
        <v>79</v>
      </c>
      <c r="E10" t="s" s="25">
        <v>26</v>
      </c>
      <c r="F10" s="34">
        <v>26</v>
      </c>
      <c r="G10" t="s" s="24">
        <v>27</v>
      </c>
      <c r="H10" t="s" s="25">
        <f>IF(AND(E10="M",F10&lt;=29),"M 17-29",IF(AND(E10="K",F10&lt;=29),"K 17-29",IF(AND(E10="M",F10&gt;29),"M 30-79",IF(AND(E10="K",F10&gt;29),"K 30-79","other"))))</f>
        <v>60</v>
      </c>
      <c r="I10" s="26"/>
      <c r="J10" s="27">
        <f>ROUND(IF((AP10-1.43)&lt;1,"1",AP10-1.43),0)</f>
        <v>4</v>
      </c>
      <c r="K10" s="28">
        <f>ROUND(IF((AP10+1.43)&gt;10,"10",AP10+1.43),0)</f>
        <v>6</v>
      </c>
      <c r="L10" t="s" s="25">
        <f>CONCATENATE(J10,"-",K10)</f>
        <v>80</v>
      </c>
      <c r="M10" s="28">
        <f>ROUND(IF((AS10-1.38)&lt;1,"1",AS10-1.38),0)</f>
        <v>6</v>
      </c>
      <c r="N10" s="28">
        <f>ROUND(IF((AS10+1.38)&gt;10,"10",AS10+1.38),0)</f>
        <v>8</v>
      </c>
      <c r="O10" t="s" s="25">
        <f>CONCATENATE(M10,"-",N10)</f>
        <v>81</v>
      </c>
      <c r="P10" s="28">
        <f>ROUND(IF((AV10-1.68)&lt;1,"1",AV10-1.68),0)</f>
        <v>7</v>
      </c>
      <c r="Q10" s="28">
        <f>ROUND(IF((AV10+1.68)&gt;10,"10",AV10+1.68),0)</f>
        <v>10</v>
      </c>
      <c r="R10" t="s" s="25">
        <f>CONCATENATE(P10,"-",Q10)</f>
        <v>42</v>
      </c>
      <c r="S10" s="28">
        <f>ROUND(IF((AY10-1.72)&lt;1,"1",AY10-1.72),0)</f>
        <v>3</v>
      </c>
      <c r="T10" s="28">
        <f>ROUND(IF((AY10+1.72)&gt;10,"10",AY10+1.72),0)</f>
        <v>7</v>
      </c>
      <c r="U10" t="s" s="25">
        <f>CONCATENATE(S10,"-",T10)</f>
        <v>30</v>
      </c>
      <c r="V10" s="28">
        <f>ROUND(IF((BB10-1.46)&lt;1,"1",BB10-1.46),0)</f>
        <v>9</v>
      </c>
      <c r="W10" s="28">
        <f>ROUND(IF((BB10+1.46)&gt;10,"10",BB10+1.46),0)</f>
        <v>10</v>
      </c>
      <c r="X10" t="s" s="29">
        <f>CONCATENATE(V10,"-",W10)</f>
        <v>82</v>
      </c>
      <c r="Y10" s="27">
        <f>ROUND(IF(AN10-7.43&lt;48,"48",AN10-7.43),0)</f>
        <v>125</v>
      </c>
      <c r="Z10" s="28">
        <f>ROUND(IF(AN10+7.43&gt;240,"240",AN10+7.43),0)</f>
        <v>139</v>
      </c>
      <c r="AA10" t="s" s="25">
        <f>CONCATENATE(Y10,"-",Z10)</f>
        <v>83</v>
      </c>
      <c r="AB10" s="28">
        <f>ROUND(IF(AQ10-7.37&lt;48,"48",AQ10-7.37),0)</f>
        <v>162</v>
      </c>
      <c r="AC10" s="28">
        <f>ROUND(IF(AQ10+7.37&gt;240,"240",AQ10+7.37),0)</f>
        <v>176</v>
      </c>
      <c r="AD10" t="s" s="25">
        <f>CONCATENATE(AB10,"-",AC10)</f>
        <v>84</v>
      </c>
      <c r="AE10" s="28">
        <f>ROUND(IF(AT10-7.31&lt;48,"48",AT10-7.31),0)</f>
        <v>182</v>
      </c>
      <c r="AF10" s="28">
        <f>ROUND(IF(AT10+7.31&gt;240,"240",AT10+7.31),0)</f>
        <v>196</v>
      </c>
      <c r="AG10" t="s" s="25">
        <f>CONCATENATE(AE10,"-",AF10)</f>
        <v>85</v>
      </c>
      <c r="AH10" s="28">
        <f>ROUND(IF(AW10-7.22&lt;48,"48",AW10-7.22),0)</f>
        <v>145</v>
      </c>
      <c r="AI10" s="28">
        <f>ROUND(IF(AW10+7.22&gt;240,"240",AW10+7.22),0)</f>
        <v>159</v>
      </c>
      <c r="AJ10" t="s" s="25">
        <f>CONCATENATE(AH10,"-",AI10)</f>
        <v>86</v>
      </c>
      <c r="AK10" s="28">
        <f>ROUND(IF(AZ10-7.06&lt;48,"48",AZ10-7.06),0)</f>
        <v>203</v>
      </c>
      <c r="AL10" s="28">
        <f>ROUND(IF(AZ10+7.06&gt;240,"240",AZ10+7.06),0)</f>
        <v>217</v>
      </c>
      <c r="AM10" t="s" s="29">
        <f>CONCATENATE(AK10,"-",AL10)</f>
        <v>87</v>
      </c>
      <c r="AN10" s="27">
        <f>BD10+48</f>
        <v>132</v>
      </c>
      <c r="AO10" s="30">
        <f>AN10/48</f>
        <v>2.75</v>
      </c>
      <c r="AP10" s="34">
        <v>5</v>
      </c>
      <c r="AQ10" s="28">
        <f>BF10+48</f>
        <v>169</v>
      </c>
      <c r="AR10" s="30">
        <f>AQ10/48</f>
        <v>3.52083333333333</v>
      </c>
      <c r="AS10" s="34">
        <v>7</v>
      </c>
      <c r="AT10" s="28">
        <f>BH10+48</f>
        <v>189</v>
      </c>
      <c r="AU10" s="30">
        <f>AT10/48</f>
        <v>3.9375</v>
      </c>
      <c r="AV10" s="34">
        <v>9</v>
      </c>
      <c r="AW10" s="28">
        <f>BJ10+48</f>
        <v>152</v>
      </c>
      <c r="AX10" s="30">
        <f>AW10/48</f>
        <v>3.16666666666667</v>
      </c>
      <c r="AY10" s="34">
        <v>5</v>
      </c>
      <c r="AZ10" s="28">
        <f>BL10+48</f>
        <v>210</v>
      </c>
      <c r="BA10" s="30">
        <f>AZ10/48</f>
        <v>4.375</v>
      </c>
      <c r="BB10" s="38">
        <v>10</v>
      </c>
      <c r="BC10" s="50"/>
      <c r="BD10" s="39">
        <v>84</v>
      </c>
      <c r="BE10" s="34">
        <v>5</v>
      </c>
      <c r="BF10" s="34">
        <v>121</v>
      </c>
      <c r="BG10" s="34">
        <v>7</v>
      </c>
      <c r="BH10" s="34">
        <v>141</v>
      </c>
      <c r="BI10" s="34">
        <v>9</v>
      </c>
      <c r="BJ10" s="34">
        <v>104</v>
      </c>
      <c r="BK10" s="34">
        <v>5</v>
      </c>
      <c r="BL10" s="34">
        <v>162</v>
      </c>
      <c r="BM10" s="38">
        <v>10</v>
      </c>
    </row>
    <row r="11" ht="15.75" customHeight="1">
      <c r="A11" s="40">
        <v>8</v>
      </c>
      <c r="B11" t="s" s="41">
        <v>23</v>
      </c>
      <c r="C11" t="s" s="44">
        <v>88</v>
      </c>
      <c r="D11" t="s" s="45">
        <v>89</v>
      </c>
      <c r="E11" t="s" s="25">
        <v>51</v>
      </c>
      <c r="F11" s="34">
        <v>32</v>
      </c>
      <c r="G11" t="s" s="24">
        <v>27</v>
      </c>
      <c r="H11" t="s" s="25">
        <f>IF(AND(E11="M",F11&lt;=29),"M 17-29",IF(AND(E11="K",F11&lt;=29),"K 17-29",IF(AND(E11="M",F11&gt;29),"M 30-79",IF(AND(E11="K",F11&gt;29),"K 30-79","other"))))</f>
        <v>52</v>
      </c>
      <c r="I11" s="26"/>
      <c r="J11" s="27">
        <f>ROUND(IF((AP11-1.67)&lt;1,"1",AP11-1.67),0)</f>
        <v>1</v>
      </c>
      <c r="K11" s="28">
        <f>ROUND(IF((AP11+1.67)&gt;10,"10",AP11+1.67),0)</f>
        <v>4</v>
      </c>
      <c r="L11" t="s" s="25">
        <f>CONCATENATE(J11,"-",K11)</f>
        <v>53</v>
      </c>
      <c r="M11" s="28">
        <f>ROUND(IF((AS11-2.01)&lt;1,"1",AS11-2.01),0)</f>
        <v>3</v>
      </c>
      <c r="N11" s="28">
        <f>ROUND(IF((AS11+2.01)&gt;10,"10",AS11+2.01),0)</f>
        <v>7</v>
      </c>
      <c r="O11" t="s" s="25">
        <f>CONCATENATE(M11,"-",N11)</f>
        <v>30</v>
      </c>
      <c r="P11" s="28">
        <f>ROUND(IF((AV11-1.73)&lt;1,"1",AV11-1.73),0)</f>
        <v>8</v>
      </c>
      <c r="Q11" s="28">
        <f>ROUND(IF((AV11+1.73)&gt;10,"10",AV11+1.73),0)</f>
        <v>10</v>
      </c>
      <c r="R11" t="s" s="25">
        <f>CONCATENATE(P11,"-",Q11)</f>
        <v>61</v>
      </c>
      <c r="S11" s="28">
        <f>ROUND(IF((AY11-1.91)&lt;1,"1",AY11-1.91),0)</f>
        <v>6</v>
      </c>
      <c r="T11" s="28">
        <f>ROUND(IF((AY11+1.91)&gt;10,"10",AY11+1.91),0)</f>
        <v>10</v>
      </c>
      <c r="U11" t="s" s="25">
        <f>CONCATENATE(S11,"-",T11)</f>
        <v>43</v>
      </c>
      <c r="V11" s="28">
        <f>ROUND(IF((BB11-1.76)&lt;1,"1",BB11-1.76),0)</f>
        <v>6</v>
      </c>
      <c r="W11" s="28">
        <f>ROUND(IF((BB11+1.76)&gt;10,"10",BB11+1.76),0)</f>
        <v>10</v>
      </c>
      <c r="X11" t="s" s="29">
        <f>CONCATENATE(V11,"-",W11)</f>
        <v>43</v>
      </c>
      <c r="Y11" s="27">
        <f>ROUND(IF(AN11-7.43&lt;48,"48",AN11-7.43),0)</f>
        <v>110</v>
      </c>
      <c r="Z11" s="28">
        <f>ROUND(IF(AN11+7.43&gt;240,"240",AN11+7.43),0)</f>
        <v>124</v>
      </c>
      <c r="AA11" t="s" s="25">
        <f>CONCATENATE(Y11,"-",Z11)</f>
        <v>90</v>
      </c>
      <c r="AB11" s="28">
        <f>ROUND(IF(AQ11-7.37&lt;48,"48",AQ11-7.37),0)</f>
        <v>135</v>
      </c>
      <c r="AC11" s="28">
        <f>ROUND(IF(AQ11+7.37&gt;240,"240",AQ11+7.37),0)</f>
        <v>149</v>
      </c>
      <c r="AD11" t="s" s="25">
        <f>CONCATENATE(AB11,"-",AC11)</f>
        <v>49</v>
      </c>
      <c r="AE11" s="28">
        <f>ROUND(IF(AT11-7.31&lt;48,"48",AT11-7.31),0)</f>
        <v>189</v>
      </c>
      <c r="AF11" s="28">
        <f>ROUND(IF(AT11+7.31&gt;240,"240",AT11+7.31),0)</f>
        <v>203</v>
      </c>
      <c r="AG11" t="s" s="25">
        <f>CONCATENATE(AE11,"-",AF11)</f>
        <v>91</v>
      </c>
      <c r="AH11" s="28">
        <f>ROUND(IF(AW11-7.22&lt;48,"48",AW11-7.22),0)</f>
        <v>183</v>
      </c>
      <c r="AI11" s="28">
        <f>ROUND(IF(AW11+7.22&gt;240,"240",AW11+7.22),0)</f>
        <v>197</v>
      </c>
      <c r="AJ11" t="s" s="25">
        <f>CONCATENATE(AH11,"-",AI11)</f>
        <v>62</v>
      </c>
      <c r="AK11" s="28">
        <f>ROUND(IF(AZ11-7.06&lt;48,"48",AZ11-7.06),0)</f>
        <v>179</v>
      </c>
      <c r="AL11" s="28">
        <f>ROUND(IF(AZ11+7.06&gt;240,"240",AZ11+7.06),0)</f>
        <v>193</v>
      </c>
      <c r="AM11" t="s" s="29">
        <f>CONCATENATE(AK11,"-",AL11)</f>
        <v>92</v>
      </c>
      <c r="AN11" s="27">
        <f>BD11+48</f>
        <v>117</v>
      </c>
      <c r="AO11" s="30">
        <f>AN11/48</f>
        <v>2.4375</v>
      </c>
      <c r="AP11" s="34">
        <v>2</v>
      </c>
      <c r="AQ11" s="28">
        <f>BF11+48</f>
        <v>142</v>
      </c>
      <c r="AR11" s="30">
        <f>AQ11/48</f>
        <v>2.95833333333333</v>
      </c>
      <c r="AS11" s="34">
        <v>5</v>
      </c>
      <c r="AT11" s="28">
        <f>BH11+48</f>
        <v>196</v>
      </c>
      <c r="AU11" s="30">
        <f>AT11/48</f>
        <v>4.08333333333333</v>
      </c>
      <c r="AV11" s="34">
        <v>10</v>
      </c>
      <c r="AW11" s="28">
        <f>BJ11+48</f>
        <v>190</v>
      </c>
      <c r="AX11" s="30">
        <f>AW11/48</f>
        <v>3.95833333333333</v>
      </c>
      <c r="AY11" s="34">
        <v>8</v>
      </c>
      <c r="AZ11" s="28">
        <f>BL11+48</f>
        <v>186</v>
      </c>
      <c r="BA11" s="30">
        <f>AZ11/48</f>
        <v>3.875</v>
      </c>
      <c r="BB11" s="38">
        <v>8</v>
      </c>
      <c r="BC11" s="32"/>
      <c r="BD11" s="39">
        <v>69</v>
      </c>
      <c r="BE11" s="34">
        <v>2</v>
      </c>
      <c r="BF11" s="34">
        <v>94</v>
      </c>
      <c r="BG11" s="34">
        <v>5</v>
      </c>
      <c r="BH11" s="34">
        <v>148</v>
      </c>
      <c r="BI11" s="34">
        <v>10</v>
      </c>
      <c r="BJ11" s="34">
        <v>142</v>
      </c>
      <c r="BK11" s="34">
        <v>8</v>
      </c>
      <c r="BL11" s="34">
        <v>138</v>
      </c>
      <c r="BM11" s="38">
        <v>8</v>
      </c>
    </row>
    <row r="12" ht="15.75" customHeight="1">
      <c r="A12" s="40">
        <v>9</v>
      </c>
      <c r="B12" t="s" s="41">
        <v>23</v>
      </c>
      <c r="C12" t="s" s="20">
        <v>93</v>
      </c>
      <c r="D12" t="s" s="45">
        <v>94</v>
      </c>
      <c r="E12" t="s" s="25">
        <v>26</v>
      </c>
      <c r="F12" s="34">
        <v>34</v>
      </c>
      <c r="G12" t="s" s="24">
        <v>27</v>
      </c>
      <c r="H12" t="s" s="25">
        <f>IF(AND(E12="M",F12&lt;=29),"M 17-29",IF(AND(E12="K",F12&lt;=29),"K 17-29",IF(AND(E12="M",F12&gt;29),"M 30-79",IF(AND(E12="K",F12&gt;29),"K 30-79","other"))))</f>
        <v>28</v>
      </c>
      <c r="I12" s="26"/>
      <c r="J12" s="27">
        <f>ROUND(IF((AP12-1.49)&lt;1,"1",AP12-1.49),0)</f>
        <v>1</v>
      </c>
      <c r="K12" s="28">
        <f>ROUND(IF((AP12+1.49)&gt;10,"10",AP12+1.49),0)</f>
        <v>2</v>
      </c>
      <c r="L12" t="s" s="25">
        <f>CONCATENATE(J12,"-",K12)</f>
        <v>67</v>
      </c>
      <c r="M12" s="28">
        <f>ROUND(IF((AS12-1.69)&lt;1,"1",AS12-1.69),0)</f>
        <v>7</v>
      </c>
      <c r="N12" s="28">
        <f>ROUND(IF((AS12+1.69)&gt;10,"10",AS12+1.69),0)</f>
        <v>10</v>
      </c>
      <c r="O12" t="s" s="25">
        <f>CONCATENATE(M12,"-",N12)</f>
        <v>42</v>
      </c>
      <c r="P12" s="28">
        <f>ROUND(IF((AV12-1.7)&lt;1,"1",AV12-1.7),0)</f>
        <v>8</v>
      </c>
      <c r="Q12" s="28">
        <f>ROUND(IF((AV12+1.7)&gt;10,"10",AV12+1.7),0)</f>
        <v>10</v>
      </c>
      <c r="R12" t="s" s="25">
        <f>CONCATENATE(P12,"-",Q12)</f>
        <v>61</v>
      </c>
      <c r="S12" s="28">
        <f>ROUND(IF((AY12-1.81)&lt;1,"1",AY12-1.81),0)</f>
        <v>6</v>
      </c>
      <c r="T12" s="28">
        <f>ROUND(IF((AY12+1.81)&gt;10,"10",AY12+1.81),)</f>
        <v>10</v>
      </c>
      <c r="U12" t="s" s="25">
        <f>CONCATENATE(S12,"-",T12)</f>
        <v>43</v>
      </c>
      <c r="V12" s="28">
        <f>ROUND(IF((BB12-1.53)&lt;1,"1",BB12-1.53),0)</f>
        <v>4</v>
      </c>
      <c r="W12" s="28">
        <f>ROUND(IF((BB12+1.53)&gt;10,"10",BB12+1.53),0)</f>
        <v>8</v>
      </c>
      <c r="X12" t="s" s="29">
        <f>CONCATENATE(V12,"-",W12)</f>
        <v>32</v>
      </c>
      <c r="Y12" s="27">
        <f>ROUND(IF(AN12-7.43&lt;48,"48",AN12-7.43),0)</f>
        <v>91</v>
      </c>
      <c r="Z12" s="28">
        <f>ROUND(IF(AN12+7.43&gt;240,"240",AN12+7.43),0)</f>
        <v>105</v>
      </c>
      <c r="AA12" t="s" s="25">
        <f>CONCATENATE(Y12,"-",Z12)</f>
        <v>95</v>
      </c>
      <c r="AB12" s="28">
        <f>ROUND(IF(AQ12-7.37&lt;48,"48",AQ12-7.37),0)</f>
        <v>168</v>
      </c>
      <c r="AC12" s="28">
        <f>ROUND(IF(AQ12+7.37&gt;240,"240",AQ12+7.37),0)</f>
        <v>182</v>
      </c>
      <c r="AD12" t="s" s="25">
        <f>CONCATENATE(AB12,"-",AC12)</f>
        <v>96</v>
      </c>
      <c r="AE12" s="28">
        <f>ROUND(IF(AT12-7.31&lt;48,"48",AT12-7.31),0)</f>
        <v>195</v>
      </c>
      <c r="AF12" s="28">
        <f>ROUND(IF(AT12+7.31&gt;240,"240",AT12+7.31),0)</f>
        <v>209</v>
      </c>
      <c r="AG12" t="s" s="25">
        <f>CONCATENATE(AE12,"-",AF12)</f>
        <v>97</v>
      </c>
      <c r="AH12" s="28">
        <f>ROUND(IF(AW12-7.22&lt;48,"48",AW12-7.22),0)</f>
        <v>175</v>
      </c>
      <c r="AI12" s="28">
        <f>ROUND(IF(AW12+7.22&gt;240,"240",AW12+7.22),0)</f>
        <v>189</v>
      </c>
      <c r="AJ12" t="s" s="25">
        <f>CONCATENATE(AH12,"-",AI12)</f>
        <v>98</v>
      </c>
      <c r="AK12" s="28">
        <f>ROUND(IF(AZ12-7.06&lt;48,"48",AZ12-7.06),0)</f>
        <v>161</v>
      </c>
      <c r="AL12" s="28">
        <f>ROUND(IF(AZ12+7.06&gt;240,"240",AZ12+7.06),0)</f>
        <v>175</v>
      </c>
      <c r="AM12" t="s" s="29">
        <f>CONCATENATE(AK12,"-",AL12)</f>
        <v>99</v>
      </c>
      <c r="AN12" s="27">
        <f>BD12+48</f>
        <v>98</v>
      </c>
      <c r="AO12" s="30">
        <f>AN12/48</f>
        <v>2.04166666666667</v>
      </c>
      <c r="AP12" s="34">
        <v>1</v>
      </c>
      <c r="AQ12" s="28">
        <f>BF12+48</f>
        <v>175</v>
      </c>
      <c r="AR12" s="30">
        <f>AQ12/48</f>
        <v>3.64583333333333</v>
      </c>
      <c r="AS12" s="34">
        <v>9</v>
      </c>
      <c r="AT12" s="28">
        <f>BH12+48</f>
        <v>202</v>
      </c>
      <c r="AU12" s="30">
        <f>AT12/48</f>
        <v>4.20833333333333</v>
      </c>
      <c r="AV12" s="34">
        <v>10</v>
      </c>
      <c r="AW12" s="28">
        <f>BJ12+48</f>
        <v>182</v>
      </c>
      <c r="AX12" s="30">
        <f>AW12/48</f>
        <v>3.79166666666667</v>
      </c>
      <c r="AY12" s="34">
        <v>8</v>
      </c>
      <c r="AZ12" s="28">
        <f>BL12+48</f>
        <v>168</v>
      </c>
      <c r="BA12" s="30">
        <f>AZ12/48</f>
        <v>3.5</v>
      </c>
      <c r="BB12" s="38">
        <v>6</v>
      </c>
      <c r="BC12" s="50"/>
      <c r="BD12" s="39">
        <v>50</v>
      </c>
      <c r="BE12" s="34">
        <v>1</v>
      </c>
      <c r="BF12" s="34">
        <v>127</v>
      </c>
      <c r="BG12" s="34">
        <v>9</v>
      </c>
      <c r="BH12" s="34">
        <v>154</v>
      </c>
      <c r="BI12" s="34">
        <v>10</v>
      </c>
      <c r="BJ12" s="34">
        <v>134</v>
      </c>
      <c r="BK12" s="34">
        <v>8</v>
      </c>
      <c r="BL12" s="34">
        <v>120</v>
      </c>
      <c r="BM12" s="38">
        <v>6</v>
      </c>
    </row>
    <row r="13" ht="15.75" customHeight="1">
      <c r="A13" s="34">
        <v>10</v>
      </c>
      <c r="B13" t="s" s="35">
        <v>39</v>
      </c>
      <c r="C13" s="51"/>
      <c r="D13" t="s" s="37">
        <v>100</v>
      </c>
      <c r="E13" t="s" s="25">
        <v>51</v>
      </c>
      <c r="F13" s="34">
        <v>23</v>
      </c>
      <c r="G13" t="s" s="24">
        <v>27</v>
      </c>
      <c r="H13" t="s" s="25">
        <f>IF(AND(E13="M",F13&lt;=29),"M 17-29",IF(AND(E13="K",F13&lt;=29),"K 17-29",IF(AND(E13="M",F13&gt;29),"M 30-79",IF(AND(E13="K",F13&gt;29),"K 30-79","other"))))</f>
        <v>101</v>
      </c>
      <c r="I13" s="26"/>
      <c r="J13" s="27">
        <f>ROUND(IF((AP13-1.33)&lt;1,"1",AP13-1.33),0)</f>
        <v>1</v>
      </c>
      <c r="K13" s="28">
        <f>ROUND(IF((AP13+1.33)&gt;10,"10",AP13+1.33),0)</f>
        <v>3</v>
      </c>
      <c r="L13" t="s" s="25">
        <f>CONCATENATE(J13,"-",K13)</f>
        <v>102</v>
      </c>
      <c r="M13" s="28">
        <f>ROUND(IF((AS13-1.31)&lt;1,"1",AS13-1.31),0)</f>
        <v>5</v>
      </c>
      <c r="N13" s="28">
        <f>ROUND(IF((AS13+1.31)&gt;10,"10",AS13+1.31),0)</f>
        <v>7</v>
      </c>
      <c r="O13" t="s" s="25">
        <f>CONCATENATE(M13,"-",N13)</f>
        <v>74</v>
      </c>
      <c r="P13" s="28">
        <f>ROUND(IF((AV13-1.52)&lt;1,"1",AV13-1.52),0)</f>
        <v>2</v>
      </c>
      <c r="Q13" s="28">
        <f>ROUND(IF((AV13+1.52)&gt;10,"10",AV13+1.52),0)</f>
        <v>6</v>
      </c>
      <c r="R13" t="s" s="25">
        <f>CONCATENATE(P13,"-",Q13)</f>
        <v>33</v>
      </c>
      <c r="S13" s="28">
        <f>ROUND(IF((AY13-1.6)&lt;1,"1",AY13-1.6),0)</f>
        <v>4</v>
      </c>
      <c r="T13" s="28">
        <f>ROUND(IF((AY13+1.6)&gt;10,"10",AY13+1.6),0)</f>
        <v>8</v>
      </c>
      <c r="U13" t="s" s="25">
        <f>CONCATENATE(S13,"-",T13)</f>
        <v>32</v>
      </c>
      <c r="V13" s="28">
        <f>ROUND(IF((BB13-1.3)&lt;1,"1",BB13-1.3),0)</f>
        <v>1</v>
      </c>
      <c r="W13" s="28">
        <f>ROUND(IF((BB13+1.3)&gt;10,"10",BB13+1.3),0)</f>
        <v>2</v>
      </c>
      <c r="X13" t="s" s="29">
        <f>CONCATENATE(V13,"-",W13)</f>
        <v>67</v>
      </c>
      <c r="Y13" s="27">
        <f>ROUND(IF(AN13-7.43&lt;48,"48",AN13-7.43),0)</f>
        <v>106</v>
      </c>
      <c r="Z13" s="28">
        <f>ROUND(IF(AN13+7.43&gt;240,"240",AN13+7.43),0)</f>
        <v>120</v>
      </c>
      <c r="AA13" t="s" s="25">
        <f>CONCATENATE(Y13,"-",Z13)</f>
        <v>103</v>
      </c>
      <c r="AB13" s="28">
        <f>ROUND(IF(AQ13-7.37&lt;48,"48",AQ13-7.37),0)</f>
        <v>164</v>
      </c>
      <c r="AC13" s="28">
        <f>ROUND(IF(AQ13+7.37&gt;240,"240",AQ13+7.37),0)</f>
        <v>178</v>
      </c>
      <c r="AD13" t="s" s="25">
        <f>CONCATENATE(AB13,"-",AC13)</f>
        <v>104</v>
      </c>
      <c r="AE13" s="28">
        <f>ROUND(IF(AT13-7.31&lt;48,"48",AT13-7.31),0)</f>
        <v>146</v>
      </c>
      <c r="AF13" s="28">
        <f>ROUND(IF(AT13+7.31&gt;240,"240",AT13+7.31),0)</f>
        <v>160</v>
      </c>
      <c r="AG13" t="s" s="25">
        <f>CONCATENATE(AE13,"-",AF13)</f>
        <v>105</v>
      </c>
      <c r="AH13" s="28">
        <f>ROUND(IF(AW13-7.22&lt;48,"48",AW13-7.22),0)</f>
        <v>155</v>
      </c>
      <c r="AI13" s="28">
        <f>ROUND(IF(AW13+7.22&gt;240,"240",AW13+7.22),0)</f>
        <v>169</v>
      </c>
      <c r="AJ13" t="s" s="25">
        <f>CONCATENATE(AH13,"-",AI13)</f>
        <v>106</v>
      </c>
      <c r="AK13" s="28">
        <f>ROUND(IF(AZ13-7.06&lt;48,"48",AZ13-7.06),0)</f>
        <v>110</v>
      </c>
      <c r="AL13" s="28">
        <f>ROUND(IF(AZ13+7.06&gt;240,"240",AZ13+7.06),0)</f>
        <v>124</v>
      </c>
      <c r="AM13" t="s" s="29">
        <f>CONCATENATE(AK13,"-",AL13)</f>
        <v>90</v>
      </c>
      <c r="AN13" s="27">
        <f>BD13+48</f>
        <v>113</v>
      </c>
      <c r="AO13" s="30">
        <f>AN13/48</f>
        <v>2.35416666666667</v>
      </c>
      <c r="AP13" s="34">
        <v>2</v>
      </c>
      <c r="AQ13" s="28">
        <f>BF13+48</f>
        <v>171</v>
      </c>
      <c r="AR13" s="30">
        <f>AQ13/48</f>
        <v>3.5625</v>
      </c>
      <c r="AS13" s="34">
        <v>6</v>
      </c>
      <c r="AT13" s="28">
        <f>BH13+48</f>
        <v>153</v>
      </c>
      <c r="AU13" s="30">
        <f>AT13/48</f>
        <v>3.1875</v>
      </c>
      <c r="AV13" s="34">
        <v>4</v>
      </c>
      <c r="AW13" s="28">
        <f>BJ13+48</f>
        <v>162</v>
      </c>
      <c r="AX13" s="30">
        <f>AW13/48</f>
        <v>3.375</v>
      </c>
      <c r="AY13" s="34">
        <v>6</v>
      </c>
      <c r="AZ13" s="28">
        <f>BL13+48</f>
        <v>117</v>
      </c>
      <c r="BA13" s="30">
        <f>AZ13/48</f>
        <v>2.4375</v>
      </c>
      <c r="BB13" s="38">
        <v>1</v>
      </c>
      <c r="BC13" s="32"/>
      <c r="BD13" s="39">
        <v>65</v>
      </c>
      <c r="BE13" s="34">
        <v>2</v>
      </c>
      <c r="BF13" s="34">
        <v>123</v>
      </c>
      <c r="BG13" s="34">
        <v>6</v>
      </c>
      <c r="BH13" s="34">
        <v>105</v>
      </c>
      <c r="BI13" s="34">
        <v>4</v>
      </c>
      <c r="BJ13" s="34">
        <v>114</v>
      </c>
      <c r="BK13" s="34">
        <v>6</v>
      </c>
      <c r="BL13" s="34">
        <v>69</v>
      </c>
      <c r="BM13" s="38">
        <v>1</v>
      </c>
    </row>
    <row r="14" ht="15.75" customHeight="1">
      <c r="A14" s="40">
        <v>11</v>
      </c>
      <c r="B14" t="s" s="41">
        <v>23</v>
      </c>
      <c r="C14" t="s" s="20">
        <v>107</v>
      </c>
      <c r="D14" t="s" s="45">
        <v>108</v>
      </c>
      <c r="E14" t="s" s="25">
        <v>26</v>
      </c>
      <c r="F14" s="34">
        <v>26</v>
      </c>
      <c r="G14" t="s" s="24">
        <v>27</v>
      </c>
      <c r="H14" t="s" s="25">
        <f>IF(AND(E14="M",F14&lt;=29),"M 17-29",IF(AND(E14="K",F14&lt;=29),"K 17-29",IF(AND(E14="M",F14&gt;29),"M 30-79",IF(AND(E14="K",F14&gt;29),"K 30-79","other"))))</f>
        <v>60</v>
      </c>
      <c r="I14" s="26"/>
      <c r="J14" s="27">
        <f>ROUND(IF((AP14-1.43)&lt;1,"1",AP14-1.43),0)</f>
        <v>2</v>
      </c>
      <c r="K14" s="28">
        <f>ROUND(IF((AP14+1.43)&gt;10,"10",AP14+1.43),0)</f>
        <v>4</v>
      </c>
      <c r="L14" t="s" s="25">
        <f>CONCATENATE(J14,"-",K14)</f>
        <v>29</v>
      </c>
      <c r="M14" s="28">
        <f>ROUND(IF((AS14-1.38)&lt;1,"1",AS14-1.38),0)</f>
        <v>1</v>
      </c>
      <c r="N14" s="28">
        <f>ROUND(IF((AS14+1.38)&gt;10,"10",AS14+1.38),0)</f>
        <v>2</v>
      </c>
      <c r="O14" t="s" s="25">
        <f>CONCATENATE(M14,"-",N14)</f>
        <v>67</v>
      </c>
      <c r="P14" s="28">
        <f>ROUND(IF((AV14-1.68)&lt;1,"1",AV14-1.68),0)</f>
        <v>2</v>
      </c>
      <c r="Q14" s="28">
        <f>ROUND(IF((AV14+1.68)&gt;10,"10",AV14+1.68),0)</f>
        <v>6</v>
      </c>
      <c r="R14" t="s" s="25">
        <f>CONCATENATE(P14,"-",Q14)</f>
        <v>33</v>
      </c>
      <c r="S14" s="28">
        <f>ROUND(IF((AY14-1.72)&lt;1,"1",AY14-1.72),0)</f>
        <v>3</v>
      </c>
      <c r="T14" s="28">
        <f>ROUND(IF((AY14+1.72)&gt;10,"10",AY14+1.72),0)</f>
        <v>7</v>
      </c>
      <c r="U14" t="s" s="25">
        <f>CONCATENATE(S14,"-",T14)</f>
        <v>30</v>
      </c>
      <c r="V14" s="28">
        <f>ROUND(IF((BB14-1.46)&lt;1,"1",BB14-1.46),0)</f>
        <v>6</v>
      </c>
      <c r="W14" s="28">
        <f>ROUND(IF((BB14+1.46)&gt;10,"10",BB14+1.46),0)</f>
        <v>8</v>
      </c>
      <c r="X14" t="s" s="29">
        <f>CONCATENATE(V14,"-",W14)</f>
        <v>81</v>
      </c>
      <c r="Y14" s="27">
        <f>ROUND(IF(AN14-7.43&lt;48,"48",AN14-7.43),0)</f>
        <v>107</v>
      </c>
      <c r="Z14" s="28">
        <f>ROUND(IF(AN14+7.43&gt;240,"240",AN14+7.43),0)</f>
        <v>121</v>
      </c>
      <c r="AA14" t="s" s="25">
        <f>CONCATENATE(Y14,"-",Z14)</f>
        <v>34</v>
      </c>
      <c r="AB14" s="28">
        <f>ROUND(IF(AQ14-7.37&lt;48,"48",AQ14-7.37),0)</f>
        <v>105</v>
      </c>
      <c r="AC14" s="28">
        <f>ROUND(IF(AQ14+7.37&gt;240,"240",AQ14+7.37),0)</f>
        <v>119</v>
      </c>
      <c r="AD14" t="s" s="25">
        <f>CONCATENATE(AB14,"-",AC14)</f>
        <v>109</v>
      </c>
      <c r="AE14" s="28">
        <f>ROUND(IF(AT14-7.31&lt;48,"48",AT14-7.31),0)</f>
        <v>137</v>
      </c>
      <c r="AF14" s="28">
        <f>ROUND(IF(AT14+7.31&gt;240,"240",AT14+7.31),0)</f>
        <v>151</v>
      </c>
      <c r="AG14" t="s" s="25">
        <f>CONCATENATE(AE14,"-",AF14)</f>
        <v>35</v>
      </c>
      <c r="AH14" s="28">
        <f>ROUND(IF(AW14-7.22&lt;48,"48",AW14-7.22),0)</f>
        <v>144</v>
      </c>
      <c r="AI14" s="28">
        <f>ROUND(IF(AW14+7.22&gt;240,"240",AW14+7.22),0)</f>
        <v>158</v>
      </c>
      <c r="AJ14" t="s" s="25">
        <f>CONCATENATE(AH14,"-",AI14)</f>
        <v>64</v>
      </c>
      <c r="AK14" s="28">
        <f>ROUND(IF(AZ14-7.06&lt;48,"48",AZ14-7.06),0)</f>
        <v>165</v>
      </c>
      <c r="AL14" s="28">
        <f>ROUND(IF(AZ14+7.06&gt;240,"240",AZ14+7.06),0)</f>
        <v>179</v>
      </c>
      <c r="AM14" t="s" s="29">
        <f>CONCATENATE(AK14,"-",AL14)</f>
        <v>110</v>
      </c>
      <c r="AN14" s="27">
        <f>BD14+48</f>
        <v>114</v>
      </c>
      <c r="AO14" s="30">
        <f>AN14/48</f>
        <v>2.375</v>
      </c>
      <c r="AP14" s="34">
        <v>3</v>
      </c>
      <c r="AQ14" s="28">
        <f>BF14+48</f>
        <v>112</v>
      </c>
      <c r="AR14" s="30">
        <f>AQ14/48</f>
        <v>2.33333333333333</v>
      </c>
      <c r="AS14" s="34">
        <v>1</v>
      </c>
      <c r="AT14" s="28">
        <f>BH14+48</f>
        <v>144</v>
      </c>
      <c r="AU14" s="30">
        <f>AT14/48</f>
        <v>3</v>
      </c>
      <c r="AV14" s="34">
        <v>4</v>
      </c>
      <c r="AW14" s="28">
        <f>BJ14+48</f>
        <v>151</v>
      </c>
      <c r="AX14" s="30">
        <f>AW14/48</f>
        <v>3.14583333333333</v>
      </c>
      <c r="AY14" s="34">
        <v>5</v>
      </c>
      <c r="AZ14" s="28">
        <f>BL14+48</f>
        <v>172</v>
      </c>
      <c r="BA14" s="30">
        <f>AZ14/48</f>
        <v>3.58333333333333</v>
      </c>
      <c r="BB14" s="38">
        <v>7</v>
      </c>
      <c r="BC14" s="50"/>
      <c r="BD14" s="39">
        <v>66</v>
      </c>
      <c r="BE14" s="34">
        <v>3</v>
      </c>
      <c r="BF14" s="34">
        <v>64</v>
      </c>
      <c r="BG14" s="34">
        <v>1</v>
      </c>
      <c r="BH14" s="34">
        <v>96</v>
      </c>
      <c r="BI14" s="34">
        <v>4</v>
      </c>
      <c r="BJ14" s="34">
        <v>103</v>
      </c>
      <c r="BK14" s="34">
        <v>5</v>
      </c>
      <c r="BL14" s="34">
        <v>124</v>
      </c>
      <c r="BM14" s="38">
        <v>7</v>
      </c>
    </row>
    <row r="15" ht="15.75" customHeight="1">
      <c r="A15" s="34">
        <v>12</v>
      </c>
      <c r="B15" t="s" s="35">
        <v>39</v>
      </c>
      <c r="C15" s="36"/>
      <c r="D15" t="s" s="45">
        <v>111</v>
      </c>
      <c r="E15" t="s" s="25">
        <v>26</v>
      </c>
      <c r="F15" s="34">
        <v>24</v>
      </c>
      <c r="G15" t="s" s="24">
        <v>27</v>
      </c>
      <c r="H15" t="s" s="25">
        <f>IF(AND(E15="M",F15&lt;=29),"M 17-29",IF(AND(E15="K",F15&lt;=29),"K 17-29",IF(AND(E15="M",F15&gt;29),"M 30-79",IF(AND(E15="K",F15&gt;29),"K 30-79","other"))))</f>
        <v>60</v>
      </c>
      <c r="I15" s="26"/>
      <c r="J15" s="27">
        <f>ROUND(IF((AP15-1.43)&lt;1,"1",AP15-1.43),0)</f>
        <v>2</v>
      </c>
      <c r="K15" s="28">
        <f>ROUND(IF((AP15+1.43)&gt;10,"10",AP15+1.43),0)</f>
        <v>4</v>
      </c>
      <c r="L15" t="s" s="25">
        <f>CONCATENATE(J15,"-",K15)</f>
        <v>29</v>
      </c>
      <c r="M15" s="28">
        <f>ROUND(IF((AS15-1.38)&lt;1,"1",AS15-1.38),0)</f>
        <v>1</v>
      </c>
      <c r="N15" s="28">
        <f>ROUND(IF((AS15+1.38)&gt;10,"10",AS15+1.38),0)</f>
        <v>2</v>
      </c>
      <c r="O15" t="s" s="25">
        <f>CONCATENATE(M15,"-",N15)</f>
        <v>67</v>
      </c>
      <c r="P15" s="28">
        <f>ROUND(IF((AV15-1.68)&lt;1,"1",AV15-1.68),0)</f>
        <v>7</v>
      </c>
      <c r="Q15" s="28">
        <f>ROUND(IF((AV15+1.68)&gt;10,"10",AV15+1.68),0)</f>
        <v>10</v>
      </c>
      <c r="R15" t="s" s="25">
        <f>CONCATENATE(P15,"-",Q15)</f>
        <v>42</v>
      </c>
      <c r="S15" s="28">
        <f>ROUND(IF((AY15-1.72)&lt;1,"1",AY15-1.72),0)</f>
        <v>6</v>
      </c>
      <c r="T15" s="28">
        <f>ROUND(IF((AY15+1.72)&gt;10,"10",AY15+1.72),0)</f>
        <v>10</v>
      </c>
      <c r="U15" t="s" s="25">
        <f>CONCATENATE(S15,"-",T15)</f>
        <v>43</v>
      </c>
      <c r="V15" s="28">
        <f>ROUND(IF((BB15-1.46)&lt;1,"1",BB15-1.46),0)</f>
        <v>9</v>
      </c>
      <c r="W15" s="28">
        <f>ROUND(IF((BB15+1.46)&gt;10,"10",BB15+1.46),0)</f>
        <v>10</v>
      </c>
      <c r="X15" t="s" s="29">
        <f>CONCATENATE(V15,"-",W15)</f>
        <v>82</v>
      </c>
      <c r="Y15" s="27">
        <f>ROUND(IF(AN15-7.43&lt;48,"48",AN15-7.43),0)</f>
        <v>104</v>
      </c>
      <c r="Z15" s="28">
        <f>ROUND(IF(AN15+7.43&gt;240,"240",AN15+7.43),0)</f>
        <v>118</v>
      </c>
      <c r="AA15" t="s" s="25">
        <f>CONCATENATE(Y15,"-",Z15)</f>
        <v>112</v>
      </c>
      <c r="AB15" s="28">
        <f>ROUND(IF(AQ15-7.37&lt;48,"48",AQ15-7.37),0)</f>
        <v>63</v>
      </c>
      <c r="AC15" s="28">
        <f>ROUND(IF(AQ15+7.37&gt;240,"240",AQ15+7.37),0)</f>
        <v>77</v>
      </c>
      <c r="AD15" t="s" s="25">
        <f>CONCATENATE(AB15,"-",AC15)</f>
        <v>113</v>
      </c>
      <c r="AE15" s="28">
        <f>ROUND(IF(AT15-7.31&lt;48,"48",AT15-7.31),0)</f>
        <v>171</v>
      </c>
      <c r="AF15" s="28">
        <f>ROUND(IF(AT15+7.31&gt;240,"240",AT15+7.31),0)</f>
        <v>185</v>
      </c>
      <c r="AG15" t="s" s="25">
        <f>CONCATENATE(AE15,"-",AF15)</f>
        <v>114</v>
      </c>
      <c r="AH15" s="28">
        <f>ROUND(IF(AW15-7.22&lt;48,"48",AW15-7.22),0)</f>
        <v>167</v>
      </c>
      <c r="AI15" s="28">
        <f>ROUND(IF(AW15+7.22&gt;240,"240",AW15+7.22),0)</f>
        <v>181</v>
      </c>
      <c r="AJ15" t="s" s="25">
        <f>CONCATENATE(AH15,"-",AI15)</f>
        <v>115</v>
      </c>
      <c r="AK15" s="28">
        <f>ROUND(IF(AZ15-7.06&lt;48,"48",AZ15-7.06),0)</f>
        <v>193</v>
      </c>
      <c r="AL15" s="28">
        <f>ROUND(IF(AZ15+7.06&gt;240,"240",AZ15+7.06),0)</f>
        <v>207</v>
      </c>
      <c r="AM15" t="s" s="29">
        <f>CONCATENATE(AK15,"-",AL15)</f>
        <v>116</v>
      </c>
      <c r="AN15" s="27">
        <f>BD15+48</f>
        <v>111</v>
      </c>
      <c r="AO15" s="30">
        <f>AN15/48</f>
        <v>2.3125</v>
      </c>
      <c r="AP15" s="34">
        <v>3</v>
      </c>
      <c r="AQ15" s="28">
        <f>BF15+48</f>
        <v>70</v>
      </c>
      <c r="AR15" s="30">
        <f>AQ15/48</f>
        <v>1.45833333333333</v>
      </c>
      <c r="AS15" s="34">
        <v>1</v>
      </c>
      <c r="AT15" s="28">
        <f>BH15+48</f>
        <v>178</v>
      </c>
      <c r="AU15" s="30">
        <f>AT15/48</f>
        <v>3.70833333333333</v>
      </c>
      <c r="AV15" s="34">
        <v>9</v>
      </c>
      <c r="AW15" s="28">
        <f>BJ15+48</f>
        <v>174</v>
      </c>
      <c r="AX15" s="30">
        <f>AW15/48</f>
        <v>3.625</v>
      </c>
      <c r="AY15" s="34">
        <v>8</v>
      </c>
      <c r="AZ15" s="28">
        <f>BL15+48</f>
        <v>200</v>
      </c>
      <c r="BA15" s="30">
        <f>AZ15/48</f>
        <v>4.16666666666667</v>
      </c>
      <c r="BB15" s="38">
        <v>10</v>
      </c>
      <c r="BC15" s="32"/>
      <c r="BD15" s="39">
        <v>63</v>
      </c>
      <c r="BE15" s="34">
        <v>3</v>
      </c>
      <c r="BF15" s="34">
        <v>22</v>
      </c>
      <c r="BG15" s="34">
        <v>1</v>
      </c>
      <c r="BH15" s="34">
        <v>130</v>
      </c>
      <c r="BI15" s="34">
        <v>9</v>
      </c>
      <c r="BJ15" s="34">
        <v>126</v>
      </c>
      <c r="BK15" s="34">
        <v>8</v>
      </c>
      <c r="BL15" s="34">
        <v>152</v>
      </c>
      <c r="BM15" s="38">
        <v>10</v>
      </c>
    </row>
    <row r="16" ht="15.75" customHeight="1">
      <c r="A16" s="40">
        <v>13</v>
      </c>
      <c r="B16" t="s" s="41">
        <v>23</v>
      </c>
      <c r="C16" s="42"/>
      <c r="D16" t="s" s="49">
        <v>117</v>
      </c>
      <c r="E16" t="s" s="25">
        <v>51</v>
      </c>
      <c r="F16" s="34">
        <v>30</v>
      </c>
      <c r="G16" t="s" s="24">
        <v>27</v>
      </c>
      <c r="H16" t="s" s="25">
        <f>IF(AND(E16="M",F16&lt;=29),"M 17-29",IF(AND(E16="K",F16&lt;=29),"K 17-29",IF(AND(E16="M",F16&gt;29),"M 30-79",IF(AND(E16="K",F16&gt;29),"K 30-79","other"))))</f>
        <v>52</v>
      </c>
      <c r="I16" s="26"/>
      <c r="J16" s="27">
        <f>ROUND(IF((AP16-1.67)&lt;1,"1",AP16-1.67),0)</f>
        <v>2</v>
      </c>
      <c r="K16" s="28">
        <f>ROUND(IF((AP16+1.67)&gt;10,"10",AP16+1.67),0)</f>
        <v>6</v>
      </c>
      <c r="L16" t="s" s="25">
        <f>CONCATENATE(J16,"-",K16)</f>
        <v>33</v>
      </c>
      <c r="M16" s="28">
        <f>ROUND(IF((AS16-2.01)&lt;1,"1",AS16-2.01),0)</f>
        <v>7</v>
      </c>
      <c r="N16" s="28">
        <f>ROUND(IF((AS16+2.01)&gt;10,"10",AS16+2.01),0)</f>
        <v>10</v>
      </c>
      <c r="O16" t="s" s="25">
        <f>CONCATENATE(M16,"-",N16)</f>
        <v>42</v>
      </c>
      <c r="P16" s="28">
        <f>ROUND(IF((AV16-1.73)&lt;1,"1",AV16-1.73),0)</f>
        <v>8</v>
      </c>
      <c r="Q16" s="28">
        <f>ROUND(IF((AV16+1.73)&gt;10,"10",AV16+1.73),0)</f>
        <v>10</v>
      </c>
      <c r="R16" t="s" s="25">
        <f>CONCATENATE(P16,"-",Q16)</f>
        <v>61</v>
      </c>
      <c r="S16" s="28">
        <f>ROUND(IF((AY16-1.91)&lt;1,"1",AY16-1.91),0)</f>
        <v>3</v>
      </c>
      <c r="T16" s="28">
        <f>ROUND(IF((AY16+1.91)&gt;10,"10",AY16+1.91),0)</f>
        <v>7</v>
      </c>
      <c r="U16" t="s" s="25">
        <f>CONCATENATE(S16,"-",T16)</f>
        <v>30</v>
      </c>
      <c r="V16" s="28">
        <f>ROUND(IF((BB16-1.76)&lt;1,"1",BB16-1.76),0)</f>
        <v>7</v>
      </c>
      <c r="W16" s="28">
        <f>ROUND(IF((BB16+1.76)&gt;10,"10",BB16+1.76),0)</f>
        <v>10</v>
      </c>
      <c r="X16" t="s" s="29">
        <f>CONCATENATE(V16,"-",W16)</f>
        <v>42</v>
      </c>
      <c r="Y16" s="27">
        <f>ROUND(IF(AN16-7.43&lt;48,"48",AN16-7.43),0)</f>
        <v>125</v>
      </c>
      <c r="Z16" s="28">
        <f>ROUND(IF(AN16+7.43&gt;240,"240",AN16+7.43),0)</f>
        <v>139</v>
      </c>
      <c r="AA16" t="s" s="25">
        <f>CONCATENATE(Y16,"-",Z16)</f>
        <v>83</v>
      </c>
      <c r="AB16" s="28">
        <f>ROUND(IF(AQ16-7.37&lt;48,"48",AQ16-7.37),0)</f>
        <v>161</v>
      </c>
      <c r="AC16" s="28">
        <f>ROUND(IF(AQ16+7.37&gt;240,"240",AQ16+7.37),0)</f>
        <v>175</v>
      </c>
      <c r="AD16" t="s" s="25">
        <f>CONCATENATE(AB16,"-",AC16)</f>
        <v>99</v>
      </c>
      <c r="AE16" s="28">
        <f>ROUND(IF(AT16-7.31&lt;48,"48",AT16-7.31),0)</f>
        <v>182</v>
      </c>
      <c r="AF16" s="28">
        <f>ROUND(IF(AT16+7.31&gt;240,"240",AT16+7.31),0)</f>
        <v>196</v>
      </c>
      <c r="AG16" t="s" s="25">
        <f>CONCATENATE(AE16,"-",AF16)</f>
        <v>85</v>
      </c>
      <c r="AH16" s="28">
        <f>ROUND(IF(AW16-7.22&lt;48,"48",AW16-7.22),0)</f>
        <v>160</v>
      </c>
      <c r="AI16" s="28">
        <f>ROUND(IF(AW16+7.22&gt;240,"240",AW16+7.22),0)</f>
        <v>174</v>
      </c>
      <c r="AJ16" t="s" s="25">
        <f>CONCATENATE(AH16,"-",AI16)</f>
        <v>47</v>
      </c>
      <c r="AK16" s="28">
        <f>ROUND(IF(AZ16-7.06&lt;48,"48",AZ16-7.06),0)</f>
        <v>182</v>
      </c>
      <c r="AL16" s="28">
        <f>ROUND(IF(AZ16+7.06&gt;240,"240",AZ16+7.06),0)</f>
        <v>196</v>
      </c>
      <c r="AM16" t="s" s="29">
        <f>CONCATENATE(AK16,"-",AL16)</f>
        <v>85</v>
      </c>
      <c r="AN16" s="27">
        <f>BD16+48</f>
        <v>132</v>
      </c>
      <c r="AO16" s="30">
        <f>AN16/48</f>
        <v>2.75</v>
      </c>
      <c r="AP16" s="34">
        <v>4</v>
      </c>
      <c r="AQ16" s="28">
        <f>BF16+48</f>
        <v>168</v>
      </c>
      <c r="AR16" s="30">
        <f>AQ16/48</f>
        <v>3.5</v>
      </c>
      <c r="AS16" s="34">
        <v>9</v>
      </c>
      <c r="AT16" s="28">
        <f>BH16+48</f>
        <v>189</v>
      </c>
      <c r="AU16" s="30">
        <f>AT16/48</f>
        <v>3.9375</v>
      </c>
      <c r="AV16" s="34">
        <v>10</v>
      </c>
      <c r="AW16" s="28">
        <f>BJ16+48</f>
        <v>167</v>
      </c>
      <c r="AX16" s="30">
        <f>AW16/48</f>
        <v>3.47916666666667</v>
      </c>
      <c r="AY16" s="34">
        <v>5</v>
      </c>
      <c r="AZ16" s="28">
        <f>BL16+48</f>
        <v>189</v>
      </c>
      <c r="BA16" s="30">
        <f>AZ16/48</f>
        <v>3.9375</v>
      </c>
      <c r="BB16" s="38">
        <v>9</v>
      </c>
      <c r="BC16" s="32"/>
      <c r="BD16" s="39">
        <v>84</v>
      </c>
      <c r="BE16" s="34">
        <v>4</v>
      </c>
      <c r="BF16" s="34">
        <v>120</v>
      </c>
      <c r="BG16" s="34">
        <v>9</v>
      </c>
      <c r="BH16" s="34">
        <v>141</v>
      </c>
      <c r="BI16" s="34">
        <v>10</v>
      </c>
      <c r="BJ16" s="34">
        <v>119</v>
      </c>
      <c r="BK16" s="34">
        <v>5</v>
      </c>
      <c r="BL16" s="34">
        <v>141</v>
      </c>
      <c r="BM16" s="38">
        <v>9</v>
      </c>
    </row>
    <row r="17" ht="15.75" customHeight="1">
      <c r="A17" s="40">
        <v>14</v>
      </c>
      <c r="B17" t="s" s="41">
        <v>23</v>
      </c>
      <c r="C17" s="42"/>
      <c r="D17" t="s" s="49">
        <v>118</v>
      </c>
      <c r="E17" t="s" s="25">
        <v>51</v>
      </c>
      <c r="F17" s="34">
        <v>30</v>
      </c>
      <c r="G17" t="s" s="24">
        <v>27</v>
      </c>
      <c r="H17" t="s" s="25">
        <f>IF(AND(E17="M",F17&lt;=29),"M 17-29",IF(AND(E17="K",F17&lt;=29),"K 17-29",IF(AND(E17="M",F17&gt;29),"M 30-79",IF(AND(E17="K",F17&gt;29),"K 30-79","other"))))</f>
        <v>52</v>
      </c>
      <c r="I17" s="26"/>
      <c r="J17" s="27">
        <f>ROUND(IF((AP17-1.67)&lt;1,"1",AP17-1.67),0)</f>
        <v>1</v>
      </c>
      <c r="K17" s="28">
        <f>ROUND(IF((AP17+1.67)&gt;10,"10",AP17+1.67),0)</f>
        <v>4</v>
      </c>
      <c r="L17" t="s" s="25">
        <f>CONCATENATE(J17,"-",K17)</f>
        <v>53</v>
      </c>
      <c r="M17" s="28">
        <f>ROUND(IF((AS17-2.01)&lt;1,"1",AS17-2.01),0)</f>
        <v>5</v>
      </c>
      <c r="N17" s="28">
        <f>ROUND(IF((AS17+2.01)&gt;10,"10",AS17+2.01),0)</f>
        <v>9</v>
      </c>
      <c r="O17" t="s" s="25">
        <f>CONCATENATE(M17,"-",N17)</f>
        <v>31</v>
      </c>
      <c r="P17" s="28">
        <f>ROUND(IF((AV17-1.73)&lt;1,"1",AV17-1.73),0)</f>
        <v>8</v>
      </c>
      <c r="Q17" s="28">
        <f>ROUND(IF((AV17+1.73)&gt;10,"10",AV17+1.73),0)</f>
        <v>10</v>
      </c>
      <c r="R17" t="s" s="25">
        <f>CONCATENATE(P17,"-",Q17)</f>
        <v>61</v>
      </c>
      <c r="S17" s="28">
        <f>ROUND(IF((AY17-1.91)&lt;1,"1",AY17-1.91),0)</f>
        <v>1</v>
      </c>
      <c r="T17" s="28">
        <f>ROUND(IF((AY17+1.91)&gt;10,"10",AY17+1.91),0)</f>
        <v>5</v>
      </c>
      <c r="U17" t="s" s="25">
        <f>CONCATENATE(S17,"-",T17)</f>
        <v>44</v>
      </c>
      <c r="V17" s="28">
        <f>ROUND(IF((BB17-1.76)&lt;1,"1",BB17-1.76),0)</f>
        <v>4</v>
      </c>
      <c r="W17" s="28">
        <f>ROUND(IF((BB17+1.76)&gt;10,"10",BB17+1.76),0)</f>
        <v>8</v>
      </c>
      <c r="X17" t="s" s="29">
        <f>CONCATENATE(V17,"-",W17)</f>
        <v>32</v>
      </c>
      <c r="Y17" s="27">
        <f>ROUND(IF(AN17-7.43&lt;48,"48",AN17-7.43),0)</f>
        <v>113</v>
      </c>
      <c r="Z17" s="28">
        <f>ROUND(IF(AN17+7.43&gt;240,"240",AN17+7.43),0)</f>
        <v>127</v>
      </c>
      <c r="AA17" t="s" s="25">
        <f>CONCATENATE(Y17,"-",Z17)</f>
        <v>119</v>
      </c>
      <c r="AB17" s="28">
        <f>ROUND(IF(AQ17-7.37&lt;48,"48",AQ17-7.37),0)</f>
      </c>
      <c r="AC17" s="28">
        <f>ROUND(IF(AQ17+7.37&gt;240,"240",AQ17+7.37),0)</f>
      </c>
      <c r="AD17" s="51">
        <f>CONCATENATE(AB17,"-",AC17)</f>
      </c>
      <c r="AE17" s="28">
        <f>ROUND(IF(AT17-7.31&lt;48,"48",AT17-7.31),0)</f>
        <v>181</v>
      </c>
      <c r="AF17" s="28">
        <f>ROUND(IF(AT17+7.31&gt;240,"240",AT17+7.31),0)</f>
        <v>195</v>
      </c>
      <c r="AG17" t="s" s="25">
        <f>CONCATENATE(AE17,"-",AF17)</f>
        <v>120</v>
      </c>
      <c r="AH17" s="28">
        <f>ROUND(IF(AW17-7.22&lt;48,"48",AW17-7.22),0)</f>
        <v>144</v>
      </c>
      <c r="AI17" s="28">
        <f>ROUND(IF(AW17+7.22&gt;240,"240",AW17+7.22),0)</f>
        <v>158</v>
      </c>
      <c r="AJ17" t="s" s="25">
        <f>CONCATENATE(AH17,"-",AI17)</f>
        <v>64</v>
      </c>
      <c r="AK17" s="28">
        <f>ROUND(IF(AZ17-7.06&lt;48,"48",AZ17-7.06),0)</f>
        <v>161</v>
      </c>
      <c r="AL17" s="28">
        <f>ROUND(IF(AZ17+7.06&gt;240,"240",AZ17+7.06),0)</f>
        <v>175</v>
      </c>
      <c r="AM17" t="s" s="29">
        <f>CONCATENATE(AK17,"-",AL17)</f>
        <v>99</v>
      </c>
      <c r="AN17" s="27">
        <f>BD17+48</f>
        <v>120</v>
      </c>
      <c r="AO17" s="30">
        <f>AN17/48</f>
        <v>2.5</v>
      </c>
      <c r="AP17" s="34">
        <v>2</v>
      </c>
      <c r="AQ17" s="28">
        <f>BF17+48</f>
      </c>
      <c r="AR17" s="30">
        <f>AQ17/48</f>
      </c>
      <c r="AS17" s="34">
        <v>7</v>
      </c>
      <c r="AT17" s="28">
        <f>BH17+48</f>
        <v>188</v>
      </c>
      <c r="AU17" s="30">
        <f>AT17/48</f>
        <v>3.91666666666667</v>
      </c>
      <c r="AV17" s="34">
        <v>10</v>
      </c>
      <c r="AW17" s="28">
        <f>BJ17+48</f>
        <v>151</v>
      </c>
      <c r="AX17" s="30">
        <f>AW17/48</f>
        <v>3.14583333333333</v>
      </c>
      <c r="AY17" s="34">
        <v>3</v>
      </c>
      <c r="AZ17" s="28">
        <f>BL17+48</f>
        <v>168</v>
      </c>
      <c r="BA17" s="30">
        <f>AZ17/48</f>
        <v>3.5</v>
      </c>
      <c r="BB17" s="38">
        <v>6</v>
      </c>
      <c r="BC17" s="32"/>
      <c r="BD17" s="39">
        <v>72</v>
      </c>
      <c r="BE17" s="34">
        <v>2</v>
      </c>
      <c r="BF17" t="s" s="52">
        <v>121</v>
      </c>
      <c r="BG17" s="34">
        <v>7</v>
      </c>
      <c r="BH17" s="34">
        <v>140</v>
      </c>
      <c r="BI17" s="34">
        <v>10</v>
      </c>
      <c r="BJ17" s="34">
        <v>103</v>
      </c>
      <c r="BK17" s="34">
        <v>3</v>
      </c>
      <c r="BL17" s="34">
        <v>120</v>
      </c>
      <c r="BM17" s="38">
        <v>6</v>
      </c>
    </row>
    <row r="18" ht="15.75" customHeight="1">
      <c r="A18" s="40">
        <v>15</v>
      </c>
      <c r="B18" t="s" s="41">
        <v>23</v>
      </c>
      <c r="C18" t="s" s="44">
        <v>122</v>
      </c>
      <c r="D18" t="s" s="45">
        <v>123</v>
      </c>
      <c r="E18" t="s" s="25">
        <v>51</v>
      </c>
      <c r="F18" s="34">
        <v>26</v>
      </c>
      <c r="G18" t="s" s="24">
        <v>27</v>
      </c>
      <c r="H18" t="s" s="25">
        <f>IF(AND(E18="M",F18&lt;=29),"M 17-29",IF(AND(E18="K",F18&lt;=29),"K 17-29",IF(AND(E18="M",F18&gt;29),"M 30-79",IF(AND(E18="K",F18&gt;29),"K 30-79","other"))))</f>
        <v>101</v>
      </c>
      <c r="I18" s="26"/>
      <c r="J18" s="27">
        <f>ROUND(IF((AP18-1.33)&lt;1,"1",AP18-1.33),0)</f>
        <v>8</v>
      </c>
      <c r="K18" s="28">
        <f>ROUND(IF((AP18+1.33)&gt;10,"10",AP18+1.33),0)</f>
        <v>10</v>
      </c>
      <c r="L18" t="s" s="25">
        <f>CONCATENATE(J18,"-",K18)</f>
        <v>61</v>
      </c>
      <c r="M18" s="28">
        <f>ROUND(IF((AS18-1.31)&lt;1,"1",AS18-1.31),0)</f>
        <v>2</v>
      </c>
      <c r="N18" s="28">
        <f>ROUND(IF((AS18+1.31)&gt;10,"10",AS18+1.31),0)</f>
        <v>4</v>
      </c>
      <c r="O18" t="s" s="25">
        <f>CONCATENATE(M18,"-",N18)</f>
        <v>29</v>
      </c>
      <c r="P18" s="28">
        <f>ROUND(IF((AV18-1.52)&lt;1,"1",AV18-1.52),0)</f>
        <v>4</v>
      </c>
      <c r="Q18" s="28">
        <f>ROUND(IF((AV18+1.52)&gt;10,"10",AV18+1.52),0)</f>
        <v>8</v>
      </c>
      <c r="R18" t="s" s="25">
        <f>CONCATENATE(P18,"-",Q18)</f>
        <v>32</v>
      </c>
      <c r="S18" s="28">
        <f>ROUND(IF((AY18-1.6)&lt;1,"1",AY18-1.6),0)</f>
        <v>3</v>
      </c>
      <c r="T18" s="28">
        <f>ROUND(IF((AY18+1.6)&gt;10,"10",AY18+1.6),0)</f>
        <v>7</v>
      </c>
      <c r="U18" t="s" s="25">
        <f>CONCATENATE(S18,"-",T18)</f>
        <v>30</v>
      </c>
      <c r="V18" s="28">
        <f>ROUND(IF((BB18-1.3)&lt;1,"1",BB18-1.3),0)</f>
        <v>5</v>
      </c>
      <c r="W18" s="28">
        <f>ROUND(IF((BB18+1.3)&gt;10,"10",BB18+1.3),0)</f>
        <v>7</v>
      </c>
      <c r="X18" t="s" s="29">
        <f>CONCATENATE(V18,"-",W18)</f>
        <v>74</v>
      </c>
      <c r="Y18" s="27">
        <f>ROUND(IF(AN18-7.43&lt;48,"48",AN18-7.43),0)</f>
        <v>178</v>
      </c>
      <c r="Z18" s="28">
        <f>ROUND(IF(AN18+7.43&gt;240,"240",AN18+7.43),0)</f>
        <v>192</v>
      </c>
      <c r="AA18" t="s" s="25">
        <f>CONCATENATE(Y18,"-",Z18)</f>
        <v>71</v>
      </c>
      <c r="AB18" s="28">
        <f>ROUND(IF(AQ18-7.37&lt;48,"48",AQ18-7.37),0)</f>
        <v>131</v>
      </c>
      <c r="AC18" s="28">
        <f>ROUND(IF(AQ18+7.37&gt;240,"240",AQ18+7.37),0)</f>
        <v>145</v>
      </c>
      <c r="AD18" t="s" s="25">
        <f>CONCATENATE(AB18,"-",AC18)</f>
        <v>124</v>
      </c>
      <c r="AE18" s="28">
        <f>ROUND(IF(AT18-7.31&lt;48,"48",AT18-7.31),0)</f>
        <v>169</v>
      </c>
      <c r="AF18" s="28">
        <f>ROUND(IF(AT18+7.31&gt;240,"240",AT18+7.31),0)</f>
        <v>183</v>
      </c>
      <c r="AG18" t="s" s="25">
        <f>CONCATENATE(AE18,"-",AF18)</f>
        <v>63</v>
      </c>
      <c r="AH18" s="28">
        <f>ROUND(IF(AW18-7.22&lt;48,"48",AW18-7.22),0)</f>
        <v>152</v>
      </c>
      <c r="AI18" s="28">
        <f>ROUND(IF(AW18+7.22&gt;240,"240",AW18+7.22),0)</f>
        <v>166</v>
      </c>
      <c r="AJ18" t="s" s="25">
        <f>CONCATENATE(AH18,"-",AI18)</f>
        <v>125</v>
      </c>
      <c r="AK18" s="28">
        <f>ROUND(IF(AZ18-7.06&lt;48,"48",AZ18-7.06),0)</f>
        <v>161</v>
      </c>
      <c r="AL18" s="28">
        <f>ROUND(IF(AZ18+7.06&gt;240,"240",AZ18+7.06),0)</f>
        <v>175</v>
      </c>
      <c r="AM18" t="s" s="29">
        <f>CONCATENATE(AK18,"-",AL18)</f>
        <v>99</v>
      </c>
      <c r="AN18" s="27">
        <f>BD18+48</f>
        <v>185</v>
      </c>
      <c r="AO18" s="30">
        <f>AN18/48</f>
        <v>3.85416666666667</v>
      </c>
      <c r="AP18" s="34">
        <v>9</v>
      </c>
      <c r="AQ18" s="28">
        <f>BF18+48</f>
        <v>138</v>
      </c>
      <c r="AR18" s="30">
        <f>AQ18/48</f>
        <v>2.875</v>
      </c>
      <c r="AS18" s="34">
        <v>3</v>
      </c>
      <c r="AT18" s="28">
        <f>BH18+48</f>
        <v>176</v>
      </c>
      <c r="AU18" s="30">
        <f>AT18/48</f>
        <v>3.66666666666667</v>
      </c>
      <c r="AV18" s="34">
        <v>6</v>
      </c>
      <c r="AW18" s="28">
        <f>BJ18+48</f>
        <v>159</v>
      </c>
      <c r="AX18" s="30">
        <f>AW18/48</f>
        <v>3.3125</v>
      </c>
      <c r="AY18" s="34">
        <v>5</v>
      </c>
      <c r="AZ18" s="28">
        <f>BL18+48</f>
        <v>168</v>
      </c>
      <c r="BA18" s="30">
        <f>AZ18/48</f>
        <v>3.5</v>
      </c>
      <c r="BB18" s="38">
        <v>6</v>
      </c>
      <c r="BC18" s="50"/>
      <c r="BD18" s="39">
        <v>137</v>
      </c>
      <c r="BE18" s="34">
        <v>9</v>
      </c>
      <c r="BF18" s="34">
        <v>90</v>
      </c>
      <c r="BG18" s="34">
        <v>3</v>
      </c>
      <c r="BH18" s="34">
        <v>128</v>
      </c>
      <c r="BI18" s="34">
        <v>6</v>
      </c>
      <c r="BJ18" s="34">
        <v>111</v>
      </c>
      <c r="BK18" s="34">
        <v>5</v>
      </c>
      <c r="BL18" s="34">
        <v>120</v>
      </c>
      <c r="BM18" s="38">
        <v>6</v>
      </c>
    </row>
    <row r="19" ht="15.75" customHeight="1">
      <c r="A19" s="34">
        <v>16</v>
      </c>
      <c r="B19" t="s" s="35">
        <v>39</v>
      </c>
      <c r="C19" s="36"/>
      <c r="D19" t="s" s="45">
        <v>126</v>
      </c>
      <c r="E19" t="s" s="25">
        <v>51</v>
      </c>
      <c r="F19" s="34">
        <v>41</v>
      </c>
      <c r="G19" t="s" s="24">
        <v>27</v>
      </c>
      <c r="H19" t="s" s="25">
        <f>IF(AND(E19="M",F19&lt;=29),"M 17-29",IF(AND(E19="K",F19&lt;=29),"K 17-29",IF(AND(E19="M",F19&gt;29),"M 30-79",IF(AND(E19="K",F19&gt;29),"K 30-79","other"))))</f>
        <v>52</v>
      </c>
      <c r="I19" s="26"/>
      <c r="J19" s="27">
        <f>ROUND(IF((AP19-1.67)&lt;1,"1",AP19-1.67),0)</f>
        <v>4</v>
      </c>
      <c r="K19" s="28">
        <f>ROUND(IF((AP19+1.67)&gt;10,"10",AP19+1.67),0)</f>
        <v>8</v>
      </c>
      <c r="L19" t="s" s="25">
        <f>CONCATENATE(J19,"-",K19)</f>
        <v>32</v>
      </c>
      <c r="M19" s="28">
        <f>ROUND(IF((AS19-2.01)&lt;1,"1",AS19-2.01),0)</f>
        <v>5</v>
      </c>
      <c r="N19" s="28">
        <f>ROUND(IF((AS19+2.01)&gt;10,"10",AS19+2.01),0)</f>
        <v>9</v>
      </c>
      <c r="O19" t="s" s="25">
        <f>CONCATENATE(M19,"-",N19)</f>
        <v>31</v>
      </c>
      <c r="P19" s="28">
        <f>ROUND(IF((AV19-1.73)&lt;1,"1",AV19-1.73),0)</f>
        <v>4</v>
      </c>
      <c r="Q19" s="28">
        <f>ROUND(IF((AV19+1.73)&gt;10,"10",AV19+1.73),0)</f>
        <v>8</v>
      </c>
      <c r="R19" t="s" s="25">
        <f>CONCATENATE(P19,"-",Q19)</f>
        <v>32</v>
      </c>
      <c r="S19" s="28">
        <f>ROUND(IF((AY19-1.91)&lt;1,"1",AY19-1.91),0)</f>
        <v>6</v>
      </c>
      <c r="T19" s="28">
        <f>ROUND(IF((AY19+1.91)&gt;10,"10",AY19+1.91),0)</f>
        <v>10</v>
      </c>
      <c r="U19" t="s" s="25">
        <f>CONCATENATE(S19,"-",T19)</f>
        <v>43</v>
      </c>
      <c r="V19" s="28">
        <f>ROUND(IF((BB19-1.76)&lt;1,"1",BB19-1.76),0)</f>
        <v>5</v>
      </c>
      <c r="W19" s="28">
        <f>ROUND(IF((BB19+1.76)&gt;10,"10",BB19+1.76),0)</f>
        <v>9</v>
      </c>
      <c r="X19" t="s" s="29">
        <f>CONCATENATE(V19,"-",W19)</f>
        <v>31</v>
      </c>
      <c r="Y19" s="27">
        <f>ROUND(IF(AN19-7.43&lt;48,"48",AN19-7.43),0)</f>
        <v>147</v>
      </c>
      <c r="Z19" s="28">
        <f>ROUND(IF(AN19+7.43&gt;240,"240",AN19+7.43),0)</f>
        <v>161</v>
      </c>
      <c r="AA19" t="s" s="25">
        <f>CONCATENATE(Y19,"-",Z19)</f>
        <v>57</v>
      </c>
      <c r="AB19" s="28">
        <f>ROUND(IF(AQ19-7.37&lt;48,"48",AQ19-7.37),0)</f>
        <v>145</v>
      </c>
      <c r="AC19" s="28">
        <f>ROUND(IF(AQ19+7.37&gt;240,"240",AQ19+7.37),0)</f>
        <v>159</v>
      </c>
      <c r="AD19" t="s" s="25">
        <f>CONCATENATE(AB19,"-",AC19)</f>
        <v>86</v>
      </c>
      <c r="AE19" s="28">
        <f>ROUND(IF(AT19-7.31&lt;48,"48",AT19-7.31),0)</f>
        <v>139</v>
      </c>
      <c r="AF19" s="28">
        <f>ROUND(IF(AT19+7.31&gt;240,"240",AT19+7.31),0)</f>
        <v>153</v>
      </c>
      <c r="AG19" t="s" s="25">
        <f>CONCATENATE(AE19,"-",AF19)</f>
        <v>69</v>
      </c>
      <c r="AH19" s="28">
        <f>ROUND(IF(AW19-7.22&lt;48,"48",AW19-7.22),0)</f>
        <v>176</v>
      </c>
      <c r="AI19" s="28">
        <f>ROUND(IF(AW19+7.22&gt;240,"240",AW19+7.22),0)</f>
        <v>190</v>
      </c>
      <c r="AJ19" t="s" s="25">
        <f>CONCATENATE(AH19,"-",AI19)</f>
        <v>127</v>
      </c>
      <c r="AK19" s="28">
        <f>ROUND(IF(AZ19-7.06&lt;48,"48",AZ19-7.06),0)</f>
        <v>168</v>
      </c>
      <c r="AL19" s="28">
        <f>ROUND(IF(AZ19+7.06&gt;240,"240",AZ19+7.06),0)</f>
        <v>182</v>
      </c>
      <c r="AM19" t="s" s="29">
        <f>CONCATENATE(AK19,"-",AL19)</f>
        <v>96</v>
      </c>
      <c r="AN19" s="27">
        <f>BD19+48</f>
        <v>154</v>
      </c>
      <c r="AO19" s="30">
        <f>AN19/48</f>
        <v>3.20833333333333</v>
      </c>
      <c r="AP19" s="34">
        <v>6</v>
      </c>
      <c r="AQ19" s="28">
        <f>BF19+48</f>
        <v>152</v>
      </c>
      <c r="AR19" s="30">
        <f>AQ19/48</f>
        <v>3.16666666666667</v>
      </c>
      <c r="AS19" s="34">
        <v>7</v>
      </c>
      <c r="AT19" s="28">
        <f>BH19+48</f>
        <v>146</v>
      </c>
      <c r="AU19" s="30">
        <f>AT19/48</f>
        <v>3.04166666666667</v>
      </c>
      <c r="AV19" s="34">
        <v>6</v>
      </c>
      <c r="AW19" s="28">
        <f>BJ19+48</f>
        <v>183</v>
      </c>
      <c r="AX19" s="30">
        <f>AW19/48</f>
        <v>3.8125</v>
      </c>
      <c r="AY19" s="34">
        <v>8</v>
      </c>
      <c r="AZ19" s="28">
        <f>BL19+48</f>
        <v>175</v>
      </c>
      <c r="BA19" s="30">
        <f>AZ19/48</f>
        <v>3.64583333333333</v>
      </c>
      <c r="BB19" s="38">
        <v>7</v>
      </c>
      <c r="BC19" s="50"/>
      <c r="BD19" s="39">
        <v>106</v>
      </c>
      <c r="BE19" s="34">
        <v>6</v>
      </c>
      <c r="BF19" s="34">
        <v>104</v>
      </c>
      <c r="BG19" s="34">
        <v>7</v>
      </c>
      <c r="BH19" s="34">
        <v>98</v>
      </c>
      <c r="BI19" s="34">
        <v>6</v>
      </c>
      <c r="BJ19" s="34">
        <v>135</v>
      </c>
      <c r="BK19" s="34">
        <v>8</v>
      </c>
      <c r="BL19" s="34">
        <v>127</v>
      </c>
      <c r="BM19" s="38">
        <v>7</v>
      </c>
    </row>
    <row r="20" ht="15.75" customHeight="1">
      <c r="A20" s="40">
        <v>17</v>
      </c>
      <c r="B20" t="s" s="41">
        <v>23</v>
      </c>
      <c r="C20" s="42"/>
      <c r="D20" t="s" s="49">
        <v>128</v>
      </c>
      <c r="E20" t="s" s="25">
        <v>51</v>
      </c>
      <c r="F20" s="34">
        <v>23</v>
      </c>
      <c r="G20" t="s" s="24">
        <v>27</v>
      </c>
      <c r="H20" t="s" s="25">
        <f>IF(AND(E20="M",F20&lt;=29),"M 17-29",IF(AND(E20="K",F20&lt;=29),"K 17-29",IF(AND(E20="M",F20&gt;29),"M 30-79",IF(AND(E20="K",F20&gt;29),"K 30-79","other"))))</f>
        <v>101</v>
      </c>
      <c r="I20" s="26"/>
      <c r="J20" s="27">
        <f>ROUND(IF((AP20-1.33)&lt;1,"1",AP20-1.33),0)</f>
        <v>4</v>
      </c>
      <c r="K20" s="28">
        <f>ROUND(IF((AP20+1.33)&gt;10,"10",AP20+1.33),0)</f>
        <v>6</v>
      </c>
      <c r="L20" t="s" s="25">
        <f>CONCATENATE(J20,"-",K20)</f>
        <v>80</v>
      </c>
      <c r="M20" s="28">
        <f>ROUND(IF((AS20-1.31)&lt;1,"1",AS20-1.31),0)</f>
        <v>7</v>
      </c>
      <c r="N20" s="28">
        <f>ROUND(IF((AS20+1.31)&gt;10,"10",AS20+1.31),0)</f>
        <v>9</v>
      </c>
      <c r="O20" t="s" s="25">
        <f>CONCATENATE(M20,"-",N20)</f>
        <v>129</v>
      </c>
      <c r="P20" s="28">
        <f>ROUND(IF((AV20-1.52)&lt;1,"1",AV20-1.52),0)</f>
        <v>6</v>
      </c>
      <c r="Q20" s="28">
        <f>ROUND(IF((AV20+1.52)&gt;10,"10",AV20+1.52),0)</f>
        <v>10</v>
      </c>
      <c r="R20" t="s" s="25">
        <f>CONCATENATE(P20,"-",Q20)</f>
        <v>43</v>
      </c>
      <c r="S20" s="28">
        <f>ROUND(IF((AY20-1.6)&lt;1,"1",AY20-1.6),0)</f>
        <v>5</v>
      </c>
      <c r="T20" s="28">
        <f>ROUND(IF((AY20+1.6)&gt;10,"10",AY20+1.6),0)</f>
        <v>9</v>
      </c>
      <c r="U20" t="s" s="25">
        <f>CONCATENATE(S20,"-",T20)</f>
        <v>31</v>
      </c>
      <c r="V20" s="28">
        <f>ROUND(IF((BB20-1.3)&lt;1,"1",BB20-1.3),0)</f>
        <v>2</v>
      </c>
      <c r="W20" s="28">
        <f>ROUND(IF((BB20+1.3)&gt;10,"10",BB20+1.3),0)</f>
        <v>4</v>
      </c>
      <c r="X20" t="s" s="29">
        <f>CONCATENATE(V20,"-",W20)</f>
        <v>29</v>
      </c>
      <c r="Y20" s="27">
        <f>ROUND(IF(AN20-7.43&lt;48,"48",AN20-7.43),0)</f>
        <v>136</v>
      </c>
      <c r="Z20" s="28">
        <f>ROUND(IF(AN20+7.43&gt;240,"240",AN20+7.43),0)</f>
        <v>150</v>
      </c>
      <c r="AA20" t="s" s="25">
        <f>CONCATENATE(Y20,"-",Z20)</f>
        <v>130</v>
      </c>
      <c r="AB20" s="28">
        <f>ROUND(IF(AQ20-7.37&lt;48,"48",AQ20-7.37),0)</f>
        <v>178</v>
      </c>
      <c r="AC20" s="28">
        <f>ROUND(IF(AQ20+7.37&gt;240,"240",AQ20+7.37),0)</f>
        <v>192</v>
      </c>
      <c r="AD20" t="s" s="25">
        <f>CONCATENATE(AB20,"-",AC20)</f>
        <v>71</v>
      </c>
      <c r="AE20" s="28">
        <f>ROUND(IF(AT20-7.31&lt;48,"48",AT20-7.31),0)</f>
        <v>179</v>
      </c>
      <c r="AF20" s="28">
        <f>ROUND(IF(AT20+7.31&gt;240,"240",AT20+7.31),0)</f>
        <v>193</v>
      </c>
      <c r="AG20" t="s" s="25">
        <f>CONCATENATE(AE20,"-",AF20)</f>
        <v>92</v>
      </c>
      <c r="AH20" s="28">
        <f>ROUND(IF(AW20-7.22&lt;48,"48",AW20-7.22),0)</f>
        <v>165</v>
      </c>
      <c r="AI20" s="28">
        <f>ROUND(IF(AW20+7.22&gt;240,"240",AW20+7.22),0)</f>
        <v>179</v>
      </c>
      <c r="AJ20" t="s" s="25">
        <f>CONCATENATE(AH20,"-",AI20)</f>
        <v>110</v>
      </c>
      <c r="AK20" s="28">
        <f>ROUND(IF(AZ20-7.06&lt;48,"48",AZ20-7.06),0)</f>
        <v>128</v>
      </c>
      <c r="AL20" s="28">
        <f>ROUND(IF(AZ20+7.06&gt;240,"240",AZ20+7.06),0)</f>
        <v>142</v>
      </c>
      <c r="AM20" t="s" s="29">
        <f>CONCATENATE(AK20,"-",AL20)</f>
        <v>131</v>
      </c>
      <c r="AN20" s="27">
        <f>BD20+48</f>
        <v>143</v>
      </c>
      <c r="AO20" s="30">
        <f>AN20/48</f>
        <v>2.97916666666667</v>
      </c>
      <c r="AP20" s="34">
        <v>5</v>
      </c>
      <c r="AQ20" s="28">
        <f>BF20+48</f>
        <v>185</v>
      </c>
      <c r="AR20" s="30">
        <f>AQ20/48</f>
        <v>3.85416666666667</v>
      </c>
      <c r="AS20" s="34">
        <v>8</v>
      </c>
      <c r="AT20" s="28">
        <f>BH20+48</f>
        <v>186</v>
      </c>
      <c r="AU20" s="30">
        <f>AT20/48</f>
        <v>3.875</v>
      </c>
      <c r="AV20" s="34">
        <v>8</v>
      </c>
      <c r="AW20" s="28">
        <f>BJ20+48</f>
        <v>172</v>
      </c>
      <c r="AX20" s="30">
        <f>AW20/48</f>
        <v>3.58333333333333</v>
      </c>
      <c r="AY20" s="34">
        <v>7</v>
      </c>
      <c r="AZ20" s="28">
        <f>BL20+48</f>
        <v>135</v>
      </c>
      <c r="BA20" s="30">
        <f>AZ20/48</f>
        <v>2.8125</v>
      </c>
      <c r="BB20" s="38">
        <v>3</v>
      </c>
      <c r="BC20" s="32"/>
      <c r="BD20" s="39">
        <v>95</v>
      </c>
      <c r="BE20" s="34">
        <v>5</v>
      </c>
      <c r="BF20" s="34">
        <v>137</v>
      </c>
      <c r="BG20" s="34">
        <v>8</v>
      </c>
      <c r="BH20" s="34">
        <v>138</v>
      </c>
      <c r="BI20" s="34">
        <v>8</v>
      </c>
      <c r="BJ20" s="34">
        <v>124</v>
      </c>
      <c r="BK20" s="34">
        <v>7</v>
      </c>
      <c r="BL20" s="34">
        <v>87</v>
      </c>
      <c r="BM20" s="38">
        <v>3</v>
      </c>
    </row>
    <row r="21" ht="15.75" customHeight="1">
      <c r="A21" s="40">
        <v>18</v>
      </c>
      <c r="B21" t="s" s="41">
        <v>23</v>
      </c>
      <c r="C21" t="s" s="44">
        <v>132</v>
      </c>
      <c r="D21" t="s" s="45">
        <v>133</v>
      </c>
      <c r="E21" t="s" s="25">
        <v>51</v>
      </c>
      <c r="F21" s="34">
        <v>27</v>
      </c>
      <c r="G21" t="s" s="24">
        <v>27</v>
      </c>
      <c r="H21" t="s" s="25">
        <f>IF(AND(E21="M",F21&lt;=29),"M 17-29",IF(AND(E21="K",F21&lt;=29),"K 17-29",IF(AND(E21="M",F21&gt;29),"M 30-79",IF(AND(E21="K",F21&gt;29),"K 30-79","other"))))</f>
        <v>101</v>
      </c>
      <c r="I21" s="26"/>
      <c r="J21" s="27">
        <f>ROUND(IF((AP21-1.33)&lt;1,"1",AP21-1.33),0)</f>
        <v>2</v>
      </c>
      <c r="K21" s="28">
        <f>ROUND(IF((AP21+1.33)&gt;10,"10",AP21+1.33),0)</f>
        <v>4</v>
      </c>
      <c r="L21" t="s" s="25">
        <f>CONCATENATE(J21,"-",K21)</f>
        <v>29</v>
      </c>
      <c r="M21" s="28">
        <f>ROUND(IF((AS21-1.31)&lt;1,"1",AS21-1.31),0)</f>
        <v>3</v>
      </c>
      <c r="N21" s="28">
        <f>ROUND(IF((AS21+1.31)&gt;10,"10",AS21+1.31),0)</f>
        <v>5</v>
      </c>
      <c r="O21" t="s" s="25">
        <f>CONCATENATE(M21,"-",N21)</f>
        <v>41</v>
      </c>
      <c r="P21" s="28">
        <f>ROUND(IF((AV21-1.52)&lt;1,"1",AV21-1.52),0)</f>
        <v>6</v>
      </c>
      <c r="Q21" s="28">
        <f>ROUND(IF((AV21+1.52)&gt;10,"10",AV21+1.52),0)</f>
        <v>10</v>
      </c>
      <c r="R21" t="s" s="25">
        <f>CONCATENATE(P21,"-",Q21)</f>
        <v>43</v>
      </c>
      <c r="S21" s="28">
        <f>ROUND(IF((AY21-1.6)&lt;1,"1",AY21-1.6),0)</f>
        <v>5</v>
      </c>
      <c r="T21" s="28">
        <f>ROUND(IF((AY21+1.6)&gt;10,"10",AY21+1.6),0)</f>
        <v>9</v>
      </c>
      <c r="U21" t="s" s="25">
        <f>CONCATENATE(S21,"-",T21)</f>
        <v>31</v>
      </c>
      <c r="V21" s="28">
        <f>ROUND(IF((BB21-1.3)&lt;1,"1",BB21-1.3),0)</f>
        <v>7</v>
      </c>
      <c r="W21" s="28">
        <f>ROUND(IF((BB21+1.3)&gt;10,"10",BB21+1.3),0)</f>
        <v>9</v>
      </c>
      <c r="X21" t="s" s="29">
        <f>CONCATENATE(V21,"-",W21)</f>
        <v>129</v>
      </c>
      <c r="Y21" s="27">
        <f>ROUND(IF(AN21-7.43&lt;48,"48",AN21-7.43),0)</f>
        <v>123</v>
      </c>
      <c r="Z21" s="28">
        <f>ROUND(IF(AN21+7.43&gt;240,"240",AN21+7.43),0)</f>
        <v>137</v>
      </c>
      <c r="AA21" t="s" s="25">
        <f>CONCATENATE(Y21,"-",Z21)</f>
        <v>134</v>
      </c>
      <c r="AB21" s="28">
        <f>ROUND(IF(AQ21-7.37&lt;48,"48",AQ21-7.37),0)</f>
        <v>141</v>
      </c>
      <c r="AC21" s="28">
        <f>ROUND(IF(AQ21+7.37&gt;240,"240",AQ21+7.37),0)</f>
        <v>155</v>
      </c>
      <c r="AD21" t="s" s="25">
        <f>CONCATENATE(AB21,"-",AC21)</f>
        <v>135</v>
      </c>
      <c r="AE21" s="28">
        <f>ROUND(IF(AT21-7.31&lt;48,"48",AT21-7.31),0)</f>
        <v>180</v>
      </c>
      <c r="AF21" s="28">
        <f>ROUND(IF(AT21+7.31&gt;240,"240",AT21+7.31),0)</f>
        <v>194</v>
      </c>
      <c r="AG21" t="s" s="25">
        <f>CONCATENATE(AE21,"-",AF21)</f>
        <v>136</v>
      </c>
      <c r="AH21" s="28">
        <f>ROUND(IF(AW21-7.22&lt;48,"48",AW21-7.22),0)</f>
        <v>165</v>
      </c>
      <c r="AI21" s="28">
        <f>ROUND(IF(AW21+7.22&gt;240,"240",AW21+7.22),0)</f>
        <v>179</v>
      </c>
      <c r="AJ21" t="s" s="25">
        <f>CONCATENATE(AH21,"-",AI21)</f>
        <v>110</v>
      </c>
      <c r="AK21" s="28">
        <f>ROUND(IF(AZ21-7.06&lt;48,"48",AZ21-7.06),0)</f>
        <v>176</v>
      </c>
      <c r="AL21" s="28">
        <f>ROUND(IF(AZ21+7.06&gt;240,"240",AZ21+7.06),0)</f>
        <v>190</v>
      </c>
      <c r="AM21" t="s" s="29">
        <f>CONCATENATE(AK21,"-",AL21)</f>
        <v>127</v>
      </c>
      <c r="AN21" s="27">
        <f>BD21+48</f>
        <v>130</v>
      </c>
      <c r="AO21" s="30">
        <f>AN21/48</f>
        <v>2.70833333333333</v>
      </c>
      <c r="AP21" s="34">
        <v>3</v>
      </c>
      <c r="AQ21" s="28">
        <f>BF21+48</f>
        <v>148</v>
      </c>
      <c r="AR21" s="30">
        <f>AQ21/48</f>
        <v>3.08333333333333</v>
      </c>
      <c r="AS21" s="34">
        <v>4</v>
      </c>
      <c r="AT21" s="28">
        <f>BH21+48</f>
        <v>187</v>
      </c>
      <c r="AU21" s="30">
        <f>AT21/48</f>
        <v>3.89583333333333</v>
      </c>
      <c r="AV21" s="34">
        <v>8</v>
      </c>
      <c r="AW21" s="28">
        <f>BJ21+48</f>
        <v>172</v>
      </c>
      <c r="AX21" s="30">
        <f>AW21/48</f>
        <v>3.58333333333333</v>
      </c>
      <c r="AY21" s="34">
        <v>7</v>
      </c>
      <c r="AZ21" s="28">
        <f>BL21+48</f>
        <v>183</v>
      </c>
      <c r="BA21" s="30">
        <f>AZ21/48</f>
        <v>3.8125</v>
      </c>
      <c r="BB21" s="38">
        <v>8</v>
      </c>
      <c r="BC21" s="32"/>
      <c r="BD21" s="39">
        <v>82</v>
      </c>
      <c r="BE21" s="34">
        <v>3</v>
      </c>
      <c r="BF21" s="34">
        <v>100</v>
      </c>
      <c r="BG21" s="34">
        <v>4</v>
      </c>
      <c r="BH21" s="34">
        <v>139</v>
      </c>
      <c r="BI21" s="34">
        <v>8</v>
      </c>
      <c r="BJ21" s="34">
        <v>124</v>
      </c>
      <c r="BK21" s="34">
        <v>7</v>
      </c>
      <c r="BL21" s="34">
        <v>135</v>
      </c>
      <c r="BM21" s="38">
        <v>8</v>
      </c>
    </row>
    <row r="22" ht="15.75" customHeight="1">
      <c r="A22" s="40">
        <v>19</v>
      </c>
      <c r="B22" t="s" s="41">
        <v>23</v>
      </c>
      <c r="C22" t="s" s="20">
        <v>137</v>
      </c>
      <c r="D22" t="s" s="45">
        <v>138</v>
      </c>
      <c r="E22" t="s" s="25">
        <v>51</v>
      </c>
      <c r="F22" s="34">
        <v>23</v>
      </c>
      <c r="G22" t="s" s="24">
        <v>27</v>
      </c>
      <c r="H22" t="s" s="25">
        <f>IF(AND(E22="M",F22&lt;=29),"M 17-29",IF(AND(E22="K",F22&lt;=29),"K 17-29",IF(AND(E22="M",F22&gt;29),"M 30-79",IF(AND(E22="K",F22&gt;29),"K 30-79","other"))))</f>
        <v>101</v>
      </c>
      <c r="I22" s="26"/>
      <c r="J22" s="27">
        <f>ROUND(IF((AP22-1.33)&lt;1,"1",AP22-1.33),0)</f>
        <v>6</v>
      </c>
      <c r="K22" s="28">
        <f>ROUND(IF((AP22+1.33)&gt;10,"10",AP22+1.33),0)</f>
        <v>8</v>
      </c>
      <c r="L22" t="s" s="25">
        <f>CONCATENATE(J22,"-",K22)</f>
        <v>81</v>
      </c>
      <c r="M22" s="28">
        <f>ROUND(IF((AS22-1.31)&lt;1,"1",AS22-1.31),0)</f>
        <v>5</v>
      </c>
      <c r="N22" s="28">
        <f>ROUND(IF((AS22+1.31)&gt;10,"10",AS22+1.31),0)</f>
        <v>7</v>
      </c>
      <c r="O22" t="s" s="25">
        <f>CONCATENATE(M22,"-",N22)</f>
        <v>74</v>
      </c>
      <c r="P22" s="28">
        <f>ROUND(IF((AV22-1.52)&lt;1,"1",AV22-1.52),0)</f>
        <v>6</v>
      </c>
      <c r="Q22" s="28">
        <f>ROUND(IF((AV22+1.52)&gt;10,"10",AV22+1.52),0)</f>
        <v>10</v>
      </c>
      <c r="R22" t="s" s="25">
        <f>CONCATENATE(P22,"-",Q22)</f>
        <v>43</v>
      </c>
      <c r="S22" s="28">
        <f>ROUND(IF((AY22-1.6)&lt;1,"1",AY22-1.6),0)</f>
        <v>3</v>
      </c>
      <c r="T22" s="28">
        <f>ROUND(IF((AY22+1.6)&gt;10,"10",AY22+1.6),0)</f>
        <v>7</v>
      </c>
      <c r="U22" t="s" s="25">
        <f>CONCATENATE(S22,"-",T22)</f>
        <v>30</v>
      </c>
      <c r="V22" s="28">
        <f>ROUND(IF((BB22-1.3)&lt;1,"1",BB22-1.3),0)</f>
        <v>3</v>
      </c>
      <c r="W22" s="28">
        <f>ROUND(IF((BB22+1.3)&gt;10,"10",BB22+1.3),0)</f>
        <v>5</v>
      </c>
      <c r="X22" t="s" s="29">
        <f>CONCATENATE(V22,"-",W22)</f>
        <v>41</v>
      </c>
      <c r="Y22" s="27">
        <f>ROUND(IF(AN22-7.43&lt;48,"48",AN22-7.43),0)</f>
        <v>155</v>
      </c>
      <c r="Z22" s="28">
        <f>ROUND(IF(AN22+7.43&gt;240,"240",AN22+7.43),0)</f>
        <v>169</v>
      </c>
      <c r="AA22" t="s" s="25">
        <f>CONCATENATE(Y22,"-",Z22)</f>
        <v>106</v>
      </c>
      <c r="AB22" s="28">
        <f>ROUND(IF(AQ22-7.37&lt;48,"48",AQ22-7.37),0)</f>
        <v>154</v>
      </c>
      <c r="AC22" s="28">
        <f>ROUND(IF(AQ22+7.37&gt;240,"240",AQ22+7.37),0)</f>
        <v>168</v>
      </c>
      <c r="AD22" t="s" s="25">
        <f>CONCATENATE(AB22,"-",AC22)</f>
        <v>139</v>
      </c>
      <c r="AE22" s="28">
        <f>ROUND(IF(AT22-7.31&lt;48,"48",AT22-7.31),0)</f>
        <v>187</v>
      </c>
      <c r="AF22" s="28">
        <f>ROUND(IF(AT22+7.31&gt;240,"240",AT22+7.31),0)</f>
        <v>201</v>
      </c>
      <c r="AG22" t="s" s="25">
        <f>CONCATENATE(AE22,"-",AF22)</f>
        <v>140</v>
      </c>
      <c r="AH22" s="28">
        <f>ROUND(IF(AW22-7.22&lt;48,"48",AW22-7.22),0)</f>
        <v>149</v>
      </c>
      <c r="AI22" s="28">
        <f>ROUND(IF(AW22+7.22&gt;240,"240",AW22+7.22),0)</f>
        <v>163</v>
      </c>
      <c r="AJ22" t="s" s="25">
        <f>CONCATENATE(AH22,"-",AI22)</f>
        <v>141</v>
      </c>
      <c r="AK22" s="28">
        <f>ROUND(IF(AZ22-7.06&lt;48,"48",AZ22-7.06),0)</f>
        <v>143</v>
      </c>
      <c r="AL22" s="28">
        <f>ROUND(IF(AZ22+7.06&gt;240,"240",AZ22+7.06),0)</f>
        <v>157</v>
      </c>
      <c r="AM22" t="s" s="29">
        <f>CONCATENATE(AK22,"-",AL22)</f>
        <v>142</v>
      </c>
      <c r="AN22" s="27">
        <f>BD22+48</f>
        <v>162</v>
      </c>
      <c r="AO22" s="30">
        <f>AN22/48</f>
        <v>3.375</v>
      </c>
      <c r="AP22" s="34">
        <v>7</v>
      </c>
      <c r="AQ22" s="28">
        <f>BF22+48</f>
        <v>161</v>
      </c>
      <c r="AR22" s="30">
        <f>AQ22/48</f>
        <v>3.35416666666667</v>
      </c>
      <c r="AS22" s="34">
        <v>6</v>
      </c>
      <c r="AT22" s="28">
        <f>BH22+48</f>
        <v>194</v>
      </c>
      <c r="AU22" s="30">
        <f>AT22/48</f>
        <v>4.04166666666667</v>
      </c>
      <c r="AV22" s="34">
        <v>8</v>
      </c>
      <c r="AW22" s="28">
        <f>BJ22+48</f>
        <v>156</v>
      </c>
      <c r="AX22" s="30">
        <f>AW22/48</f>
        <v>3.25</v>
      </c>
      <c r="AY22" s="34">
        <v>5</v>
      </c>
      <c r="AZ22" s="28">
        <f>BL22+48</f>
        <v>150</v>
      </c>
      <c r="BA22" s="30">
        <f>AZ22/48</f>
        <v>3.125</v>
      </c>
      <c r="BB22" s="38">
        <v>4</v>
      </c>
      <c r="BC22" s="32"/>
      <c r="BD22" s="39">
        <v>114</v>
      </c>
      <c r="BE22" s="34">
        <v>7</v>
      </c>
      <c r="BF22" s="34">
        <v>113</v>
      </c>
      <c r="BG22" s="34">
        <v>6</v>
      </c>
      <c r="BH22" s="34">
        <v>146</v>
      </c>
      <c r="BI22" s="34">
        <v>8</v>
      </c>
      <c r="BJ22" s="34">
        <v>108</v>
      </c>
      <c r="BK22" s="34">
        <v>5</v>
      </c>
      <c r="BL22" s="34">
        <v>102</v>
      </c>
      <c r="BM22" s="38">
        <v>4</v>
      </c>
    </row>
    <row r="23" ht="15.75" customHeight="1">
      <c r="A23" s="34">
        <v>20</v>
      </c>
      <c r="B23" t="s" s="35">
        <v>39</v>
      </c>
      <c r="C23" s="51"/>
      <c r="D23" t="s" s="45">
        <v>143</v>
      </c>
      <c r="E23" t="s" s="25">
        <v>26</v>
      </c>
      <c r="F23" s="34">
        <v>21</v>
      </c>
      <c r="G23" t="s" s="24">
        <v>27</v>
      </c>
      <c r="H23" t="s" s="25">
        <f>IF(AND(E23="M",F23&lt;=29),"M 17-29",IF(AND(E23="K",F23&lt;=29),"K 17-29",IF(AND(E23="M",F23&gt;29),"M 30-79",IF(AND(E23="K",F23&gt;29),"K 30-79","other"))))</f>
        <v>60</v>
      </c>
      <c r="I23" s="26"/>
      <c r="J23" s="27">
        <f>ROUND(IF((AP23-1.43)&lt;1,"1",AP23-1.43),0)</f>
        <v>9</v>
      </c>
      <c r="K23" s="28">
        <f>ROUND(IF((AP23+1.43)&gt;10,"10",AP23+1.43),0)</f>
        <v>10</v>
      </c>
      <c r="L23" t="s" s="25">
        <f>CONCATENATE(J23,"-",K23)</f>
        <v>82</v>
      </c>
      <c r="M23" s="28">
        <f>ROUND(IF((AS23-1.38)&lt;1,"1",AS23-1.38),0)</f>
        <v>3</v>
      </c>
      <c r="N23" s="28">
        <f>ROUND(IF((AS23+1.38)&gt;10,"10",AS23+1.38),0)</f>
        <v>5</v>
      </c>
      <c r="O23" t="s" s="25">
        <f>CONCATENATE(M23,"-",N23)</f>
        <v>41</v>
      </c>
      <c r="P23" s="28">
        <f>ROUND(IF((AV23-1.68)&lt;1,"1",AV23-1.68),0)</f>
        <v>7</v>
      </c>
      <c r="Q23" s="28">
        <f>ROUND(IF((AV23+1.68)&gt;10,"10",AV23+1.68),0)</f>
        <v>10</v>
      </c>
      <c r="R23" t="s" s="25">
        <f>CONCATENATE(P23,"-",Q23)</f>
        <v>42</v>
      </c>
      <c r="S23" s="28">
        <f>ROUND(IF((AY23-1.72)&lt;1,"1",AY23-1.72),0)</f>
        <v>1</v>
      </c>
      <c r="T23" s="28">
        <f>ROUND(IF((AY23+1.72)&gt;10,"10",AY23+1.72),0)</f>
        <v>4</v>
      </c>
      <c r="U23" t="s" s="25">
        <f>CONCATENATE(S23,"-",T23)</f>
        <v>53</v>
      </c>
      <c r="V23" s="28">
        <f>ROUND(IF((BB23-1.46)&lt;1,"1",BB23-1.46),0)</f>
        <v>3</v>
      </c>
      <c r="W23" s="28">
        <f>ROUND(IF((BB23+1.46)&gt;10,"10",BB23+1.46),0)</f>
        <v>5</v>
      </c>
      <c r="X23" t="s" s="29">
        <f>CONCATENATE(V23,"-",W23)</f>
        <v>41</v>
      </c>
      <c r="Y23" s="27">
        <f>ROUND(IF(AN23-7.43&lt;48,"48",AN23-7.43),0)</f>
        <v>181</v>
      </c>
      <c r="Z23" s="28">
        <f>ROUND(IF(AN23+7.43&gt;240,"240",AN23+7.43),0)</f>
        <v>195</v>
      </c>
      <c r="AA23" t="s" s="25">
        <f>CONCATENATE(Y23,"-",Z23)</f>
        <v>120</v>
      </c>
      <c r="AB23" s="28">
        <f>ROUND(IF(AQ23-7.37&lt;48,"48",AQ23-7.37),0)</f>
        <v>138</v>
      </c>
      <c r="AC23" s="28">
        <f>ROUND(IF(AQ23+7.37&gt;240,"240",AQ23+7.37),0)</f>
        <v>152</v>
      </c>
      <c r="AD23" t="s" s="25">
        <f>CONCATENATE(AB23,"-",AC23)</f>
        <v>56</v>
      </c>
      <c r="AE23" s="28">
        <f>ROUND(IF(AT23-7.31&lt;48,"48",AT23-7.31),0)</f>
        <v>174</v>
      </c>
      <c r="AF23" s="28">
        <f>ROUND(IF(AT23+7.31&gt;240,"240",AT23+7.31),0)</f>
        <v>188</v>
      </c>
      <c r="AG23" t="s" s="25">
        <f>CONCATENATE(AE23,"-",AF23)</f>
        <v>48</v>
      </c>
      <c r="AH23" s="28">
        <f>ROUND(IF(AW23-7.22&lt;48,"48",AW23-7.22),0)</f>
        <v>113</v>
      </c>
      <c r="AI23" s="28">
        <f>ROUND(IF(AW23+7.22&gt;240,"240",AW23+7.22),0)</f>
        <v>127</v>
      </c>
      <c r="AJ23" t="s" s="25">
        <f>CONCATENATE(AH23,"-",AI23)</f>
        <v>119</v>
      </c>
      <c r="AK23" s="28">
        <f>ROUND(IF(AZ23-7.06&lt;48,"48",AZ23-7.06),0)</f>
        <v>133</v>
      </c>
      <c r="AL23" s="28">
        <f>ROUND(IF(AZ23+7.06&gt;240,"240",AZ23+7.06),0)</f>
        <v>147</v>
      </c>
      <c r="AM23" t="s" s="29">
        <f>CONCATENATE(AK23,"-",AL23)</f>
        <v>75</v>
      </c>
      <c r="AN23" s="27">
        <f>BD23+48</f>
        <v>188</v>
      </c>
      <c r="AO23" s="30">
        <f>AN23/48</f>
        <v>3.91666666666667</v>
      </c>
      <c r="AP23" s="34">
        <v>10</v>
      </c>
      <c r="AQ23" s="28">
        <f>BF23+48</f>
        <v>145</v>
      </c>
      <c r="AR23" s="30">
        <f>AQ23/48</f>
        <v>3.02083333333333</v>
      </c>
      <c r="AS23" s="34">
        <v>4</v>
      </c>
      <c r="AT23" s="28">
        <f>BH23+48</f>
        <v>181</v>
      </c>
      <c r="AU23" s="30">
        <f>AT23/48</f>
        <v>3.77083333333333</v>
      </c>
      <c r="AV23" s="34">
        <v>9</v>
      </c>
      <c r="AW23" s="28">
        <f>BJ23+48</f>
        <v>120</v>
      </c>
      <c r="AX23" s="30">
        <f>AW23/48</f>
        <v>2.5</v>
      </c>
      <c r="AY23" s="34">
        <v>2</v>
      </c>
      <c r="AZ23" s="28">
        <f>BL23+48</f>
        <v>140</v>
      </c>
      <c r="BA23" s="30">
        <f>AZ23/48</f>
        <v>2.91666666666667</v>
      </c>
      <c r="BB23" s="38">
        <v>4</v>
      </c>
      <c r="BC23" s="50"/>
      <c r="BD23" s="39">
        <v>140</v>
      </c>
      <c r="BE23" s="34">
        <v>10</v>
      </c>
      <c r="BF23" s="34">
        <v>97</v>
      </c>
      <c r="BG23" s="34">
        <v>4</v>
      </c>
      <c r="BH23" s="34">
        <v>133</v>
      </c>
      <c r="BI23" s="34">
        <v>9</v>
      </c>
      <c r="BJ23" s="34">
        <v>72</v>
      </c>
      <c r="BK23" s="34">
        <v>2</v>
      </c>
      <c r="BL23" s="34">
        <v>92</v>
      </c>
      <c r="BM23" s="38">
        <v>4</v>
      </c>
    </row>
    <row r="24" ht="15.75" customHeight="1">
      <c r="A24" s="40">
        <v>21</v>
      </c>
      <c r="B24" t="s" s="41">
        <v>23</v>
      </c>
      <c r="C24" t="s" s="20">
        <v>144</v>
      </c>
      <c r="D24" t="s" s="45">
        <v>145</v>
      </c>
      <c r="E24" t="s" s="25">
        <v>26</v>
      </c>
      <c r="F24" s="34">
        <v>30</v>
      </c>
      <c r="G24" t="s" s="24">
        <v>27</v>
      </c>
      <c r="H24" t="s" s="25">
        <f>IF(AND(E24="M",F24&lt;=29),"M 17-29",IF(AND(E24="K",F24&lt;=29),"K 17-29",IF(AND(E24="M",F24&gt;29),"M 30-79",IF(AND(E24="K",F24&gt;29),"K 30-79","other"))))</f>
        <v>28</v>
      </c>
      <c r="I24" s="26"/>
      <c r="J24" s="27">
        <f>ROUND(IF((AP24-1.49)&lt;1,"1",AP24-1.49),0)</f>
        <v>5</v>
      </c>
      <c r="K24" s="28">
        <f>ROUND(IF((AP24+1.49)&gt;10,"10",AP24+1.49),0)</f>
        <v>7</v>
      </c>
      <c r="L24" t="s" s="25">
        <f>CONCATENATE(J24,"-",K24)</f>
        <v>74</v>
      </c>
      <c r="M24" s="28">
        <f>ROUND(IF((AS24-1.69)&lt;1,"1",AS24-1.69),0)</f>
        <v>1</v>
      </c>
      <c r="N24" s="28">
        <f>ROUND(IF((AS24+1.69)&gt;10,"10",AS24+1.69),0)</f>
        <v>4</v>
      </c>
      <c r="O24" t="s" s="25">
        <f>CONCATENATE(M24,"-",N24)</f>
        <v>53</v>
      </c>
      <c r="P24" s="28">
        <f>ROUND(IF((AV24-1.7)&lt;1,"1",AV24-1.7),0)</f>
        <v>8</v>
      </c>
      <c r="Q24" s="28">
        <f>ROUND(IF((AV24+1.7)&gt;10,"10",AV24+1.7),0)</f>
        <v>10</v>
      </c>
      <c r="R24" t="s" s="25">
        <f>CONCATENATE(P24,"-",Q24)</f>
        <v>61</v>
      </c>
      <c r="S24" s="28">
        <f>ROUND(IF((AY24-1.81)&lt;1,"1",AY24-1.81),0)</f>
        <v>4</v>
      </c>
      <c r="T24" s="28">
        <f>ROUND(IF((AY24+1.81)&gt;10,"10",AY24+1.81),)</f>
        <v>8</v>
      </c>
      <c r="U24" t="s" s="25">
        <f>CONCATENATE(S24,"-",T24)</f>
        <v>32</v>
      </c>
      <c r="V24" s="28">
        <f>ROUND(IF((BB24-1.53)&lt;1,"1",BB24-1.53),0)</f>
        <v>4</v>
      </c>
      <c r="W24" s="28">
        <f>ROUND(IF((BB24+1.53)&gt;10,"10",BB24+1.53),0)</f>
        <v>8</v>
      </c>
      <c r="X24" t="s" s="29">
        <f>CONCATENATE(V24,"-",W24)</f>
        <v>32</v>
      </c>
      <c r="Y24" s="27">
        <f>ROUND(IF(AN24-7.43&lt;48,"48",AN24-7.43),0)</f>
        <v>139</v>
      </c>
      <c r="Z24" s="28">
        <f>ROUND(IF(AN24+7.43&gt;240,"240",AN24+7.43),0)</f>
        <v>153</v>
      </c>
      <c r="AA24" t="s" s="25">
        <f>CONCATENATE(Y24,"-",Z24)</f>
        <v>69</v>
      </c>
      <c r="AB24" s="28">
        <f>ROUND(IF(AQ24-7.37&lt;48,"48",AQ24-7.37),0)</f>
        <v>115</v>
      </c>
      <c r="AC24" s="28">
        <f>ROUND(IF(AQ24+7.37&gt;240,"240",AQ24+7.37),0)</f>
        <v>129</v>
      </c>
      <c r="AD24" t="s" s="25">
        <f>CONCATENATE(AB24,"-",AC24)</f>
        <v>146</v>
      </c>
      <c r="AE24" s="28">
        <f>ROUND(IF(AT24-7.31&lt;48,"48",AT24-7.31),0)</f>
        <v>171</v>
      </c>
      <c r="AF24" s="28">
        <f>ROUND(IF(AT24+7.31&gt;240,"240",AT24+7.31),0)</f>
        <v>185</v>
      </c>
      <c r="AG24" t="s" s="25">
        <f>CONCATENATE(AE24,"-",AF24)</f>
        <v>114</v>
      </c>
      <c r="AH24" s="28">
        <f>ROUND(IF(AW24-7.22&lt;48,"48",AW24-7.22),0)</f>
        <v>160</v>
      </c>
      <c r="AI24" s="28">
        <f>ROUND(IF(AW24+7.22&gt;240,"240",AW24+7.22),0)</f>
        <v>174</v>
      </c>
      <c r="AJ24" t="s" s="25">
        <f>CONCATENATE(AH24,"-",AI24)</f>
        <v>47</v>
      </c>
      <c r="AK24" s="28">
        <f>ROUND(IF(AZ24-7.06&lt;48,"48",AZ24-7.06),0)</f>
        <v>166</v>
      </c>
      <c r="AL24" s="28">
        <f>ROUND(IF(AZ24+7.06&gt;240,"240",AZ24+7.06),0)</f>
        <v>180</v>
      </c>
      <c r="AM24" t="s" s="29">
        <f>CONCATENATE(AK24,"-",AL24)</f>
        <v>77</v>
      </c>
      <c r="AN24" s="27">
        <f>BD24+48</f>
        <v>146</v>
      </c>
      <c r="AO24" s="30">
        <f>AN24/48</f>
        <v>3.04166666666667</v>
      </c>
      <c r="AP24" s="34">
        <v>6</v>
      </c>
      <c r="AQ24" s="28">
        <f>BF24+48</f>
        <v>122</v>
      </c>
      <c r="AR24" s="30">
        <f>AQ24/48</f>
        <v>2.54166666666667</v>
      </c>
      <c r="AS24" s="34">
        <v>2</v>
      </c>
      <c r="AT24" s="28">
        <f>BH24+48</f>
        <v>178</v>
      </c>
      <c r="AU24" s="30">
        <f>AT24/48</f>
        <v>3.70833333333333</v>
      </c>
      <c r="AV24" s="34">
        <v>10</v>
      </c>
      <c r="AW24" s="28">
        <f>BJ24+48</f>
        <v>167</v>
      </c>
      <c r="AX24" s="30">
        <f>AW24/48</f>
        <v>3.47916666666667</v>
      </c>
      <c r="AY24" s="34">
        <v>6</v>
      </c>
      <c r="AZ24" s="28">
        <f>BL24+48</f>
        <v>173</v>
      </c>
      <c r="BA24" s="30">
        <f>AZ24/48</f>
        <v>3.60416666666667</v>
      </c>
      <c r="BB24" s="38">
        <v>6</v>
      </c>
      <c r="BC24" s="32"/>
      <c r="BD24" s="39">
        <v>98</v>
      </c>
      <c r="BE24" s="34">
        <v>6</v>
      </c>
      <c r="BF24" s="34">
        <v>74</v>
      </c>
      <c r="BG24" s="34">
        <v>2</v>
      </c>
      <c r="BH24" s="34">
        <v>130</v>
      </c>
      <c r="BI24" s="34">
        <v>10</v>
      </c>
      <c r="BJ24" s="34">
        <v>119</v>
      </c>
      <c r="BK24" s="34">
        <v>6</v>
      </c>
      <c r="BL24" s="34">
        <v>125</v>
      </c>
      <c r="BM24" s="38">
        <v>6</v>
      </c>
    </row>
    <row r="25" ht="15.75" customHeight="1">
      <c r="A25" s="40">
        <v>22</v>
      </c>
      <c r="B25" t="s" s="41">
        <v>23</v>
      </c>
      <c r="C25" t="s" s="20">
        <v>147</v>
      </c>
      <c r="D25" t="s" s="45">
        <v>148</v>
      </c>
      <c r="E25" t="s" s="25">
        <v>26</v>
      </c>
      <c r="F25" s="34">
        <v>36</v>
      </c>
      <c r="G25" t="s" s="24">
        <v>27</v>
      </c>
      <c r="H25" t="s" s="25">
        <f>IF(AND(E25="M",F25&lt;=29),"M 17-29",IF(AND(E25="K",F25&lt;=29),"K 17-29",IF(AND(E25="M",F25&gt;29),"M 30-79",IF(AND(E25="K",F25&gt;29),"K 30-79","other"))))</f>
        <v>28</v>
      </c>
      <c r="I25" s="26"/>
      <c r="J25" s="27">
        <f>ROUND(IF((AP25-1.49)&lt;1,"1",AP25-1.49),0)</f>
        <v>2</v>
      </c>
      <c r="K25" s="28">
        <f>ROUND(IF((AP25+1.49)&gt;10,"10",AP25+1.49),0)</f>
        <v>4</v>
      </c>
      <c r="L25" t="s" s="25">
        <f>CONCATENATE(J25,"-",K25)</f>
        <v>29</v>
      </c>
      <c r="M25" s="28">
        <f>ROUND(IF((AS25-1.69)&lt;1,"1",AS25-1.69),0)</f>
        <v>1</v>
      </c>
      <c r="N25" s="28">
        <f>ROUND(IF((AS25+1.69)&gt;10,"10",AS25+1.69),0)</f>
        <v>3</v>
      </c>
      <c r="O25" t="s" s="25">
        <f>CONCATENATE(M25,"-",N25)</f>
        <v>102</v>
      </c>
      <c r="P25" s="28">
        <f>ROUND(IF((AV25-1.7)&lt;1,"1",AV25-1.7),0)</f>
        <v>6</v>
      </c>
      <c r="Q25" s="28">
        <f>ROUND(IF((AV25+1.7)&gt;10,"10",AV25+1.7),0)</f>
        <v>10</v>
      </c>
      <c r="R25" t="s" s="25">
        <f>CONCATENATE(P25,"-",Q25)</f>
        <v>43</v>
      </c>
      <c r="S25" s="28">
        <f>ROUND(IF((AY25-1.81)&lt;1,"1",AY25-1.81),0)</f>
        <v>5</v>
      </c>
      <c r="T25" s="28">
        <f>ROUND(IF((AY25+1.81)&gt;10,"10",AY25+1.81),)</f>
        <v>9</v>
      </c>
      <c r="U25" t="s" s="25">
        <f>CONCATENATE(S25,"-",T25)</f>
        <v>31</v>
      </c>
      <c r="V25" s="28">
        <f>ROUND(IF((BB25-1.53)&lt;1,"1",BB25-1.53),0)</f>
        <v>5</v>
      </c>
      <c r="W25" s="28">
        <f>ROUND(IF((BB25+1.53)&gt;10,"10",BB25+1.53),0)</f>
        <v>9</v>
      </c>
      <c r="X25" t="s" s="29">
        <f>CONCATENATE(V25,"-",W25)</f>
        <v>31</v>
      </c>
      <c r="Y25" s="27">
        <f>ROUND(IF(AN25-7.43&lt;48,"48",AN25-7.43),0)</f>
        <v>104</v>
      </c>
      <c r="Z25" s="28">
        <f>ROUND(IF(AN25+7.43&gt;240,"240",AN25+7.43),0)</f>
        <v>118</v>
      </c>
      <c r="AA25" t="s" s="25">
        <f>CONCATENATE(Y25,"-",Z25)</f>
        <v>112</v>
      </c>
      <c r="AB25" s="28">
        <f>ROUND(IF(AQ25-7.37&lt;48,"48",AQ25-7.37),0)</f>
        <v>106</v>
      </c>
      <c r="AC25" s="28">
        <f>ROUND(IF(AQ25+7.37&gt;240,"240",AQ25+7.37),0)</f>
        <v>120</v>
      </c>
      <c r="AD25" t="s" s="25">
        <f>CONCATENATE(AB25,"-",AC25)</f>
        <v>103</v>
      </c>
      <c r="AE25" s="28">
        <f>ROUND(IF(AT25-7.31&lt;48,"48",AT25-7.31),0)</f>
        <v>166</v>
      </c>
      <c r="AF25" s="28">
        <f>ROUND(IF(AT25+7.31&gt;240,"240",AT25+7.31),0)</f>
        <v>180</v>
      </c>
      <c r="AG25" t="s" s="25">
        <f>CONCATENATE(AE25,"-",AF25)</f>
        <v>77</v>
      </c>
      <c r="AH25" s="28">
        <f>ROUND(IF(AW25-7.22&lt;48,"48",AW25-7.22),0)</f>
        <v>156</v>
      </c>
      <c r="AI25" s="28">
        <f>ROUND(IF(AW25+7.22&gt;240,"240",AW25+7.22),0)</f>
        <v>170</v>
      </c>
      <c r="AJ25" t="s" s="25">
        <f>CONCATENATE(AH25,"-",AI25)</f>
        <v>149</v>
      </c>
      <c r="AK25" s="28">
        <f>ROUND(IF(AZ25-7.06&lt;48,"48",AZ25-7.06),0)</f>
        <v>170</v>
      </c>
      <c r="AL25" s="28">
        <f>ROUND(IF(AZ25+7.06&gt;240,"240",AZ25+7.06),0)</f>
        <v>184</v>
      </c>
      <c r="AM25" t="s" s="29">
        <f>CONCATENATE(AK25,"-",AL25)</f>
        <v>150</v>
      </c>
      <c r="AN25" s="27">
        <f>BD25+48</f>
        <v>111</v>
      </c>
      <c r="AO25" s="30">
        <f>AN25/48</f>
        <v>2.3125</v>
      </c>
      <c r="AP25" s="34">
        <v>3</v>
      </c>
      <c r="AQ25" s="28">
        <f>BF25+48</f>
        <v>113</v>
      </c>
      <c r="AR25" s="30">
        <f>AQ25/48</f>
        <v>2.35416666666667</v>
      </c>
      <c r="AS25" s="34">
        <v>1</v>
      </c>
      <c r="AT25" s="28">
        <f>BH25+48</f>
        <v>173</v>
      </c>
      <c r="AU25" s="30">
        <f>AT25/48</f>
        <v>3.60416666666667</v>
      </c>
      <c r="AV25" s="34">
        <v>8</v>
      </c>
      <c r="AW25" s="28">
        <f>BJ25+48</f>
        <v>163</v>
      </c>
      <c r="AX25" s="30">
        <f>AW25/48</f>
        <v>3.39583333333333</v>
      </c>
      <c r="AY25" s="34">
        <v>7</v>
      </c>
      <c r="AZ25" s="28">
        <f>BL25+48</f>
        <v>177</v>
      </c>
      <c r="BA25" s="30">
        <f>AZ25/48</f>
        <v>3.6875</v>
      </c>
      <c r="BB25" s="38">
        <v>7</v>
      </c>
      <c r="BC25" s="32"/>
      <c r="BD25" s="39">
        <v>63</v>
      </c>
      <c r="BE25" s="34">
        <v>3</v>
      </c>
      <c r="BF25" s="34">
        <v>65</v>
      </c>
      <c r="BG25" s="34">
        <v>1</v>
      </c>
      <c r="BH25" s="34">
        <v>125</v>
      </c>
      <c r="BI25" s="34">
        <v>8</v>
      </c>
      <c r="BJ25" s="34">
        <v>115</v>
      </c>
      <c r="BK25" s="34">
        <v>7</v>
      </c>
      <c r="BL25" s="34">
        <v>129</v>
      </c>
      <c r="BM25" s="38">
        <v>7</v>
      </c>
    </row>
    <row r="26" ht="15.75" customHeight="1">
      <c r="A26" s="40">
        <v>23</v>
      </c>
      <c r="B26" t="s" s="41">
        <v>23</v>
      </c>
      <c r="C26" t="s" s="20">
        <v>151</v>
      </c>
      <c r="D26" t="s" s="45">
        <v>152</v>
      </c>
      <c r="E26" t="s" s="25">
        <v>51</v>
      </c>
      <c r="F26" s="34">
        <v>30</v>
      </c>
      <c r="G26" t="s" s="24">
        <v>27</v>
      </c>
      <c r="H26" t="s" s="25">
        <f>IF(AND(E26="M",F26&lt;=29),"M 17-29",IF(AND(E26="K",F26&lt;=29),"K 17-29",IF(AND(E26="M",F26&gt;29),"M 30-79",IF(AND(E26="K",F26&gt;29),"K 30-79","other"))))</f>
        <v>52</v>
      </c>
      <c r="I26" s="26"/>
      <c r="J26" s="27">
        <f>ROUND(IF((AP26-1.67)&lt;1,"1",AP26-1.67),0)</f>
        <v>1</v>
      </c>
      <c r="K26" s="28">
        <f>ROUND(IF((AP26+1.67)&gt;10,"10",AP26+1.67),0)</f>
        <v>5</v>
      </c>
      <c r="L26" t="s" s="25">
        <f>CONCATENATE(J26,"-",K26)</f>
        <v>44</v>
      </c>
      <c r="M26" s="28">
        <f>ROUND(IF((AS26-2.01)&lt;1,"1",AS26-2.01),0)</f>
        <v>7</v>
      </c>
      <c r="N26" s="28">
        <f>ROUND(IF((AS26+2.01)&gt;10,"10",AS26+2.01),0)</f>
        <v>10</v>
      </c>
      <c r="O26" t="s" s="25">
        <f>CONCATENATE(M26,"-",N26)</f>
        <v>42</v>
      </c>
      <c r="P26" s="28">
        <f>ROUND(IF((AV26-1.73)&lt;1,"1",AV26-1.73),0)</f>
        <v>8</v>
      </c>
      <c r="Q26" s="28">
        <f>ROUND(IF((AV26+1.73)&gt;10,"10",AV26+1.73),0)</f>
        <v>10</v>
      </c>
      <c r="R26" t="s" s="25">
        <f>CONCATENATE(P26,"-",Q26)</f>
        <v>61</v>
      </c>
      <c r="S26" s="28">
        <f>ROUND(IF((AY26-1.91)&lt;1,"1",AY26-1.91),0)</f>
        <v>2</v>
      </c>
      <c r="T26" s="28">
        <f>ROUND(IF((AY26+1.91)&gt;10,"10",AY26+1.91),0)</f>
        <v>6</v>
      </c>
      <c r="U26" t="s" s="25">
        <f>CONCATENATE(S26,"-",T26)</f>
        <v>33</v>
      </c>
      <c r="V26" s="28">
        <f>ROUND(IF((BB26-1.76)&lt;1,"1",BB26-1.76),0)</f>
        <v>3</v>
      </c>
      <c r="W26" s="28">
        <f>ROUND(IF((BB26+1.76)&gt;10,"10",BB26+1.76),0)</f>
        <v>7</v>
      </c>
      <c r="X26" t="s" s="29">
        <f>CONCATENATE(V26,"-",W26)</f>
        <v>30</v>
      </c>
      <c r="Y26" s="27">
        <f>ROUND(IF(AN26-7.43&lt;48,"48",AN26-7.43),0)</f>
        <v>116</v>
      </c>
      <c r="Z26" s="28">
        <f>ROUND(IF(AN26+7.43&gt;240,"240",AN26+7.43),0)</f>
        <v>130</v>
      </c>
      <c r="AA26" t="s" s="25">
        <f>CONCATENATE(Y26,"-",Z26)</f>
        <v>153</v>
      </c>
      <c r="AB26" s="28">
        <f>ROUND(IF(AQ26-7.37&lt;48,"48",AQ26-7.37),0)</f>
        <v>161</v>
      </c>
      <c r="AC26" s="28">
        <f>ROUND(IF(AQ26+7.37&gt;240,"240",AQ26+7.37),0)</f>
        <v>175</v>
      </c>
      <c r="AD26" t="s" s="25">
        <f>CONCATENATE(AB26,"-",AC26)</f>
        <v>99</v>
      </c>
      <c r="AE26" s="28">
        <f>ROUND(IF(AT26-7.31&lt;48,"48",AT26-7.31),0)</f>
        <v>174</v>
      </c>
      <c r="AF26" s="28">
        <f>ROUND(IF(AT26+7.31&gt;240,"240",AT26+7.31),0)</f>
        <v>188</v>
      </c>
      <c r="AG26" t="s" s="25">
        <f>CONCATENATE(AE26,"-",AF26)</f>
        <v>48</v>
      </c>
      <c r="AH26" s="28">
        <f>ROUND(IF(AW26-7.22&lt;48,"48",AW26-7.22),0)</f>
        <v>141</v>
      </c>
      <c r="AI26" s="28">
        <f>ROUND(IF(AW26+7.22&gt;240,"240",AW26+7.22),0)</f>
        <v>155</v>
      </c>
      <c r="AJ26" t="s" s="25">
        <f>CONCATENATE(AH26,"-",AI26)</f>
        <v>135</v>
      </c>
      <c r="AK26" s="28">
        <f>ROUND(IF(AZ26-7.06&lt;48,"48",AZ26-7.06),0)</f>
        <v>158</v>
      </c>
      <c r="AL26" s="28">
        <f>ROUND(IF(AZ26+7.06&gt;240,"240",AZ26+7.06),0)</f>
        <v>172</v>
      </c>
      <c r="AM26" t="s" s="29">
        <f>CONCATENATE(AK26,"-",AL26)</f>
        <v>37</v>
      </c>
      <c r="AN26" s="27">
        <f>BD26+48</f>
        <v>123</v>
      </c>
      <c r="AO26" s="30">
        <f>AN26/48</f>
        <v>2.5625</v>
      </c>
      <c r="AP26" s="34">
        <v>3</v>
      </c>
      <c r="AQ26" s="28">
        <f>BF26+48</f>
        <v>168</v>
      </c>
      <c r="AR26" s="30">
        <f>AQ26/48</f>
        <v>3.5</v>
      </c>
      <c r="AS26" s="34">
        <v>9</v>
      </c>
      <c r="AT26" s="28">
        <f>BH26+48</f>
        <v>181</v>
      </c>
      <c r="AU26" s="30">
        <f>AT26/48</f>
        <v>3.77083333333333</v>
      </c>
      <c r="AV26" s="34">
        <v>10</v>
      </c>
      <c r="AW26" s="28">
        <f>BJ26+48</f>
        <v>148</v>
      </c>
      <c r="AX26" s="30">
        <f>AW26/48</f>
        <v>3.08333333333333</v>
      </c>
      <c r="AY26" s="34">
        <v>4</v>
      </c>
      <c r="AZ26" s="28">
        <f>BL26+48</f>
        <v>165</v>
      </c>
      <c r="BA26" s="30">
        <f>AZ26/48</f>
        <v>3.4375</v>
      </c>
      <c r="BB26" s="38">
        <v>5</v>
      </c>
      <c r="BC26" s="32"/>
      <c r="BD26" s="39">
        <v>75</v>
      </c>
      <c r="BE26" s="34">
        <v>3</v>
      </c>
      <c r="BF26" s="34">
        <v>120</v>
      </c>
      <c r="BG26" s="34">
        <v>9</v>
      </c>
      <c r="BH26" s="34">
        <v>133</v>
      </c>
      <c r="BI26" s="34">
        <v>10</v>
      </c>
      <c r="BJ26" s="34">
        <v>100</v>
      </c>
      <c r="BK26" s="34">
        <v>4</v>
      </c>
      <c r="BL26" s="34">
        <v>117</v>
      </c>
      <c r="BM26" s="38">
        <v>5</v>
      </c>
    </row>
    <row r="27" ht="15.75" customHeight="1">
      <c r="A27" s="40">
        <v>24</v>
      </c>
      <c r="B27" t="s" s="41">
        <v>23</v>
      </c>
      <c r="C27" t="s" s="20">
        <v>154</v>
      </c>
      <c r="D27" t="s" s="45">
        <v>155</v>
      </c>
      <c r="E27" t="s" s="25">
        <v>51</v>
      </c>
      <c r="F27" s="34">
        <v>28</v>
      </c>
      <c r="G27" t="s" s="24">
        <v>27</v>
      </c>
      <c r="H27" t="s" s="25">
        <f>IF(AND(E27="M",F27&lt;=29),"M 17-29",IF(AND(E27="K",F27&lt;=29),"K 17-29",IF(AND(E27="M",F27&gt;29),"M 30-79",IF(AND(E27="K",F27&gt;29),"K 30-79","other"))))</f>
        <v>101</v>
      </c>
      <c r="I27" s="26"/>
      <c r="J27" s="27">
        <f>ROUND(IF((AP27-1.33)&lt;1,"1",AP27-1.33),0)</f>
        <v>6</v>
      </c>
      <c r="K27" s="28">
        <f>ROUND(IF((AP27+1.33)&gt;10,"10",AP27+1.33),0)</f>
        <v>8</v>
      </c>
      <c r="L27" t="s" s="25">
        <f>CONCATENATE(J27,"-",K27)</f>
        <v>81</v>
      </c>
      <c r="M27" s="28">
        <f>ROUND(IF((AS27-1.31)&lt;1,"1",AS27-1.31),0)</f>
        <v>2</v>
      </c>
      <c r="N27" s="28">
        <f>ROUND(IF((AS27+1.31)&gt;10,"10",AS27+1.31),0)</f>
        <v>4</v>
      </c>
      <c r="O27" t="s" s="25">
        <f>CONCATENATE(M27,"-",N27)</f>
        <v>29</v>
      </c>
      <c r="P27" s="28">
        <f>ROUND(IF((AV27-1.52)&lt;1,"1",AV27-1.52),0)</f>
        <v>4</v>
      </c>
      <c r="Q27" s="28">
        <f>ROUND(IF((AV27+1.52)&gt;10,"10",AV27+1.52),0)</f>
        <v>8</v>
      </c>
      <c r="R27" t="s" s="25">
        <f>CONCATENATE(P27,"-",Q27)</f>
        <v>32</v>
      </c>
      <c r="S27" s="28">
        <f>ROUND(IF((AY27-1.6)&lt;1,"1",AY27-1.6),0)</f>
        <v>1</v>
      </c>
      <c r="T27" s="28">
        <f>ROUND(IF((AY27+1.6)&gt;10,"10",AY27+1.6),0)</f>
        <v>4</v>
      </c>
      <c r="U27" t="s" s="25">
        <f>CONCATENATE(S27,"-",T27)</f>
        <v>53</v>
      </c>
      <c r="V27" s="28">
        <f>ROUND(IF((BB27-1.3)&lt;1,"1",BB27-1.3),0)</f>
        <v>1</v>
      </c>
      <c r="W27" s="28">
        <f>ROUND(IF((BB27+1.3)&gt;10,"10",BB27+1.3),0)</f>
        <v>2</v>
      </c>
      <c r="X27" t="s" s="29">
        <f>CONCATENATE(V27,"-",W27)</f>
        <v>67</v>
      </c>
      <c r="Y27" s="27">
        <f>ROUND(IF(AN27-7.43&lt;48,"48",AN27-7.43),0)</f>
        <v>156</v>
      </c>
      <c r="Z27" s="28">
        <f>ROUND(IF(AN27+7.43&gt;240,"240",AN27+7.43),0)</f>
        <v>170</v>
      </c>
      <c r="AA27" t="s" s="25">
        <f>CONCATENATE(Y27,"-",Z27)</f>
        <v>149</v>
      </c>
      <c r="AB27" s="28">
        <f>ROUND(IF(AQ27-7.37&lt;48,"48",AQ27-7.37),0)</f>
        <v>131</v>
      </c>
      <c r="AC27" s="28">
        <f>ROUND(IF(AQ27+7.37&gt;240,"240",AQ27+7.37),0)</f>
        <v>145</v>
      </c>
      <c r="AD27" t="s" s="25">
        <f>CONCATENATE(AB27,"-",AC27)</f>
        <v>124</v>
      </c>
      <c r="AE27" s="28">
        <f>ROUND(IF(AT27-7.31&lt;48,"48",AT27-7.31),0)</f>
        <v>163</v>
      </c>
      <c r="AF27" s="28">
        <f>ROUND(IF(AT27+7.31&gt;240,"240",AT27+7.31),0)</f>
        <v>177</v>
      </c>
      <c r="AG27" t="s" s="25">
        <f>CONCATENATE(AE27,"-",AF27)</f>
        <v>55</v>
      </c>
      <c r="AH27" s="28">
        <f>ROUND(IF(AW27-7.22&lt;48,"48",AW27-7.22),0)</f>
        <v>117</v>
      </c>
      <c r="AI27" s="28">
        <f>ROUND(IF(AW27+7.22&gt;240,"240",AW27+7.22),0)</f>
        <v>131</v>
      </c>
      <c r="AJ27" t="s" s="25">
        <f>CONCATENATE(AH27,"-",AI27)</f>
        <v>45</v>
      </c>
      <c r="AK27" s="28">
        <f>ROUND(IF(AZ27-7.06&lt;48,"48",AZ27-7.06),0)</f>
        <v>101</v>
      </c>
      <c r="AL27" s="28">
        <f>ROUND(IF(AZ27+7.06&gt;240,"240",AZ27+7.06),0)</f>
        <v>115</v>
      </c>
      <c r="AM27" t="s" s="29">
        <f>CONCATENATE(AK27,"-",AL27)</f>
        <v>156</v>
      </c>
      <c r="AN27" s="27">
        <f>BD27+48</f>
        <v>163</v>
      </c>
      <c r="AO27" s="30">
        <f>AN27/48</f>
        <v>3.39583333333333</v>
      </c>
      <c r="AP27" s="34">
        <v>7</v>
      </c>
      <c r="AQ27" s="28">
        <f>BF27+48</f>
        <v>138</v>
      </c>
      <c r="AR27" s="30">
        <f>AQ27/48</f>
        <v>2.875</v>
      </c>
      <c r="AS27" s="34">
        <v>3</v>
      </c>
      <c r="AT27" s="28">
        <f>BH27+48</f>
        <v>170</v>
      </c>
      <c r="AU27" s="30">
        <f>AT27/48</f>
        <v>3.54166666666667</v>
      </c>
      <c r="AV27" s="34">
        <v>6</v>
      </c>
      <c r="AW27" s="28">
        <f>BJ27+48</f>
        <v>124</v>
      </c>
      <c r="AX27" s="30">
        <f>AW27/48</f>
        <v>2.58333333333333</v>
      </c>
      <c r="AY27" s="34">
        <v>2</v>
      </c>
      <c r="AZ27" s="28">
        <f>BL27+48</f>
        <v>108</v>
      </c>
      <c r="BA27" s="30">
        <f>AZ27/48</f>
        <v>2.25</v>
      </c>
      <c r="BB27" s="38">
        <v>1</v>
      </c>
      <c r="BC27" s="50"/>
      <c r="BD27" s="39">
        <v>115</v>
      </c>
      <c r="BE27" s="34">
        <v>7</v>
      </c>
      <c r="BF27" s="34">
        <v>90</v>
      </c>
      <c r="BG27" s="34">
        <v>3</v>
      </c>
      <c r="BH27" s="34">
        <v>122</v>
      </c>
      <c r="BI27" s="34">
        <v>6</v>
      </c>
      <c r="BJ27" s="34">
        <v>76</v>
      </c>
      <c r="BK27" s="34">
        <v>2</v>
      </c>
      <c r="BL27" s="34">
        <v>60</v>
      </c>
      <c r="BM27" s="38">
        <v>1</v>
      </c>
    </row>
    <row r="28" ht="15.75" customHeight="1">
      <c r="A28" s="34">
        <v>25</v>
      </c>
      <c r="B28" t="s" s="53">
        <v>39</v>
      </c>
      <c r="C28" s="51"/>
      <c r="D28" t="s" s="45">
        <v>157</v>
      </c>
      <c r="E28" t="s" s="25">
        <v>26</v>
      </c>
      <c r="F28" s="34">
        <v>23</v>
      </c>
      <c r="G28" t="s" s="24">
        <v>27</v>
      </c>
      <c r="H28" t="s" s="25">
        <f>IF(AND(E28="M",F28&lt;=29),"M 17-29",IF(AND(E28="K",F28&lt;=29),"K 17-29",IF(AND(E28="M",F28&gt;29),"M 30-79",IF(AND(E28="K",F28&gt;29),"K 30-79","other"))))</f>
        <v>60</v>
      </c>
      <c r="I28" s="26"/>
      <c r="J28" s="27">
        <f>ROUND(IF((AP28-1.43)&lt;1,"1",AP28-1.43),0)</f>
        <v>3</v>
      </c>
      <c r="K28" s="28">
        <f>ROUND(IF((AP28+1.43)&gt;10,"10",AP28+1.43),0)</f>
        <v>5</v>
      </c>
      <c r="L28" t="s" s="25">
        <f>CONCATENATE(J28,"-",K28)</f>
        <v>41</v>
      </c>
      <c r="M28" s="28">
        <f>ROUND(IF((AS28-1.38)&lt;1,"1",AS28-1.38),0)</f>
        <v>4</v>
      </c>
      <c r="N28" s="28">
        <f>ROUND(IF((AS28+1.38)&gt;10,"10",AS28+1.38),0)</f>
        <v>6</v>
      </c>
      <c r="O28" t="s" s="25">
        <f>CONCATENATE(M28,"-",N28)</f>
        <v>80</v>
      </c>
      <c r="P28" s="28">
        <f>ROUND(IF((AV28-1.68)&lt;1,"1",AV28-1.68),0)</f>
        <v>8</v>
      </c>
      <c r="Q28" s="28">
        <f>ROUND(IF((AV28+1.68)&gt;10,"10",AV28+1.68),0)</f>
        <v>10</v>
      </c>
      <c r="R28" t="s" s="25">
        <f>CONCATENATE(P28,"-",Q28)</f>
        <v>61</v>
      </c>
      <c r="S28" s="28">
        <f>ROUND(IF((AY28-1.72)&lt;1,"1",AY28-1.72),0)</f>
        <v>5</v>
      </c>
      <c r="T28" s="28">
        <f>ROUND(IF((AY28+1.72)&gt;10,"10",AY28+1.72),0)</f>
        <v>9</v>
      </c>
      <c r="U28" t="s" s="25">
        <f>CONCATENATE(S28,"-",T28)</f>
        <v>31</v>
      </c>
      <c r="V28" s="28">
        <f>ROUND(IF((BB28-1.46)&lt;1,"1",BB28-1.46),0)</f>
        <v>9</v>
      </c>
      <c r="W28" s="28">
        <f>ROUND(IF((BB28+1.46)&gt;10,"10",BB28+1.46),0)</f>
        <v>10</v>
      </c>
      <c r="X28" t="s" s="29">
        <f>CONCATENATE(V28,"-",W28)</f>
        <v>82</v>
      </c>
      <c r="Y28" s="27">
        <f>ROUND(IF(AN28-7.43&lt;48,"48",AN28-7.43),0)</f>
        <v>120</v>
      </c>
      <c r="Z28" s="28">
        <f>ROUND(IF(AN28+7.43&gt;240,"240",AN28+7.43),0)</f>
        <v>134</v>
      </c>
      <c r="AA28" t="s" s="25">
        <f>CONCATENATE(Y28,"-",Z28)</f>
        <v>158</v>
      </c>
      <c r="AB28" s="28">
        <f>ROUND(IF(AQ28-7.37&lt;48,"48",AQ28-7.37),0)</f>
        <v>149</v>
      </c>
      <c r="AC28" s="28">
        <f>ROUND(IF(AQ28+7.37&gt;240,"240",AQ28+7.37),0)</f>
        <v>163</v>
      </c>
      <c r="AD28" t="s" s="25">
        <f>CONCATENATE(AB28,"-",AC28)</f>
        <v>141</v>
      </c>
      <c r="AE28" s="28">
        <f>ROUND(IF(AT28-7.31&lt;48,"48",AT28-7.31),0)</f>
        <v>197</v>
      </c>
      <c r="AF28" s="28">
        <f>ROUND(IF(AT28+7.31&gt;240,"240",AT28+7.31),0)</f>
        <v>211</v>
      </c>
      <c r="AG28" t="s" s="25">
        <f>CONCATENATE(AE28,"-",AF28)</f>
        <v>159</v>
      </c>
      <c r="AH28" s="28">
        <f>ROUND(IF(AW28-7.22&lt;48,"48",AW28-7.22),0)</f>
        <v>160</v>
      </c>
      <c r="AI28" s="28">
        <f>ROUND(IF(AW28+7.22&gt;240,"240",AW28+7.22),0)</f>
        <v>174</v>
      </c>
      <c r="AJ28" t="s" s="25">
        <f>CONCATENATE(AH28,"-",AI28)</f>
        <v>47</v>
      </c>
      <c r="AK28" s="28">
        <f>ROUND(IF(AZ28-7.06&lt;48,"48",AZ28-7.06),0)</f>
        <v>192</v>
      </c>
      <c r="AL28" s="28">
        <f>ROUND(IF(AZ28+7.06&gt;240,"240",AZ28+7.06),0)</f>
        <v>206</v>
      </c>
      <c r="AM28" t="s" s="29">
        <f>CONCATENATE(AK28,"-",AL28)</f>
        <v>160</v>
      </c>
      <c r="AN28" s="27">
        <f>BD28+48</f>
        <v>127</v>
      </c>
      <c r="AO28" s="30">
        <f>AN28/48</f>
        <v>2.64583333333333</v>
      </c>
      <c r="AP28" s="34">
        <v>4</v>
      </c>
      <c r="AQ28" s="28">
        <f>BF28+48</f>
        <v>156</v>
      </c>
      <c r="AR28" s="30">
        <f>AQ28/48</f>
        <v>3.25</v>
      </c>
      <c r="AS28" s="34">
        <v>5</v>
      </c>
      <c r="AT28" s="28">
        <f>BH28+48</f>
        <v>204</v>
      </c>
      <c r="AU28" s="30">
        <f>AT28/48</f>
        <v>4.25</v>
      </c>
      <c r="AV28" s="34">
        <v>10</v>
      </c>
      <c r="AW28" s="28">
        <f>BJ28+48</f>
        <v>167</v>
      </c>
      <c r="AX28" s="30">
        <f>AW28/48</f>
        <v>3.47916666666667</v>
      </c>
      <c r="AY28" s="34">
        <v>7</v>
      </c>
      <c r="AZ28" s="28">
        <f>BL28+48</f>
        <v>199</v>
      </c>
      <c r="BA28" s="30">
        <f>AZ28/48</f>
        <v>4.14583333333333</v>
      </c>
      <c r="BB28" s="38">
        <v>10</v>
      </c>
      <c r="BC28" s="32"/>
      <c r="BD28" s="39">
        <v>79</v>
      </c>
      <c r="BE28" s="34">
        <v>4</v>
      </c>
      <c r="BF28" s="34">
        <v>108</v>
      </c>
      <c r="BG28" s="34">
        <v>5</v>
      </c>
      <c r="BH28" s="34">
        <v>156</v>
      </c>
      <c r="BI28" s="34">
        <v>10</v>
      </c>
      <c r="BJ28" s="34">
        <v>119</v>
      </c>
      <c r="BK28" s="34">
        <v>7</v>
      </c>
      <c r="BL28" s="34">
        <v>151</v>
      </c>
      <c r="BM28" s="38">
        <v>10</v>
      </c>
    </row>
    <row r="29" ht="15.75" customHeight="1">
      <c r="A29" s="34">
        <v>26</v>
      </c>
      <c r="B29" t="s" s="25">
        <v>39</v>
      </c>
      <c r="C29" s="51"/>
      <c r="D29" t="s" s="45">
        <v>161</v>
      </c>
      <c r="E29" t="s" s="25">
        <v>51</v>
      </c>
      <c r="F29" s="34">
        <v>20</v>
      </c>
      <c r="G29" t="s" s="24">
        <v>27</v>
      </c>
      <c r="H29" t="s" s="25">
        <f>IF(AND(E29="M",F29&lt;=29),"M 17-29",IF(AND(E29="K",F29&lt;=29),"K 17-29",IF(AND(E29="M",F29&gt;29),"M 30-79",IF(AND(E29="K",F29&gt;29),"K 30-79","other"))))</f>
        <v>101</v>
      </c>
      <c r="I29" s="26"/>
      <c r="J29" s="27">
        <f>ROUND(IF((AP29-1.33)&lt;1,"1",AP29-1.33),0)</f>
        <v>5</v>
      </c>
      <c r="K29" s="28">
        <f>ROUND(IF((AP29+1.33)&gt;10,"10",AP29+1.33),0)</f>
        <v>7</v>
      </c>
      <c r="L29" t="s" s="25">
        <f>CONCATENATE(J29,"-",K29)</f>
        <v>74</v>
      </c>
      <c r="M29" s="28">
        <f>ROUND(IF((AS29-1.31)&lt;1,"1",AS29-1.31),0)</f>
        <v>4</v>
      </c>
      <c r="N29" s="28">
        <f>ROUND(IF((AS29+1.31)&gt;10,"10",AS29+1.31),0)</f>
        <v>6</v>
      </c>
      <c r="O29" t="s" s="25">
        <f>CONCATENATE(M29,"-",N29)</f>
        <v>80</v>
      </c>
      <c r="P29" s="28">
        <f>ROUND(IF((AV29-1.52)&lt;1,"1",AV29-1.52),0)</f>
        <v>6</v>
      </c>
      <c r="Q29" s="28">
        <f>ROUND(IF((AV29+1.52)&gt;10,"10",AV29+1.52),0)</f>
        <v>10</v>
      </c>
      <c r="R29" t="s" s="25">
        <f>CONCATENATE(P29,"-",Q29)</f>
        <v>43</v>
      </c>
      <c r="S29" s="28">
        <f>ROUND(IF((AY29-1.6)&lt;1,"1",AY29-1.6),0)</f>
        <v>2</v>
      </c>
      <c r="T29" s="28">
        <f>ROUND(IF((AY29+1.6)&gt;10,"10",AY29+1.6),0)</f>
        <v>6</v>
      </c>
      <c r="U29" t="s" s="25">
        <f>CONCATENATE(S29,"-",T29)</f>
        <v>33</v>
      </c>
      <c r="V29" s="28">
        <f>ROUND(IF((BB29-1.3)&lt;1,"1",BB29-1.3),0)</f>
        <v>1</v>
      </c>
      <c r="W29" s="28">
        <f>ROUND(IF((BB29+1.3)&gt;10,"10",BB29+1.3),0)</f>
        <v>3</v>
      </c>
      <c r="X29" t="s" s="29">
        <f>CONCATENATE(V29,"-",W29)</f>
        <v>102</v>
      </c>
      <c r="Y29" s="27">
        <f>ROUND(IF(AN29-7.43&lt;48,"48",AN29-7.43),0)</f>
        <v>140</v>
      </c>
      <c r="Z29" s="28">
        <f>ROUND(IF(AN29+7.43&gt;240,"240",AN29+7.43),0)</f>
        <v>154</v>
      </c>
      <c r="AA29" t="s" s="25">
        <f>CONCATENATE(Y29,"-",Z29)</f>
        <v>162</v>
      </c>
      <c r="AB29" s="28">
        <f>ROUND(IF(AQ29-7.37&lt;48,"48",AQ29-7.37),0)</f>
        <v>145</v>
      </c>
      <c r="AC29" s="28">
        <f>ROUND(IF(AQ29+7.37&gt;240,"240",AQ29+7.37),0)</f>
        <v>159</v>
      </c>
      <c r="AD29" t="s" s="25">
        <f>CONCATENATE(AB29,"-",AC29)</f>
        <v>86</v>
      </c>
      <c r="AE29" s="28">
        <f>ROUND(IF(AT29-7.31&lt;48,"48",AT29-7.31),0)</f>
        <v>187</v>
      </c>
      <c r="AF29" s="28">
        <f>ROUND(IF(AT29+7.31&gt;240,"240",AT29+7.31),0)</f>
        <v>201</v>
      </c>
      <c r="AG29" t="s" s="25">
        <f>CONCATENATE(AE29,"-",AF29)</f>
        <v>140</v>
      </c>
      <c r="AH29" s="28">
        <f>ROUND(IF(AW29-7.22&lt;48,"48",AW29-7.22),0)</f>
        <v>144</v>
      </c>
      <c r="AI29" s="28">
        <f>ROUND(IF(AW29+7.22&gt;240,"240",AW29+7.22),0)</f>
        <v>158</v>
      </c>
      <c r="AJ29" t="s" s="25">
        <f>CONCATENATE(AH29,"-",AI29)</f>
        <v>64</v>
      </c>
      <c r="AK29" s="28">
        <f>ROUND(IF(AZ29-7.06&lt;48,"48",AZ29-7.06),0)</f>
        <v>121</v>
      </c>
      <c r="AL29" s="28">
        <f>ROUND(IF(AZ29+7.06&gt;240,"240",AZ29+7.06),0)</f>
        <v>135</v>
      </c>
      <c r="AM29" t="s" s="29">
        <f>CONCATENATE(AK29,"-",AL29)</f>
        <v>163</v>
      </c>
      <c r="AN29" s="27">
        <f>BD29+48</f>
        <v>147</v>
      </c>
      <c r="AO29" s="30">
        <f>AN29/48</f>
        <v>3.0625</v>
      </c>
      <c r="AP29" s="34">
        <v>6</v>
      </c>
      <c r="AQ29" s="28">
        <f>BF29+48</f>
        <v>152</v>
      </c>
      <c r="AR29" s="30">
        <f>AQ29/48</f>
        <v>3.16666666666667</v>
      </c>
      <c r="AS29" s="34">
        <v>5</v>
      </c>
      <c r="AT29" s="28">
        <f>BH29+48</f>
        <v>194</v>
      </c>
      <c r="AU29" s="30">
        <f>AT29/48</f>
        <v>4.04166666666667</v>
      </c>
      <c r="AV29" s="34">
        <v>8</v>
      </c>
      <c r="AW29" s="28">
        <f>BJ29+48</f>
        <v>151</v>
      </c>
      <c r="AX29" s="30">
        <f>AW29/48</f>
        <v>3.14583333333333</v>
      </c>
      <c r="AY29" s="34">
        <v>4</v>
      </c>
      <c r="AZ29" s="28">
        <f>BL29+48</f>
        <v>128</v>
      </c>
      <c r="BA29" s="30">
        <f>AZ29/48</f>
        <v>2.66666666666667</v>
      </c>
      <c r="BB29" s="38">
        <v>2</v>
      </c>
      <c r="BC29" s="50"/>
      <c r="BD29" s="39">
        <v>99</v>
      </c>
      <c r="BE29" s="34">
        <v>6</v>
      </c>
      <c r="BF29" s="34">
        <v>104</v>
      </c>
      <c r="BG29" s="34">
        <v>5</v>
      </c>
      <c r="BH29" s="34">
        <v>146</v>
      </c>
      <c r="BI29" s="34">
        <v>8</v>
      </c>
      <c r="BJ29" s="34">
        <v>103</v>
      </c>
      <c r="BK29" s="34">
        <v>4</v>
      </c>
      <c r="BL29" s="34">
        <v>80</v>
      </c>
      <c r="BM29" s="38">
        <v>2</v>
      </c>
    </row>
    <row r="30" ht="15.75" customHeight="1">
      <c r="A30" s="34">
        <v>27</v>
      </c>
      <c r="B30" t="s" s="54">
        <v>39</v>
      </c>
      <c r="C30" t="s" s="55">
        <v>164</v>
      </c>
      <c r="D30" t="s" s="45">
        <v>165</v>
      </c>
      <c r="E30" t="s" s="25">
        <v>26</v>
      </c>
      <c r="F30" s="34">
        <v>33</v>
      </c>
      <c r="G30" t="s" s="24">
        <v>27</v>
      </c>
      <c r="H30" t="s" s="25">
        <f>IF(AND(E30="M",F30&lt;=29),"M 17-29",IF(AND(E30="K",F30&lt;=29),"K 17-29",IF(AND(E30="M",F30&gt;29),"M 30-79",IF(AND(E30="K",F30&gt;29),"K 30-79","other"))))</f>
        <v>28</v>
      </c>
      <c r="I30" s="26"/>
      <c r="J30" s="27">
        <f>ROUND(IF((AP30-1.49)&lt;1,"1",AP30-1.49),0)</f>
        <v>9</v>
      </c>
      <c r="K30" s="28">
        <f>ROUND(IF((AP30+1.49)&gt;10,"10",AP30+1.49),0)</f>
        <v>10</v>
      </c>
      <c r="L30" t="s" s="25">
        <f>CONCATENATE(J30,"-",K30)</f>
        <v>82</v>
      </c>
      <c r="M30" s="28">
        <f>ROUND(IF((AS30-1.69)&lt;1,"1",AS30-1.69),0)</f>
        <v>1</v>
      </c>
      <c r="N30" s="28">
        <f>ROUND(IF((AS30+1.69)&gt;10,"10",AS30+1.69),0)</f>
        <v>3</v>
      </c>
      <c r="O30" t="s" s="25">
        <f>CONCATENATE(M30,"-",N30)</f>
        <v>102</v>
      </c>
      <c r="P30" s="28">
        <f>ROUND(IF((AV30-1.7)&lt;1,"1",AV30-1.7),0)</f>
        <v>5</v>
      </c>
      <c r="Q30" s="28">
        <f>ROUND(IF((AV30+1.7)&gt;10,"10",AV30+1.7),0)</f>
        <v>9</v>
      </c>
      <c r="R30" t="s" s="25">
        <f>CONCATENATE(P30,"-",Q30)</f>
        <v>31</v>
      </c>
      <c r="S30" s="28">
        <f>ROUND(IF((AY30-1.81)&lt;1,"1",AY30-1.81),0)</f>
        <v>1</v>
      </c>
      <c r="T30" s="28">
        <f>ROUND(IF((AY30+1.81)&gt;10,"10",AY30+1.81),)</f>
        <v>5</v>
      </c>
      <c r="U30" t="s" s="25">
        <f>CONCATENATE(S30,"-",T30)</f>
        <v>44</v>
      </c>
      <c r="V30" s="28">
        <f>ROUND(IF((BB30-1.53)&lt;1,"1",BB30-1.53),0)</f>
        <v>1</v>
      </c>
      <c r="W30" s="28">
        <f>ROUND(IF((BB30+1.53)&gt;10,"10",BB30+1.53),0)</f>
        <v>5</v>
      </c>
      <c r="X30" t="s" s="29">
        <f>CONCATENATE(V30,"-",W30)</f>
        <v>44</v>
      </c>
      <c r="Y30" s="27">
        <f>ROUND(IF(AN30-7.43&lt;48,"48",AN30-7.43),0)</f>
        <v>183</v>
      </c>
      <c r="Z30" s="28">
        <f>ROUND(IF(AN30+7.43&gt;240,"240",AN30+7.43),0)</f>
        <v>197</v>
      </c>
      <c r="AA30" t="s" s="25">
        <f>CONCATENATE(Y30,"-",Z30)</f>
        <v>62</v>
      </c>
      <c r="AB30" s="28">
        <f>ROUND(IF(AQ30-7.37&lt;48,"48",AQ30-7.37),0)</f>
        <v>98</v>
      </c>
      <c r="AC30" s="28">
        <f>ROUND(IF(AQ30+7.37&gt;240,"240",AQ30+7.37),0)</f>
        <v>112</v>
      </c>
      <c r="AD30" t="s" s="25">
        <f>CONCATENATE(AB30,"-",AC30)</f>
        <v>68</v>
      </c>
      <c r="AE30" s="28">
        <f>ROUND(IF(AT30-7.31&lt;48,"48",AT30-7.31),0)</f>
        <v>144</v>
      </c>
      <c r="AF30" s="28">
        <f>ROUND(IF(AT30+7.31&gt;240,"240",AT30+7.31),0)</f>
        <v>158</v>
      </c>
      <c r="AG30" t="s" s="25">
        <f>CONCATENATE(AE30,"-",AF30)</f>
        <v>64</v>
      </c>
      <c r="AH30" s="28">
        <f>ROUND(IF(AW30-7.22&lt;48,"48",AW30-7.22),0)</f>
        <v>138</v>
      </c>
      <c r="AI30" s="28">
        <f>ROUND(IF(AW30+7.22&gt;240,"240",AW30+7.22),0)</f>
        <v>152</v>
      </c>
      <c r="AJ30" t="s" s="25">
        <f>CONCATENATE(AH30,"-",AI30)</f>
        <v>56</v>
      </c>
      <c r="AK30" s="28">
        <f>ROUND(IF(AZ30-7.06&lt;48,"48",AZ30-7.06),0)</f>
        <v>134</v>
      </c>
      <c r="AL30" s="28">
        <f>ROUND(IF(AZ30+7.06&gt;240,"240",AZ30+7.06),0)</f>
        <v>148</v>
      </c>
      <c r="AM30" t="s" s="29">
        <f>CONCATENATE(AK30,"-",AL30)</f>
        <v>166</v>
      </c>
      <c r="AN30" s="27">
        <f>BD30+48</f>
        <v>190</v>
      </c>
      <c r="AO30" s="30">
        <f>AN30/48</f>
        <v>3.95833333333333</v>
      </c>
      <c r="AP30" s="34">
        <v>10</v>
      </c>
      <c r="AQ30" s="28">
        <f>BF30+48</f>
        <v>105</v>
      </c>
      <c r="AR30" s="30">
        <f>AQ30/48</f>
        <v>2.1875</v>
      </c>
      <c r="AS30" s="34">
        <v>1</v>
      </c>
      <c r="AT30" s="28">
        <f>BH30+48</f>
        <v>151</v>
      </c>
      <c r="AU30" s="30">
        <f>AT30/48</f>
        <v>3.14583333333333</v>
      </c>
      <c r="AV30" s="34">
        <v>7</v>
      </c>
      <c r="AW30" s="28">
        <f>BJ30+48</f>
        <v>145</v>
      </c>
      <c r="AX30" s="30">
        <f>AW30/48</f>
        <v>3.02083333333333</v>
      </c>
      <c r="AY30" s="34">
        <v>3</v>
      </c>
      <c r="AZ30" s="28">
        <f>BL30+48</f>
        <v>141</v>
      </c>
      <c r="BA30" s="30">
        <f>AZ30/48</f>
        <v>2.9375</v>
      </c>
      <c r="BB30" s="38">
        <v>3</v>
      </c>
      <c r="BC30" s="32"/>
      <c r="BD30" s="39">
        <v>142</v>
      </c>
      <c r="BE30" s="34">
        <v>10</v>
      </c>
      <c r="BF30" s="34">
        <v>57</v>
      </c>
      <c r="BG30" s="34">
        <v>1</v>
      </c>
      <c r="BH30" s="34">
        <v>103</v>
      </c>
      <c r="BI30" s="34">
        <v>7</v>
      </c>
      <c r="BJ30" s="34">
        <v>97</v>
      </c>
      <c r="BK30" s="34">
        <v>3</v>
      </c>
      <c r="BL30" s="34">
        <v>93</v>
      </c>
      <c r="BM30" s="38">
        <v>3</v>
      </c>
    </row>
    <row r="31" ht="15.75" customHeight="1">
      <c r="A31" s="40">
        <v>28</v>
      </c>
      <c r="B31" t="s" s="41">
        <v>23</v>
      </c>
      <c r="C31" s="42"/>
      <c r="D31" t="s" s="49">
        <v>167</v>
      </c>
      <c r="E31" t="s" s="25">
        <v>26</v>
      </c>
      <c r="F31" s="34">
        <v>27</v>
      </c>
      <c r="G31" t="s" s="24">
        <v>27</v>
      </c>
      <c r="H31" t="s" s="25">
        <f>IF(AND(E31="M",F31&lt;=29),"M 17-29",IF(AND(E31="K",F31&lt;=29),"K 17-29",IF(AND(E31="M",F31&gt;29),"M 30-79",IF(AND(E31="K",F31&gt;29),"K 30-79","other"))))</f>
        <v>60</v>
      </c>
      <c r="I31" s="26"/>
      <c r="J31" s="27">
        <f>ROUND(IF((AP31-1.43)&lt;1,"1",AP31-1.43),0)</f>
        <v>7</v>
      </c>
      <c r="K31" s="28">
        <f>ROUND(IF((AP31+1.43)&gt;10,"10",AP31+1.43),0)</f>
        <v>9</v>
      </c>
      <c r="L31" t="s" s="25">
        <f>CONCATENATE(J31,"-",K31)</f>
        <v>129</v>
      </c>
      <c r="M31" s="28">
        <f>ROUND(IF((AS31-1.38)&lt;1,"1",AS31-1.38),0)</f>
        <v>1</v>
      </c>
      <c r="N31" s="28">
        <f>ROUND(IF((AS31+1.38)&gt;10,"10",AS31+1.38),0)</f>
        <v>2</v>
      </c>
      <c r="O31" t="s" s="25">
        <f>CONCATENATE(M31,"-",N31)</f>
        <v>67</v>
      </c>
      <c r="P31" s="28">
        <f>ROUND(IF((AV31-1.68)&lt;1,"1",AV31-1.68),0)</f>
        <v>5</v>
      </c>
      <c r="Q31" s="28">
        <f>ROUND(IF((AV31+1.68)&gt;10,"10",AV31+1.68),0)</f>
        <v>9</v>
      </c>
      <c r="R31" t="s" s="25">
        <f>CONCATENATE(P31,"-",Q31)</f>
        <v>31</v>
      </c>
      <c r="S31" s="28">
        <f>ROUND(IF((AY31-1.72)&lt;1,"1",AY31-1.72),0)</f>
        <v>3</v>
      </c>
      <c r="T31" s="28">
        <f>ROUND(IF((AY31+1.72)&gt;10,"10",AY31+1.72),0)</f>
        <v>7</v>
      </c>
      <c r="U31" t="s" s="25">
        <f>CONCATENATE(S31,"-",T31)</f>
        <v>30</v>
      </c>
      <c r="V31" s="28">
        <f>ROUND(IF((BB31-1.46)&lt;1,"1",BB31-1.46),0)</f>
        <v>2</v>
      </c>
      <c r="W31" s="28">
        <f>ROUND(IF((BB31+1.46)&gt;10,"10",BB31+1.46),0)</f>
        <v>4</v>
      </c>
      <c r="X31" t="s" s="29">
        <f>CONCATENATE(V31,"-",W31)</f>
        <v>29</v>
      </c>
      <c r="Y31" s="27">
        <f>ROUND(IF(AN31-7.43&lt;48,"48",AN31-7.43),0)</f>
        <v>159</v>
      </c>
      <c r="Z31" s="28">
        <f>ROUND(IF(AN31+7.43&gt;240,"240",AN31+7.43),0)</f>
        <v>173</v>
      </c>
      <c r="AA31" t="s" s="25">
        <f>CONCATENATE(Y31,"-",Z31)</f>
        <v>168</v>
      </c>
      <c r="AB31" s="28">
        <f>ROUND(IF(AQ31-7.37&lt;48,"48",AQ31-7.37),0)</f>
        <v>108</v>
      </c>
      <c r="AC31" s="28">
        <f>ROUND(IF(AQ31+7.37&gt;240,"240",AQ31+7.37),0)</f>
        <v>122</v>
      </c>
      <c r="AD31" t="s" s="25">
        <f>CONCATENATE(AB31,"-",AC31)</f>
        <v>169</v>
      </c>
      <c r="AE31" s="28">
        <f>ROUND(IF(AT31-7.31&lt;48,"48",AT31-7.31),0)</f>
        <v>153</v>
      </c>
      <c r="AF31" s="28">
        <f>ROUND(IF(AT31+7.31&gt;240,"240",AT31+7.31),0)</f>
        <v>167</v>
      </c>
      <c r="AG31" t="s" s="25">
        <f>CONCATENATE(AE31,"-",AF31)</f>
        <v>170</v>
      </c>
      <c r="AH31" s="28">
        <f>ROUND(IF(AW31-7.22&lt;48,"48",AW31-7.22),0)</f>
        <v>144</v>
      </c>
      <c r="AI31" s="28">
        <f>ROUND(IF(AW31+7.22&gt;240,"240",AW31+7.22),0)</f>
        <v>158</v>
      </c>
      <c r="AJ31" t="s" s="25">
        <f>CONCATENATE(AH31,"-",AI31)</f>
        <v>64</v>
      </c>
      <c r="AK31" s="28">
        <f>ROUND(IF(AZ31-7.06&lt;48,"48",AZ31-7.06),0)</f>
        <v>128</v>
      </c>
      <c r="AL31" s="28">
        <f>ROUND(IF(AZ31+7.06&gt;240,"240",AZ31+7.06),0)</f>
        <v>142</v>
      </c>
      <c r="AM31" t="s" s="29">
        <f>CONCATENATE(AK31,"-",AL31)</f>
        <v>131</v>
      </c>
      <c r="AN31" s="27">
        <f>BD31+48</f>
        <v>166</v>
      </c>
      <c r="AO31" s="30">
        <f>AN31/48</f>
        <v>3.45833333333333</v>
      </c>
      <c r="AP31" s="34">
        <v>8</v>
      </c>
      <c r="AQ31" s="28">
        <f>BF31+48</f>
        <v>115</v>
      </c>
      <c r="AR31" s="30">
        <f>AQ31/48</f>
        <v>2.39583333333333</v>
      </c>
      <c r="AS31" s="34">
        <v>1</v>
      </c>
      <c r="AT31" s="28">
        <f>BH31+48</f>
        <v>160</v>
      </c>
      <c r="AU31" s="30">
        <f>AT31/48</f>
        <v>3.33333333333333</v>
      </c>
      <c r="AV31" s="34">
        <v>7</v>
      </c>
      <c r="AW31" s="28">
        <f>BJ31+48</f>
        <v>151</v>
      </c>
      <c r="AX31" s="30">
        <f>AW31/48</f>
        <v>3.14583333333333</v>
      </c>
      <c r="AY31" s="34">
        <v>5</v>
      </c>
      <c r="AZ31" s="28">
        <f>BL31+48</f>
        <v>135</v>
      </c>
      <c r="BA31" s="30">
        <f>AZ31/48</f>
        <v>2.8125</v>
      </c>
      <c r="BB31" s="38">
        <v>3</v>
      </c>
      <c r="BC31" s="32"/>
      <c r="BD31" s="39">
        <v>118</v>
      </c>
      <c r="BE31" s="34">
        <v>8</v>
      </c>
      <c r="BF31" s="34">
        <v>67</v>
      </c>
      <c r="BG31" s="34">
        <v>1</v>
      </c>
      <c r="BH31" s="34">
        <v>112</v>
      </c>
      <c r="BI31" s="34">
        <v>7</v>
      </c>
      <c r="BJ31" s="34">
        <v>103</v>
      </c>
      <c r="BK31" s="34">
        <v>5</v>
      </c>
      <c r="BL31" s="34">
        <v>87</v>
      </c>
      <c r="BM31" s="38">
        <v>3</v>
      </c>
    </row>
    <row r="32" ht="15.75" customHeight="1">
      <c r="A32" s="40">
        <v>29</v>
      </c>
      <c r="B32" t="s" s="41">
        <v>23</v>
      </c>
      <c r="C32" t="s" s="56">
        <v>171</v>
      </c>
      <c r="D32" t="s" s="45">
        <v>172</v>
      </c>
      <c r="E32" t="s" s="25">
        <v>26</v>
      </c>
      <c r="F32" s="34">
        <v>32</v>
      </c>
      <c r="G32" t="s" s="24">
        <v>27</v>
      </c>
      <c r="H32" t="s" s="25">
        <f>IF(AND(E32="M",F32&lt;=29),"M 17-29",IF(AND(E32="K",F32&lt;=29),"K 17-29",IF(AND(E32="M",F32&gt;29),"M 30-79",IF(AND(E32="K",F32&gt;29),"K 30-79","other"))))</f>
        <v>28</v>
      </c>
      <c r="I32" s="26"/>
      <c r="J32" s="27">
        <f>ROUND(IF((AP32-1.49)&lt;1,"1",AP32-1.49),0)</f>
        <v>4</v>
      </c>
      <c r="K32" s="28">
        <f>ROUND(IF((AP32+1.49)&gt;10,"10",AP32+1.49),0)</f>
        <v>6</v>
      </c>
      <c r="L32" t="s" s="25">
        <f>CONCATENATE(J32,"-",K32)</f>
        <v>80</v>
      </c>
      <c r="M32" s="28">
        <f>ROUND(IF((AS32-1.69)&lt;1,"1",AS32-1.69),0)</f>
        <v>5</v>
      </c>
      <c r="N32" s="28">
        <f>ROUND(IF((AS32+1.69)&gt;10,"10",AS32+1.69),0)</f>
        <v>9</v>
      </c>
      <c r="O32" t="s" s="25">
        <f>CONCATENATE(M32,"-",N32)</f>
        <v>31</v>
      </c>
      <c r="P32" s="28">
        <f>ROUND(IF((AV32-1.7)&lt;1,"1",AV32-1.7),0)</f>
        <v>7</v>
      </c>
      <c r="Q32" s="28">
        <f>ROUND(IF((AV32+1.7)&gt;10,"10",AV32+1.7),0)</f>
        <v>10</v>
      </c>
      <c r="R32" t="s" s="25">
        <f>CONCATENATE(P32,"-",Q32)</f>
        <v>42</v>
      </c>
      <c r="S32" s="28">
        <f>ROUND(IF((AY32-1.81)&lt;1,"1",AY32-1.81),0)</f>
        <v>4</v>
      </c>
      <c r="T32" s="28">
        <f>ROUND(IF((AY32+1.81)&gt;10,"10",AY32+1.81),)</f>
        <v>8</v>
      </c>
      <c r="U32" t="s" s="25">
        <f>CONCATENATE(S32,"-",T32)</f>
        <v>32</v>
      </c>
      <c r="V32" s="28">
        <f>ROUND(IF((BB32-1.53)&lt;1,"1",BB32-1.53),0)</f>
        <v>1</v>
      </c>
      <c r="W32" s="28">
        <f>ROUND(IF((BB32+1.53)&gt;10,"10",BB32+1.53),0)</f>
        <v>5</v>
      </c>
      <c r="X32" t="s" s="29">
        <f>CONCATENATE(V32,"-",W32)</f>
        <v>44</v>
      </c>
      <c r="Y32" s="27">
        <f>ROUND(IF(AN32-7.43&lt;48,"48",AN32-7.43),0)</f>
        <v>129</v>
      </c>
      <c r="Z32" s="28">
        <f>ROUND(IF(AN32+7.43&gt;240,"240",AN32+7.43),0)</f>
        <v>143</v>
      </c>
      <c r="AA32" t="s" s="25">
        <f>CONCATENATE(Y32,"-",Z32)</f>
        <v>76</v>
      </c>
      <c r="AB32" s="28">
        <f>ROUND(IF(AQ32-7.37&lt;48,"48",AQ32-7.37),0)</f>
        <v>153</v>
      </c>
      <c r="AC32" s="28">
        <f>ROUND(IF(AQ32+7.37&gt;240,"240",AQ32+7.37),0)</f>
        <v>167</v>
      </c>
      <c r="AD32" t="s" s="25">
        <f>CONCATENATE(AB32,"-",AC32)</f>
        <v>170</v>
      </c>
      <c r="AE32" s="28">
        <f>ROUND(IF(AT32-7.31&lt;48,"48",AT32-7.31),0)</f>
        <v>162</v>
      </c>
      <c r="AF32" s="28">
        <f>ROUND(IF(AT32+7.31&gt;240,"240",AT32+7.31),0)</f>
        <v>176</v>
      </c>
      <c r="AG32" t="s" s="25">
        <f>CONCATENATE(AE32,"-",AF32)</f>
        <v>84</v>
      </c>
      <c r="AH32" s="28">
        <f>ROUND(IF(AW32-7.22&lt;48,"48",AW32-7.22),0)</f>
        <v>156</v>
      </c>
      <c r="AI32" s="28">
        <f>ROUND(IF(AW32+7.22&gt;240,"240",AW32+7.22),0)</f>
        <v>170</v>
      </c>
      <c r="AJ32" t="s" s="25">
        <f>CONCATENATE(AH32,"-",AI32)</f>
        <v>149</v>
      </c>
      <c r="AK32" s="28">
        <f>ROUND(IF(AZ32-7.06&lt;48,"48",AZ32-7.06),0)</f>
        <v>132</v>
      </c>
      <c r="AL32" s="28">
        <f>ROUND(IF(AZ32+7.06&gt;240,"240",AZ32+7.06),0)</f>
        <v>146</v>
      </c>
      <c r="AM32" t="s" s="29">
        <f>CONCATENATE(AK32,"-",AL32)</f>
        <v>173</v>
      </c>
      <c r="AN32" s="27">
        <f>BD32+48</f>
        <v>136</v>
      </c>
      <c r="AO32" s="30">
        <f>AN32/48</f>
        <v>2.83333333333333</v>
      </c>
      <c r="AP32" s="34">
        <v>5</v>
      </c>
      <c r="AQ32" s="28">
        <f>BF32+48</f>
        <v>160</v>
      </c>
      <c r="AR32" s="30">
        <f>AQ32/48</f>
        <v>3.33333333333333</v>
      </c>
      <c r="AS32" s="34">
        <v>7</v>
      </c>
      <c r="AT32" s="28">
        <f>BH32+48</f>
        <v>169</v>
      </c>
      <c r="AU32" s="30">
        <f>AT32/48</f>
        <v>3.52083333333333</v>
      </c>
      <c r="AV32" s="34">
        <v>9</v>
      </c>
      <c r="AW32" s="28">
        <f>BJ32+48</f>
        <v>163</v>
      </c>
      <c r="AX32" s="30">
        <f>AW32/48</f>
        <v>3.39583333333333</v>
      </c>
      <c r="AY32" s="34">
        <v>6</v>
      </c>
      <c r="AZ32" s="28">
        <f>BL32+48</f>
        <v>139</v>
      </c>
      <c r="BA32" s="30">
        <f>AZ32/48</f>
        <v>2.89583333333333</v>
      </c>
      <c r="BB32" s="38">
        <v>3</v>
      </c>
      <c r="BC32" s="50"/>
      <c r="BD32" s="39">
        <v>88</v>
      </c>
      <c r="BE32" s="34">
        <v>5</v>
      </c>
      <c r="BF32" s="34">
        <v>112</v>
      </c>
      <c r="BG32" s="34">
        <v>7</v>
      </c>
      <c r="BH32" s="34">
        <v>121</v>
      </c>
      <c r="BI32" s="34">
        <v>9</v>
      </c>
      <c r="BJ32" s="34">
        <v>115</v>
      </c>
      <c r="BK32" s="34">
        <v>6</v>
      </c>
      <c r="BL32" s="34">
        <v>91</v>
      </c>
      <c r="BM32" s="38">
        <v>3</v>
      </c>
    </row>
    <row r="33" ht="15.75" customHeight="1">
      <c r="A33" s="40">
        <v>30</v>
      </c>
      <c r="B33" t="s" s="41">
        <v>174</v>
      </c>
      <c r="C33" s="42"/>
      <c r="D33" t="s" s="49">
        <v>175</v>
      </c>
      <c r="E33" t="s" s="25">
        <v>26</v>
      </c>
      <c r="F33" s="34">
        <v>30</v>
      </c>
      <c r="G33" t="s" s="24">
        <v>27</v>
      </c>
      <c r="H33" t="s" s="25">
        <f>IF(AND(E33="M",F33&lt;=29),"M 17-29",IF(AND(E33="K",F33&lt;=29),"K 17-29",IF(AND(E33="M",F33&gt;29),"M 30-79",IF(AND(E33="K",F33&gt;29),"K 30-79","other"))))</f>
        <v>28</v>
      </c>
      <c r="I33" s="26"/>
      <c r="J33" s="27">
        <f>ROUND(IF((AP33-1.49)&lt;1,"1",AP33-1.49),0)</f>
        <v>2</v>
      </c>
      <c r="K33" s="28">
        <f>ROUND(IF((AP33+1.49)&gt;10,"10",AP33+1.49),0)</f>
        <v>4</v>
      </c>
      <c r="L33" t="s" s="25">
        <f>CONCATENATE(J33,"-",K33)</f>
        <v>29</v>
      </c>
      <c r="M33" s="28">
        <f>ROUND(IF((AS33-1.69)&lt;1,"1",AS33-1.69),0)</f>
        <v>2</v>
      </c>
      <c r="N33" s="28">
        <f>ROUND(IF((AS33+1.69)&gt;10,"10",AS33+1.69),0)</f>
        <v>6</v>
      </c>
      <c r="O33" t="s" s="25">
        <f>CONCATENATE(M33,"-",N33)</f>
        <v>33</v>
      </c>
      <c r="P33" s="28">
        <f>ROUND(IF((AV33-1.7)&lt;1,"1",AV33-1.7),0)</f>
        <v>7</v>
      </c>
      <c r="Q33" s="28">
        <f>ROUND(IF((AV33+1.7)&gt;10,"10",AV33+1.7),0)</f>
        <v>10</v>
      </c>
      <c r="R33" t="s" s="25">
        <f>CONCATENATE(P33,"-",Q33)</f>
        <v>42</v>
      </c>
      <c r="S33" s="28">
        <f>ROUND(IF((AY33-1.81)&lt;1,"1",AY33-1.81),0)</f>
        <v>4</v>
      </c>
      <c r="T33" s="28">
        <f>ROUND(IF((AY33+1.81)&gt;10,"10",AY33+1.81),)</f>
        <v>8</v>
      </c>
      <c r="U33" t="s" s="25">
        <f>CONCATENATE(S33,"-",T33)</f>
        <v>32</v>
      </c>
      <c r="V33" s="28">
        <f>ROUND(IF((BB33-1.53)&lt;1,"1",BB33-1.53),0)</f>
        <v>8</v>
      </c>
      <c r="W33" s="28">
        <f>ROUND(IF((BB33+1.53)&gt;10,"10",BB33+1.53),0)</f>
        <v>10</v>
      </c>
      <c r="X33" t="s" s="29">
        <f>CONCATENATE(V33,"-",W33)</f>
        <v>61</v>
      </c>
      <c r="Y33" s="27">
        <f>ROUND(IF(AN33-7.43&lt;48,"48",AN33-7.43),0)</f>
        <v>106</v>
      </c>
      <c r="Z33" s="28">
        <f>ROUND(IF(AN33+7.43&gt;240,"240",AN33+7.43),0)</f>
        <v>120</v>
      </c>
      <c r="AA33" t="s" s="25">
        <f>CONCATENATE(Y33,"-",Z33)</f>
        <v>103</v>
      </c>
      <c r="AB33" s="28">
        <f>ROUND(IF(AQ33-7.37&lt;48,"48",AQ33-7.37),0)</f>
        <v>126</v>
      </c>
      <c r="AC33" s="28">
        <f>ROUND(IF(AQ33+7.37&gt;240,"240",AQ33+7.37),0)</f>
        <v>140</v>
      </c>
      <c r="AD33" t="s" s="25">
        <f>CONCATENATE(AB33,"-",AC33)</f>
        <v>176</v>
      </c>
      <c r="AE33" s="28">
        <f>ROUND(IF(AT33-7.31&lt;48,"48",AT33-7.31),0)</f>
        <v>170</v>
      </c>
      <c r="AF33" s="28">
        <f>ROUND(IF(AT33+7.31&gt;240,"240",AT33+7.31),0)</f>
        <v>184</v>
      </c>
      <c r="AG33" t="s" s="25">
        <f>CONCATENATE(AE33,"-",AF33)</f>
        <v>150</v>
      </c>
      <c r="AH33" s="28">
        <f>ROUND(IF(AW33-7.22&lt;48,"48",AW33-7.22),0)</f>
        <v>155</v>
      </c>
      <c r="AI33" s="28">
        <f>ROUND(IF(AW33+7.22&gt;240,"240",AW33+7.22),0)</f>
        <v>169</v>
      </c>
      <c r="AJ33" t="s" s="25">
        <f>CONCATENATE(AH33,"-",AI33)</f>
        <v>106</v>
      </c>
      <c r="AK33" s="28">
        <f>ROUND(IF(AZ33-7.06&lt;48,"48",AZ33-7.06),0)</f>
        <v>192</v>
      </c>
      <c r="AL33" s="28">
        <f>ROUND(IF(AZ33+7.06&gt;240,"240",AZ33+7.06),0)</f>
        <v>206</v>
      </c>
      <c r="AM33" t="s" s="29">
        <f>CONCATENATE(AK33,"-",AL33)</f>
        <v>160</v>
      </c>
      <c r="AN33" s="27">
        <f>BD33+48</f>
        <v>113</v>
      </c>
      <c r="AO33" s="30">
        <f>AN33/48</f>
        <v>2.35416666666667</v>
      </c>
      <c r="AP33" s="34">
        <v>3</v>
      </c>
      <c r="AQ33" s="28">
        <f>BF33+48</f>
        <v>133</v>
      </c>
      <c r="AR33" s="30">
        <f>AQ33/48</f>
        <v>2.77083333333333</v>
      </c>
      <c r="AS33" s="34">
        <v>4</v>
      </c>
      <c r="AT33" s="28">
        <f>BH33+48</f>
        <v>177</v>
      </c>
      <c r="AU33" s="30">
        <f>AT33/48</f>
        <v>3.6875</v>
      </c>
      <c r="AV33" s="34">
        <v>9</v>
      </c>
      <c r="AW33" s="28">
        <f>BJ33+48</f>
        <v>162</v>
      </c>
      <c r="AX33" s="30">
        <f>AW33/48</f>
        <v>3.375</v>
      </c>
      <c r="AY33" s="34">
        <v>6</v>
      </c>
      <c r="AZ33" s="28">
        <f>BL33+48</f>
        <v>199</v>
      </c>
      <c r="BA33" s="30">
        <f>AZ33/48</f>
        <v>4.14583333333333</v>
      </c>
      <c r="BB33" s="38">
        <v>10</v>
      </c>
      <c r="BC33" s="32"/>
      <c r="BD33" s="39">
        <v>65</v>
      </c>
      <c r="BE33" s="34">
        <v>3</v>
      </c>
      <c r="BF33" s="34">
        <v>85</v>
      </c>
      <c r="BG33" s="34">
        <v>4</v>
      </c>
      <c r="BH33" s="34">
        <v>129</v>
      </c>
      <c r="BI33" s="34">
        <v>9</v>
      </c>
      <c r="BJ33" s="34">
        <v>114</v>
      </c>
      <c r="BK33" s="34">
        <v>6</v>
      </c>
      <c r="BL33" s="34">
        <v>151</v>
      </c>
      <c r="BM33" s="38">
        <v>10</v>
      </c>
    </row>
    <row r="34" ht="15.75" customHeight="1">
      <c r="A34" s="40">
        <v>31</v>
      </c>
      <c r="B34" t="s" s="41">
        <v>23</v>
      </c>
      <c r="C34" s="42"/>
      <c r="D34" t="s" s="49">
        <v>177</v>
      </c>
      <c r="E34" t="s" s="25">
        <v>51</v>
      </c>
      <c r="F34" s="34">
        <v>31</v>
      </c>
      <c r="G34" t="s" s="24">
        <v>27</v>
      </c>
      <c r="H34" t="s" s="25">
        <f>IF(AND(E34="M",F34&lt;=29),"M 17-29",IF(AND(E34="K",F34&lt;=29),"K 17-29",IF(AND(E34="M",F34&gt;29),"M 30-79",IF(AND(E34="K",F34&gt;29),"K 30-79","other"))))</f>
        <v>52</v>
      </c>
      <c r="I34" s="26"/>
      <c r="J34" s="27">
        <f>ROUND(IF((AP34-1.67)&lt;1,"1",AP34-1.67),0)</f>
        <v>1</v>
      </c>
      <c r="K34" s="28">
        <f>ROUND(IF((AP34+1.67)&gt;10,"10",AP34+1.67),0)</f>
        <v>3</v>
      </c>
      <c r="L34" t="s" s="25">
        <f>CONCATENATE(J34,"-",K34)</f>
        <v>102</v>
      </c>
      <c r="M34" s="28">
        <f>ROUND(IF((AS34-2.01)&lt;1,"1",AS34-2.01),0)</f>
        <v>7</v>
      </c>
      <c r="N34" s="28">
        <f>ROUND(IF((AS34+2.01)&gt;10,"10",AS34+2.01),0)</f>
        <v>10</v>
      </c>
      <c r="O34" t="s" s="25">
        <f>CONCATENATE(M34,"-",N34)</f>
        <v>42</v>
      </c>
      <c r="P34" s="28">
        <f>ROUND(IF((AV34-1.73)&lt;1,"1",AV34-1.73),0)</f>
        <v>7</v>
      </c>
      <c r="Q34" s="28">
        <f>ROUND(IF((AV34+1.73)&gt;10,"10",AV34+1.73),0)</f>
        <v>10</v>
      </c>
      <c r="R34" t="s" s="25">
        <f>CONCATENATE(P34,"-",Q34)</f>
        <v>42</v>
      </c>
      <c r="S34" s="28">
        <f>ROUND(IF((AY34-1.91)&lt;1,"1",AY34-1.91),0)</f>
        <v>5</v>
      </c>
      <c r="T34" s="28">
        <f>ROUND(IF((AY34+1.91)&gt;10,"10",AY34+1.91),0)</f>
        <v>9</v>
      </c>
      <c r="U34" t="s" s="25">
        <f>CONCATENATE(S34,"-",T34)</f>
        <v>31</v>
      </c>
      <c r="V34" s="28">
        <f>ROUND(IF((BB34-1.76)&lt;1,"1",BB34-1.76),0)</f>
        <v>7</v>
      </c>
      <c r="W34" s="28">
        <f>ROUND(IF((BB34+1.76)&gt;10,"10",BB34+1.76),0)</f>
        <v>10</v>
      </c>
      <c r="X34" t="s" s="29">
        <f>CONCATENATE(V34,"-",W34)</f>
        <v>42</v>
      </c>
      <c r="Y34" s="27">
        <f>ROUND(IF(AN34-7.43&lt;48,"48",AN34-7.43),0)</f>
        <v>91</v>
      </c>
      <c r="Z34" s="28">
        <f>ROUND(IF(AN34+7.43&gt;240,"240",AN34+7.43),0)</f>
        <v>105</v>
      </c>
      <c r="AA34" t="s" s="25">
        <f>CONCATENATE(Y34,"-",Z34)</f>
        <v>95</v>
      </c>
      <c r="AB34" s="28">
        <f>ROUND(IF(AQ34-7.37&lt;48,"48",AQ34-7.37),0)</f>
        <v>165</v>
      </c>
      <c r="AC34" s="28">
        <f>ROUND(IF(AQ34+7.37&gt;240,"240",AQ34+7.37),0)</f>
        <v>179</v>
      </c>
      <c r="AD34" t="s" s="25">
        <f>CONCATENATE(AB34,"-",AC34)</f>
        <v>110</v>
      </c>
      <c r="AE34" s="28">
        <f>ROUND(IF(AT34-7.31&lt;48,"48",AT34-7.31),0)</f>
        <v>168</v>
      </c>
      <c r="AF34" s="28">
        <f>ROUND(IF(AT34+7.31&gt;240,"240",AT34+7.31),0)</f>
        <v>182</v>
      </c>
      <c r="AG34" t="s" s="25">
        <f>CONCATENATE(AE34,"-",AF34)</f>
        <v>96</v>
      </c>
      <c r="AH34" s="28">
        <f>ROUND(IF(AW34-7.22&lt;48,"48",AW34-7.22),0)</f>
        <v>173</v>
      </c>
      <c r="AI34" s="28">
        <f>ROUND(IF(AW34+7.22&gt;240,"240",AW34+7.22),0)</f>
        <v>187</v>
      </c>
      <c r="AJ34" t="s" s="25">
        <f>CONCATENATE(AH34,"-",AI34)</f>
        <v>178</v>
      </c>
      <c r="AK34" s="28">
        <f>ROUND(IF(AZ34-7.06&lt;48,"48",AZ34-7.06),0)</f>
        <v>182</v>
      </c>
      <c r="AL34" s="28">
        <f>ROUND(IF(AZ34+7.06&gt;240,"240",AZ34+7.06),0)</f>
        <v>196</v>
      </c>
      <c r="AM34" t="s" s="29">
        <f>CONCATENATE(AK34,"-",AL34)</f>
        <v>85</v>
      </c>
      <c r="AN34" s="27">
        <f>BD34+48</f>
        <v>98</v>
      </c>
      <c r="AO34" s="30">
        <f>AN34/48</f>
        <v>2.04166666666667</v>
      </c>
      <c r="AP34" s="34">
        <v>1</v>
      </c>
      <c r="AQ34" s="28">
        <f>BF34+48</f>
        <v>172</v>
      </c>
      <c r="AR34" s="30">
        <f>AQ34/48</f>
        <v>3.58333333333333</v>
      </c>
      <c r="AS34" s="34">
        <v>9</v>
      </c>
      <c r="AT34" s="28">
        <f>BH34+48</f>
        <v>175</v>
      </c>
      <c r="AU34" s="30">
        <f>AT34/48</f>
        <v>3.64583333333333</v>
      </c>
      <c r="AV34" s="34">
        <v>9</v>
      </c>
      <c r="AW34" s="28">
        <f>BJ34+48</f>
        <v>180</v>
      </c>
      <c r="AX34" s="30">
        <f>AW34/48</f>
        <v>3.75</v>
      </c>
      <c r="AY34" s="34">
        <v>7</v>
      </c>
      <c r="AZ34" s="28">
        <f>BL34+48</f>
        <v>189</v>
      </c>
      <c r="BA34" s="30">
        <f>AZ34/48</f>
        <v>3.9375</v>
      </c>
      <c r="BB34" s="38">
        <v>9</v>
      </c>
      <c r="BC34" s="32"/>
      <c r="BD34" s="39">
        <v>50</v>
      </c>
      <c r="BE34" s="34">
        <v>1</v>
      </c>
      <c r="BF34" s="34">
        <v>124</v>
      </c>
      <c r="BG34" s="34">
        <v>9</v>
      </c>
      <c r="BH34" s="34">
        <v>127</v>
      </c>
      <c r="BI34" s="34">
        <v>9</v>
      </c>
      <c r="BJ34" s="34">
        <v>132</v>
      </c>
      <c r="BK34" s="34">
        <v>7</v>
      </c>
      <c r="BL34" s="34">
        <v>141</v>
      </c>
      <c r="BM34" s="38">
        <v>9</v>
      </c>
    </row>
    <row r="35" ht="15.75" customHeight="1">
      <c r="A35" s="40">
        <v>32</v>
      </c>
      <c r="B35" t="s" s="41">
        <v>23</v>
      </c>
      <c r="C35" s="42"/>
      <c r="D35" t="s" s="49">
        <v>179</v>
      </c>
      <c r="E35" t="s" s="25">
        <v>26</v>
      </c>
      <c r="F35" s="34">
        <v>25</v>
      </c>
      <c r="G35" t="s" s="24">
        <v>27</v>
      </c>
      <c r="H35" t="s" s="25">
        <f>IF(AND(E35="M",F35&lt;=29),"M 17-29",IF(AND(E35="K",F35&lt;=29),"K 17-29",IF(AND(E35="M",F35&gt;29),"M 30-79",IF(AND(E35="K",F35&gt;29),"K 30-79","other"))))</f>
        <v>60</v>
      </c>
      <c r="I35" s="26"/>
      <c r="J35" s="27">
        <f>ROUND(IF((AP35-1.43)&lt;1,"1",AP35-1.43),0)</f>
        <v>6</v>
      </c>
      <c r="K35" s="28">
        <f>ROUND(IF((AP35+1.43)&gt;10,"10",AP35+1.43),0)</f>
        <v>8</v>
      </c>
      <c r="L35" t="s" s="25">
        <f>CONCATENATE(J35,"-",K35)</f>
        <v>81</v>
      </c>
      <c r="M35" s="28">
        <f>ROUND(IF((AS35-1.38)&lt;1,"1",AS35-1.38),0)</f>
        <v>1</v>
      </c>
      <c r="N35" s="28">
        <f>ROUND(IF((AS35+1.38)&gt;10,"10",AS35+1.38),0)</f>
        <v>3</v>
      </c>
      <c r="O35" t="s" s="25">
        <f>CONCATENATE(M35,"-",N35)</f>
        <v>102</v>
      </c>
      <c r="P35" s="28">
        <f>ROUND(IF((AV35-1.68)&lt;1,"1",AV35-1.68),0)</f>
        <v>4</v>
      </c>
      <c r="Q35" s="28">
        <f>ROUND(IF((AV35+1.68)&gt;10,"10",AV35+1.68),0)</f>
        <v>8</v>
      </c>
      <c r="R35" t="s" s="25">
        <f>CONCATENATE(P35,"-",Q35)</f>
        <v>32</v>
      </c>
      <c r="S35" s="28">
        <f>ROUND(IF((AY35-1.72)&lt;1,"1",AY35-1.72),0)</f>
        <v>4</v>
      </c>
      <c r="T35" s="28">
        <f>ROUND(IF((AY35+1.72)&gt;10,"10",AY35+1.72),0)</f>
        <v>8</v>
      </c>
      <c r="U35" t="s" s="25">
        <f>CONCATENATE(S35,"-",T35)</f>
        <v>32</v>
      </c>
      <c r="V35" s="28">
        <f>ROUND(IF((BB35-1.46)&lt;1,"1",BB35-1.46),0)</f>
        <v>5</v>
      </c>
      <c r="W35" s="28">
        <f>ROUND(IF((BB35+1.46)&gt;10,"10",BB35+1.46),0)</f>
        <v>7</v>
      </c>
      <c r="X35" t="s" s="29">
        <f>CONCATENATE(V35,"-",W35)</f>
        <v>74</v>
      </c>
      <c r="Y35" s="27">
        <f>ROUND(IF(AN35-7.43&lt;48,"48",AN35-7.43),0)</f>
        <v>140</v>
      </c>
      <c r="Z35" s="28">
        <f>ROUND(IF(AN35+7.43&gt;240,"240",AN35+7.43),0)</f>
        <v>154</v>
      </c>
      <c r="AA35" t="s" s="25">
        <f>CONCATENATE(Y35,"-",Z35)</f>
        <v>162</v>
      </c>
      <c r="AB35" s="28">
        <f>ROUND(IF(AQ35-7.37&lt;48,"48",AQ35-7.37),0)</f>
        <v>114</v>
      </c>
      <c r="AC35" s="28">
        <f>ROUND(IF(AQ35+7.37&gt;240,"240",AQ35+7.37),0)</f>
        <v>128</v>
      </c>
      <c r="AD35" t="s" s="25">
        <f>CONCATENATE(AB35,"-",AC35)</f>
        <v>180</v>
      </c>
      <c r="AE35" s="28">
        <f>ROUND(IF(AT35-7.31&lt;48,"48",AT35-7.31),0)</f>
        <v>152</v>
      </c>
      <c r="AF35" s="28">
        <f>ROUND(IF(AT35+7.31&gt;240,"240",AT35+7.31),0)</f>
        <v>166</v>
      </c>
      <c r="AG35" t="s" s="25">
        <f>CONCATENATE(AE35,"-",AF35)</f>
        <v>125</v>
      </c>
      <c r="AH35" s="28">
        <f>ROUND(IF(AW35-7.22&lt;48,"48",AW35-7.22),0)</f>
        <v>141</v>
      </c>
      <c r="AI35" s="28">
        <f>ROUND(IF(AW35+7.22&gt;240,"240",AW35+7.22),0)</f>
        <v>155</v>
      </c>
      <c r="AJ35" t="s" s="25">
        <f>CONCATENATE(AH35,"-",AI35)</f>
        <v>135</v>
      </c>
      <c r="AK35" s="28">
        <f>ROUND(IF(AZ35-7.06&lt;48,"48",AZ35-7.06),0)</f>
        <v>158</v>
      </c>
      <c r="AL35" s="28">
        <f>ROUND(IF(AZ35+7.06&gt;240,"240",AZ35+7.06),0)</f>
        <v>172</v>
      </c>
      <c r="AM35" t="s" s="29">
        <f>CONCATENATE(AK35,"-",AL35)</f>
        <v>37</v>
      </c>
      <c r="AN35" s="27">
        <f>BD35+48</f>
        <v>147</v>
      </c>
      <c r="AO35" s="30">
        <f>AN35/48</f>
        <v>3.0625</v>
      </c>
      <c r="AP35" s="34">
        <v>7</v>
      </c>
      <c r="AQ35" s="28">
        <f>BF35+48</f>
        <v>121</v>
      </c>
      <c r="AR35" s="30">
        <f>AQ35/48</f>
        <v>2.52083333333333</v>
      </c>
      <c r="AS35" s="34">
        <v>2</v>
      </c>
      <c r="AT35" s="28">
        <f>BH35+48</f>
        <v>159</v>
      </c>
      <c r="AU35" s="30">
        <f>AT35/48</f>
        <v>3.3125</v>
      </c>
      <c r="AV35" s="34">
        <v>6</v>
      </c>
      <c r="AW35" s="28">
        <f>BJ35+48</f>
        <v>148</v>
      </c>
      <c r="AX35" s="30">
        <f>AW35/48</f>
        <v>3.08333333333333</v>
      </c>
      <c r="AY35" s="34">
        <v>6</v>
      </c>
      <c r="AZ35" s="28">
        <f>BL35+48</f>
        <v>165</v>
      </c>
      <c r="BA35" s="30">
        <f>AZ35/48</f>
        <v>3.4375</v>
      </c>
      <c r="BB35" s="38">
        <v>6</v>
      </c>
      <c r="BC35" s="32"/>
      <c r="BD35" s="39">
        <v>99</v>
      </c>
      <c r="BE35" s="34">
        <v>7</v>
      </c>
      <c r="BF35" s="34">
        <v>73</v>
      </c>
      <c r="BG35" s="34">
        <v>2</v>
      </c>
      <c r="BH35" s="34">
        <v>111</v>
      </c>
      <c r="BI35" s="34">
        <v>6</v>
      </c>
      <c r="BJ35" s="34">
        <v>100</v>
      </c>
      <c r="BK35" s="34">
        <v>6</v>
      </c>
      <c r="BL35" s="34">
        <v>117</v>
      </c>
      <c r="BM35" s="38">
        <v>6</v>
      </c>
    </row>
    <row r="36" ht="15.75" customHeight="1">
      <c r="A36" s="34">
        <v>33</v>
      </c>
      <c r="B36" t="s" s="35">
        <v>39</v>
      </c>
      <c r="C36" s="57"/>
      <c r="D36" t="s" s="45">
        <v>181</v>
      </c>
      <c r="E36" t="s" s="25">
        <v>51</v>
      </c>
      <c r="F36" s="34">
        <v>23</v>
      </c>
      <c r="G36" t="s" s="24">
        <v>27</v>
      </c>
      <c r="H36" t="s" s="25">
        <f>IF(AND(E36="M",F36&lt;=29),"M 17-29",IF(AND(E36="K",F36&lt;=29),"K 17-29",IF(AND(E36="M",F36&gt;29),"M 30-79",IF(AND(E36="K",F36&gt;29),"K 30-79","other"))))</f>
        <v>101</v>
      </c>
      <c r="I36" s="26"/>
      <c r="J36" s="27">
        <f>ROUND(IF((AP36-1.33)&lt;1,"1",AP36-1.33),0)</f>
        <v>3</v>
      </c>
      <c r="K36" s="28">
        <f>ROUND(IF((AP36+1.33)&gt;10,"10",AP36+1.33),0)</f>
        <v>5</v>
      </c>
      <c r="L36" t="s" s="25">
        <f>CONCATENATE(J36,"-",K36)</f>
        <v>41</v>
      </c>
      <c r="M36" s="28">
        <f>ROUND(IF((AS36-1.31)&lt;1,"1",AS36-1.31),0)</f>
        <v>3</v>
      </c>
      <c r="N36" s="28">
        <f>ROUND(IF((AS36+1.31)&gt;10,"10",AS36+1.31),0)</f>
        <v>5</v>
      </c>
      <c r="O36" t="s" s="25">
        <f>CONCATENATE(M36,"-",N36)</f>
        <v>41</v>
      </c>
      <c r="P36" s="28">
        <f>ROUND(IF((AV36-1.52)&lt;1,"1",AV36-1.52),0)</f>
        <v>2</v>
      </c>
      <c r="Q36" s="28">
        <f>ROUND(IF((AV36+1.52)&gt;10,"10",AV36+1.52),0)</f>
        <v>6</v>
      </c>
      <c r="R36" t="s" s="25">
        <f>CONCATENATE(P36,"-",Q36)</f>
        <v>33</v>
      </c>
      <c r="S36" s="28">
        <f>ROUND(IF((AY36-1.6)&lt;1,"1",AY36-1.6),0)</f>
        <v>3</v>
      </c>
      <c r="T36" s="28">
        <f>ROUND(IF((AY36+1.6)&gt;10,"10",AY36+1.6),0)</f>
        <v>7</v>
      </c>
      <c r="U36" t="s" s="25">
        <f>CONCATENATE(S36,"-",T36)</f>
        <v>30</v>
      </c>
      <c r="V36" s="28">
        <f>ROUND(IF((BB36-1.3)&lt;1,"1",BB36-1.3),0)</f>
        <v>1</v>
      </c>
      <c r="W36" s="28">
        <f>ROUND(IF((BB36+1.3)&gt;10,"10",BB36+1.3),0)</f>
        <v>2</v>
      </c>
      <c r="X36" t="s" s="29">
        <f>CONCATENATE(V36,"-",W36)</f>
        <v>67</v>
      </c>
      <c r="Y36" s="27">
        <f>ROUND(IF(AN36-7.43&lt;48,"48",AN36-7.43),0)</f>
        <v>129</v>
      </c>
      <c r="Z36" s="28">
        <f>ROUND(IF(AN36+7.43&gt;240,"240",AN36+7.43),0)</f>
        <v>143</v>
      </c>
      <c r="AA36" t="s" s="25">
        <f>CONCATENATE(Y36,"-",Z36)</f>
        <v>76</v>
      </c>
      <c r="AB36" s="28">
        <f>ROUND(IF(AQ36-7.37&lt;48,"48",AQ36-7.37),0)</f>
        <v>140</v>
      </c>
      <c r="AC36" s="28">
        <f>ROUND(IF(AQ36+7.37&gt;240,"240",AQ36+7.37),0)</f>
        <v>154</v>
      </c>
      <c r="AD36" t="s" s="25">
        <f>CONCATENATE(AB36,"-",AC36)</f>
        <v>162</v>
      </c>
      <c r="AE36" s="28">
        <f>ROUND(IF(AT36-7.31&lt;48,"48",AT36-7.31),0)</f>
        <v>144</v>
      </c>
      <c r="AF36" s="28">
        <f>ROUND(IF(AT36+7.31&gt;240,"240",AT36+7.31),0)</f>
        <v>158</v>
      </c>
      <c r="AG36" t="s" s="25">
        <f>CONCATENATE(AE36,"-",AF36)</f>
        <v>64</v>
      </c>
      <c r="AH36" s="28">
        <f>ROUND(IF(AW36-7.22&lt;48,"48",AW36-7.22),0)</f>
        <v>154</v>
      </c>
      <c r="AI36" s="28">
        <f>ROUND(IF(AW36+7.22&gt;240,"240",AW36+7.22),0)</f>
        <v>168</v>
      </c>
      <c r="AJ36" t="s" s="25">
        <f>CONCATENATE(AH36,"-",AI36)</f>
        <v>139</v>
      </c>
      <c r="AK36" s="28">
        <f>ROUND(IF(AZ36-7.06&lt;48,"48",AZ36-7.06),0)</f>
        <v>119</v>
      </c>
      <c r="AL36" s="28">
        <f>ROUND(IF(AZ36+7.06&gt;240,"240",AZ36+7.06),0)</f>
        <v>133</v>
      </c>
      <c r="AM36" t="s" s="29">
        <f>CONCATENATE(AK36,"-",AL36)</f>
        <v>54</v>
      </c>
      <c r="AN36" s="27">
        <f>BD36+48</f>
        <v>136</v>
      </c>
      <c r="AO36" s="30">
        <f>AN36/48</f>
        <v>2.83333333333333</v>
      </c>
      <c r="AP36" s="34">
        <v>4</v>
      </c>
      <c r="AQ36" s="28">
        <f>BF36+48</f>
        <v>147</v>
      </c>
      <c r="AR36" s="30">
        <f>AQ36/48</f>
        <v>3.0625</v>
      </c>
      <c r="AS36" s="34">
        <v>4</v>
      </c>
      <c r="AT36" s="28">
        <f>BH36+48</f>
        <v>151</v>
      </c>
      <c r="AU36" s="30">
        <f>AT36/48</f>
        <v>3.14583333333333</v>
      </c>
      <c r="AV36" s="34">
        <v>4</v>
      </c>
      <c r="AW36" s="28">
        <f>BJ36+48</f>
        <v>161</v>
      </c>
      <c r="AX36" s="30">
        <f>AW36/48</f>
        <v>3.35416666666667</v>
      </c>
      <c r="AY36" s="34">
        <v>5</v>
      </c>
      <c r="AZ36" s="28">
        <f>BL36+48</f>
        <v>126</v>
      </c>
      <c r="BA36" s="30">
        <f>AZ36/48</f>
        <v>2.625</v>
      </c>
      <c r="BB36" s="38">
        <v>1</v>
      </c>
      <c r="BC36" s="50"/>
      <c r="BD36" s="39">
        <v>88</v>
      </c>
      <c r="BE36" s="34">
        <v>4</v>
      </c>
      <c r="BF36" s="34">
        <v>99</v>
      </c>
      <c r="BG36" s="34">
        <v>4</v>
      </c>
      <c r="BH36" s="34">
        <v>103</v>
      </c>
      <c r="BI36" s="34">
        <v>4</v>
      </c>
      <c r="BJ36" s="34">
        <v>113</v>
      </c>
      <c r="BK36" s="34">
        <v>5</v>
      </c>
      <c r="BL36" s="34">
        <v>78</v>
      </c>
      <c r="BM36" s="38">
        <v>1</v>
      </c>
    </row>
    <row r="37" ht="15.75" customHeight="1">
      <c r="A37" s="40">
        <v>34</v>
      </c>
      <c r="B37" t="s" s="41">
        <v>174</v>
      </c>
      <c r="C37" t="s" s="20">
        <v>182</v>
      </c>
      <c r="D37" t="s" s="45">
        <v>183</v>
      </c>
      <c r="E37" t="s" s="25">
        <v>26</v>
      </c>
      <c r="F37" s="34">
        <v>24</v>
      </c>
      <c r="G37" t="s" s="24">
        <v>27</v>
      </c>
      <c r="H37" t="s" s="25">
        <f>IF(AND(E37="M",F37&lt;=29),"M 17-29",IF(AND(E37="K",F37&lt;=29),"K 17-29",IF(AND(E37="M",F37&gt;29),"M 30-79",IF(AND(E37="K",F37&gt;29),"K 30-79","other"))))</f>
        <v>60</v>
      </c>
      <c r="I37" s="26"/>
      <c r="J37" s="27">
        <f>ROUND(IF((AP37-1.43)&lt;1,"1",AP37-1.43),0)</f>
        <v>5</v>
      </c>
      <c r="K37" s="28">
        <f>ROUND(IF((AP37+1.43)&gt;10,"10",AP37+1.43),0)</f>
        <v>7</v>
      </c>
      <c r="L37" t="s" s="25">
        <f>CONCATENATE(J37,"-",K37)</f>
        <v>74</v>
      </c>
      <c r="M37" s="28">
        <f>ROUND(IF((AS37-1.38)&lt;1,"1",AS37-1.38),0)</f>
        <v>4</v>
      </c>
      <c r="N37" s="28">
        <f>ROUND(IF((AS37+1.38)&gt;10,"10",AS37+1.38),0)</f>
        <v>6</v>
      </c>
      <c r="O37" t="s" s="25">
        <f>CONCATENATE(M37,"-",N37)</f>
        <v>80</v>
      </c>
      <c r="P37" s="28">
        <f>ROUND(IF((AV37-1.68)&lt;1,"1",AV37-1.68),0)</f>
        <v>5</v>
      </c>
      <c r="Q37" s="28">
        <f>ROUND(IF((AV37+1.68)&gt;10,"10",AV37+1.68),0)</f>
        <v>9</v>
      </c>
      <c r="R37" t="s" s="25">
        <f>CONCATENATE(P37,"-",Q37)</f>
        <v>31</v>
      </c>
      <c r="S37" s="28">
        <f>ROUND(IF((AY37-1.72)&lt;1,"1",AY37-1.72),0)</f>
        <v>3</v>
      </c>
      <c r="T37" s="28">
        <f>ROUND(IF((AY37+1.72)&gt;10,"10",AY37+1.72),0)</f>
        <v>7</v>
      </c>
      <c r="U37" t="s" s="25">
        <f>CONCATENATE(S37,"-",T37)</f>
        <v>30</v>
      </c>
      <c r="V37" s="28">
        <f>ROUND(IF((BB37-1.46)&lt;1,"1",BB37-1.46),0)</f>
        <v>3</v>
      </c>
      <c r="W37" s="28">
        <f>ROUND(IF((BB37+1.46)&gt;10,"10",BB37+1.46),0)</f>
        <v>5</v>
      </c>
      <c r="X37" t="s" s="29">
        <f>CONCATENATE(V37,"-",W37)</f>
        <v>41</v>
      </c>
      <c r="Y37" s="27">
        <f>ROUND(IF(AN37-7.43&lt;48,"48",AN37-7.43),0)</f>
        <v>129</v>
      </c>
      <c r="Z37" s="28">
        <f>ROUND(IF(AN37+7.43&gt;240,"240",AN37+7.43),0)</f>
        <v>143</v>
      </c>
      <c r="AA37" t="s" s="25">
        <f>CONCATENATE(Y37,"-",Z37)</f>
        <v>76</v>
      </c>
      <c r="AB37" s="28">
        <f>ROUND(IF(AQ37-7.37&lt;48,"48",AQ37-7.37),0)</f>
        <v>144</v>
      </c>
      <c r="AC37" s="28">
        <f>ROUND(IF(AQ37+7.37&gt;240,"240",AQ37+7.37),0)</f>
        <v>158</v>
      </c>
      <c r="AD37" t="s" s="25">
        <f>CONCATENATE(AB37,"-",AC37)</f>
        <v>64</v>
      </c>
      <c r="AE37" s="28">
        <f>ROUND(IF(AT37-7.31&lt;48,"48",AT37-7.31),0)</f>
        <v>155</v>
      </c>
      <c r="AF37" s="28">
        <f>ROUND(IF(AT37+7.31&gt;240,"240",AT37+7.31),0)</f>
        <v>169</v>
      </c>
      <c r="AG37" t="s" s="25">
        <f>CONCATENATE(AE37,"-",AF37)</f>
        <v>106</v>
      </c>
      <c r="AH37" s="28">
        <f>ROUND(IF(AW37-7.22&lt;48,"48",AW37-7.22),0)</f>
        <v>143</v>
      </c>
      <c r="AI37" s="28">
        <f>ROUND(IF(AW37+7.22&gt;240,"240",AW37+7.22),0)</f>
        <v>157</v>
      </c>
      <c r="AJ37" t="s" s="25">
        <f>CONCATENATE(AH37,"-",AI37)</f>
        <v>142</v>
      </c>
      <c r="AK37" s="28">
        <f>ROUND(IF(AZ37-7.06&lt;48,"48",AZ37-7.06),0)</f>
        <v>142</v>
      </c>
      <c r="AL37" s="28">
        <f>ROUND(IF(AZ37+7.06&gt;240,"240",AZ37+7.06),0)</f>
        <v>156</v>
      </c>
      <c r="AM37" t="s" s="29">
        <f>CONCATENATE(AK37,"-",AL37)</f>
        <v>38</v>
      </c>
      <c r="AN37" s="27">
        <f>BD37+48</f>
        <v>136</v>
      </c>
      <c r="AO37" s="30">
        <f>AN37/48</f>
        <v>2.83333333333333</v>
      </c>
      <c r="AP37" s="34">
        <v>6</v>
      </c>
      <c r="AQ37" s="28">
        <f>BF37+48</f>
        <v>151</v>
      </c>
      <c r="AR37" s="30">
        <f>AQ37/48</f>
        <v>3.14583333333333</v>
      </c>
      <c r="AS37" s="34">
        <v>5</v>
      </c>
      <c r="AT37" s="28">
        <f>BH37+48</f>
        <v>162</v>
      </c>
      <c r="AU37" s="30">
        <f>AT37/48</f>
        <v>3.375</v>
      </c>
      <c r="AV37" s="34">
        <v>7</v>
      </c>
      <c r="AW37" s="28">
        <f>BJ37+48</f>
        <v>150</v>
      </c>
      <c r="AX37" s="30">
        <f>AW37/48</f>
        <v>3.125</v>
      </c>
      <c r="AY37" s="34">
        <v>5</v>
      </c>
      <c r="AZ37" s="28">
        <f>BL37+48</f>
        <v>149</v>
      </c>
      <c r="BA37" s="30">
        <f>AZ37/48</f>
        <v>3.10416666666667</v>
      </c>
      <c r="BB37" s="38">
        <v>4</v>
      </c>
      <c r="BC37" s="50"/>
      <c r="BD37" s="39">
        <v>88</v>
      </c>
      <c r="BE37" s="34">
        <v>6</v>
      </c>
      <c r="BF37" s="34">
        <v>103</v>
      </c>
      <c r="BG37" s="34">
        <v>5</v>
      </c>
      <c r="BH37" s="34">
        <v>114</v>
      </c>
      <c r="BI37" s="34">
        <v>7</v>
      </c>
      <c r="BJ37" s="34">
        <v>102</v>
      </c>
      <c r="BK37" s="34">
        <v>5</v>
      </c>
      <c r="BL37" s="34">
        <v>101</v>
      </c>
      <c r="BM37" s="38">
        <v>4</v>
      </c>
    </row>
    <row r="38" ht="15.75" customHeight="1">
      <c r="A38" s="40">
        <v>35</v>
      </c>
      <c r="B38" t="s" s="41">
        <v>174</v>
      </c>
      <c r="C38" t="s" s="20">
        <v>184</v>
      </c>
      <c r="D38" t="s" s="37">
        <v>185</v>
      </c>
      <c r="E38" t="s" s="25">
        <v>26</v>
      </c>
      <c r="F38" s="34">
        <v>24</v>
      </c>
      <c r="G38" t="s" s="24">
        <v>27</v>
      </c>
      <c r="H38" t="s" s="25">
        <f>IF(AND(E38="M",F38&lt;=29),"M 17-29",IF(AND(E38="K",F38&lt;=29),"K 17-29",IF(AND(E38="M",F38&gt;29),"M 30-79",IF(AND(E38="K",F38&gt;29),"K 30-79","other"))))</f>
        <v>60</v>
      </c>
      <c r="I38" s="26"/>
      <c r="J38" s="27">
        <f>ROUND(IF((AP38-1.43)&lt;1,"1",AP38-1.43),0)</f>
        <v>6</v>
      </c>
      <c r="K38" s="28">
        <f>ROUND(IF((AP38+1.43)&gt;10,"10",AP38+1.43),0)</f>
        <v>8</v>
      </c>
      <c r="L38" t="s" s="25">
        <f>CONCATENATE(J38,"-",K38)</f>
        <v>81</v>
      </c>
      <c r="M38" s="28">
        <f>ROUND(IF((AS38-1.38)&lt;1,"1",AS38-1.38),0)</f>
        <v>3</v>
      </c>
      <c r="N38" s="28">
        <f>ROUND(IF((AS38+1.38)&gt;10,"10",AS38+1.38),0)</f>
        <v>5</v>
      </c>
      <c r="O38" t="s" s="25">
        <f>CONCATENATE(M38,"-",N38)</f>
        <v>41</v>
      </c>
      <c r="P38" s="28">
        <f>ROUND(IF((AV38-1.68)&lt;1,"1",AV38-1.68),0)</f>
        <v>3</v>
      </c>
      <c r="Q38" s="28">
        <f>ROUND(IF((AV38+1.68)&gt;10,"10",AV38+1.68),0)</f>
        <v>7</v>
      </c>
      <c r="R38" t="s" s="25">
        <f>CONCATENATE(P38,"-",Q38)</f>
        <v>30</v>
      </c>
      <c r="S38" s="28">
        <f>ROUND(IF((AY38-1.72)&lt;1,"1",AY38-1.72),0)</f>
        <v>4</v>
      </c>
      <c r="T38" s="28">
        <f>ROUND(IF((AY38+1.72)&gt;10,"10",AY38+1.72),0)</f>
        <v>8</v>
      </c>
      <c r="U38" t="s" s="25">
        <f>CONCATENATE(S38,"-",T38)</f>
        <v>32</v>
      </c>
      <c r="V38" s="28">
        <f>ROUND(IF((BB38-1.46)&lt;1,"1",BB38-1.46),0)</f>
        <v>1</v>
      </c>
      <c r="W38" s="28">
        <f>ROUND(IF((BB38+1.46)&gt;10,"10",BB38+1.46),0)</f>
        <v>2</v>
      </c>
      <c r="X38" t="s" s="29">
        <f>CONCATENATE(V38,"-",W38)</f>
        <v>67</v>
      </c>
      <c r="Y38" s="27">
        <f>ROUND(IF(AN38-7.43&lt;48,"48",AN38-7.43),0)</f>
        <v>139</v>
      </c>
      <c r="Z38" s="28">
        <f>ROUND(IF(AN38+7.43&gt;240,"240",AN38+7.43),0)</f>
        <v>153</v>
      </c>
      <c r="AA38" t="s" s="25">
        <f>CONCATENATE(Y38,"-",Z38)</f>
        <v>69</v>
      </c>
      <c r="AB38" s="28">
        <f>ROUND(IF(AQ38-7.37&lt;48,"48",AQ38-7.37),0)</f>
        <v>129</v>
      </c>
      <c r="AC38" s="28">
        <f>ROUND(IF(AQ38+7.37&gt;240,"240",AQ38+7.37),0)</f>
        <v>143</v>
      </c>
      <c r="AD38" t="s" s="25">
        <f>CONCATENATE(AB38,"-",AC38)</f>
        <v>76</v>
      </c>
      <c r="AE38" s="28">
        <f>ROUND(IF(AT38-7.31&lt;48,"48",AT38-7.31),0)</f>
        <v>144</v>
      </c>
      <c r="AF38" s="28">
        <f>ROUND(IF(AT38+7.31&gt;240,"240",AT38+7.31),0)</f>
        <v>158</v>
      </c>
      <c r="AG38" t="s" s="25">
        <f>CONCATENATE(AE38,"-",AF38)</f>
        <v>64</v>
      </c>
      <c r="AH38" s="28">
        <f>ROUND(IF(AW38-7.22&lt;48,"48",AW38-7.22),0)</f>
        <v>150</v>
      </c>
      <c r="AI38" s="28">
        <f>ROUND(IF(AW38+7.22&gt;240,"240",AW38+7.22),0)</f>
        <v>164</v>
      </c>
      <c r="AJ38" t="s" s="25">
        <f>CONCATENATE(AH38,"-",AI38)</f>
        <v>186</v>
      </c>
      <c r="AK38" s="28">
        <f>ROUND(IF(AZ38-7.06&lt;48,"48",AZ38-7.06),0)</f>
        <v>108</v>
      </c>
      <c r="AL38" s="28">
        <f>ROUND(IF(AZ38+7.06&gt;240,"240",AZ38+7.06),0)</f>
        <v>122</v>
      </c>
      <c r="AM38" t="s" s="29">
        <f>CONCATENATE(AK38,"-",AL38)</f>
        <v>169</v>
      </c>
      <c r="AN38" s="27">
        <f>BD38+48</f>
        <v>146</v>
      </c>
      <c r="AO38" s="30">
        <f>AN38/48</f>
        <v>3.04166666666667</v>
      </c>
      <c r="AP38" s="34">
        <v>7</v>
      </c>
      <c r="AQ38" s="28">
        <f>BF38+48</f>
        <v>136</v>
      </c>
      <c r="AR38" s="30">
        <f>AQ38/48</f>
        <v>2.83333333333333</v>
      </c>
      <c r="AS38" s="34">
        <v>4</v>
      </c>
      <c r="AT38" s="28">
        <f>BH38+48</f>
        <v>151</v>
      </c>
      <c r="AU38" s="30">
        <f>AT38/48</f>
        <v>3.14583333333333</v>
      </c>
      <c r="AV38" s="34">
        <v>5</v>
      </c>
      <c r="AW38" s="28">
        <f>BJ38+48</f>
        <v>157</v>
      </c>
      <c r="AX38" s="30">
        <f>AW38/48</f>
        <v>3.27083333333333</v>
      </c>
      <c r="AY38" s="34">
        <v>6</v>
      </c>
      <c r="AZ38" s="28">
        <f>BL38+48</f>
        <v>115</v>
      </c>
      <c r="BA38" s="30">
        <f>AZ38/48</f>
        <v>2.39583333333333</v>
      </c>
      <c r="BB38" s="38">
        <v>1</v>
      </c>
      <c r="BC38" s="32"/>
      <c r="BD38" s="39">
        <v>98</v>
      </c>
      <c r="BE38" s="34">
        <v>7</v>
      </c>
      <c r="BF38" s="34">
        <v>88</v>
      </c>
      <c r="BG38" s="34">
        <v>4</v>
      </c>
      <c r="BH38" s="34">
        <v>103</v>
      </c>
      <c r="BI38" s="34">
        <v>5</v>
      </c>
      <c r="BJ38" s="34">
        <v>109</v>
      </c>
      <c r="BK38" s="34">
        <v>6</v>
      </c>
      <c r="BL38" s="34">
        <v>67</v>
      </c>
      <c r="BM38" s="38">
        <v>1</v>
      </c>
    </row>
    <row r="39" ht="15.75" customHeight="1">
      <c r="A39" s="40">
        <v>36</v>
      </c>
      <c r="B39" t="s" s="41">
        <v>174</v>
      </c>
      <c r="C39" t="s" s="20">
        <v>187</v>
      </c>
      <c r="D39" t="s" s="45">
        <v>188</v>
      </c>
      <c r="E39" t="s" s="25">
        <v>26</v>
      </c>
      <c r="F39" s="34">
        <v>37</v>
      </c>
      <c r="G39" t="s" s="24">
        <v>27</v>
      </c>
      <c r="H39" t="s" s="25">
        <f>IF(AND(E39="M",F39&lt;=29),"M 17-29",IF(AND(E39="K",F39&lt;=29),"K 17-29",IF(AND(E39="M",F39&gt;29),"M 30-79",IF(AND(E39="K",F39&gt;29),"K 30-79","other"))))</f>
        <v>28</v>
      </c>
      <c r="I39" s="26"/>
      <c r="J39" s="27">
        <f>ROUND(IF((AP39-1.49)&lt;1,"1",AP39-1.49),0)</f>
        <v>1</v>
      </c>
      <c r="K39" s="28">
        <f>ROUND(IF((AP39+1.49)&gt;10,"10",AP39+1.49),0)</f>
        <v>3</v>
      </c>
      <c r="L39" t="s" s="25">
        <f>CONCATENATE(J39,"-",K39)</f>
        <v>102</v>
      </c>
      <c r="M39" s="28">
        <f>ROUND(IF((AS39-1.69)&lt;1,"1",AS39-1.69),0)</f>
        <v>2</v>
      </c>
      <c r="N39" s="28">
        <f>ROUND(IF((AS39+1.69)&gt;10,"10",AS39+1.69),0)</f>
        <v>6</v>
      </c>
      <c r="O39" t="s" s="25">
        <f>CONCATENATE(M39,"-",N39)</f>
        <v>33</v>
      </c>
      <c r="P39" s="28">
        <f>ROUND(IF((AV39-1.7)&lt;1,"1",AV39-1.7),0)</f>
        <v>8</v>
      </c>
      <c r="Q39" s="28">
        <f>ROUND(IF((AV39+1.7)&gt;10,"10",AV39+1.7),0)</f>
        <v>10</v>
      </c>
      <c r="R39" t="s" s="25">
        <f>CONCATENATE(P39,"-",Q39)</f>
        <v>61</v>
      </c>
      <c r="S39" s="28">
        <f>ROUND(IF((AY39-1.81)&lt;1,"1",AY39-1.81),0)</f>
        <v>1</v>
      </c>
      <c r="T39" s="28">
        <f>ROUND(IF((AY39+1.81)&gt;10,"10",AY39+1.81),)</f>
        <v>5</v>
      </c>
      <c r="U39" t="s" s="25">
        <f>CONCATENATE(S39,"-",T39)</f>
        <v>44</v>
      </c>
      <c r="V39" s="28">
        <f>ROUND(IF((BB39-1.53)&lt;1,"1",BB39-1.53),0)</f>
        <v>7</v>
      </c>
      <c r="W39" s="28">
        <f>ROUND(IF((BB39+1.53)&gt;10,"10",BB39+1.53),0)</f>
        <v>10</v>
      </c>
      <c r="X39" t="s" s="29">
        <f>CONCATENATE(V39,"-",W39)</f>
        <v>42</v>
      </c>
      <c r="Y39" s="27">
        <f>ROUND(IF(AN39-7.43&lt;48,"48",AN39-7.43),0)</f>
        <v>94</v>
      </c>
      <c r="Z39" s="28">
        <f>ROUND(IF(AN39+7.43&gt;240,"240",AN39+7.43),0)</f>
        <v>108</v>
      </c>
      <c r="AA39" t="s" s="25">
        <f>CONCATENATE(Y39,"-",Z39)</f>
        <v>189</v>
      </c>
      <c r="AB39" s="28">
        <f>ROUND(IF(AQ39-7.37&lt;48,"48",AQ39-7.37),0)</f>
        <v>130</v>
      </c>
      <c r="AC39" s="28">
        <f>ROUND(IF(AQ39+7.37&gt;240,"240",AQ39+7.37),0)</f>
        <v>144</v>
      </c>
      <c r="AD39" t="s" s="25">
        <f>CONCATENATE(AB39,"-",AC39)</f>
        <v>190</v>
      </c>
      <c r="AE39" s="28">
        <f>ROUND(IF(AT39-7.31&lt;48,"48",AT39-7.31),0)</f>
        <v>182</v>
      </c>
      <c r="AF39" s="28">
        <f>ROUND(IF(AT39+7.31&gt;240,"240",AT39+7.31),0)</f>
        <v>196</v>
      </c>
      <c r="AG39" t="s" s="25">
        <f>CONCATENATE(AE39,"-",AF39)</f>
        <v>85</v>
      </c>
      <c r="AH39" s="28">
        <f>ROUND(IF(AW39-7.22&lt;48,"48",AW39-7.22),0)</f>
        <v>133</v>
      </c>
      <c r="AI39" s="28">
        <f>ROUND(IF(AW39+7.22&gt;240,"240",AW39+7.22),0)</f>
        <v>147</v>
      </c>
      <c r="AJ39" t="s" s="25">
        <f>CONCATENATE(AH39,"-",AI39)</f>
        <v>75</v>
      </c>
      <c r="AK39" s="28">
        <f>ROUND(IF(AZ39-7.06&lt;48,"48",AZ39-7.06),0)</f>
        <v>180</v>
      </c>
      <c r="AL39" s="28">
        <f>ROUND(IF(AZ39+7.06&gt;240,"240",AZ39+7.06),0)</f>
        <v>194</v>
      </c>
      <c r="AM39" t="s" s="29">
        <f>CONCATENATE(AK39,"-",AL39)</f>
        <v>136</v>
      </c>
      <c r="AN39" s="27">
        <f>BD39+48</f>
        <v>101</v>
      </c>
      <c r="AO39" s="30">
        <f>AN39/48</f>
        <v>2.10416666666667</v>
      </c>
      <c r="AP39" s="34">
        <v>2</v>
      </c>
      <c r="AQ39" s="28">
        <f>BF39+48</f>
        <v>137</v>
      </c>
      <c r="AR39" s="30">
        <f>AQ39/48</f>
        <v>2.85416666666667</v>
      </c>
      <c r="AS39" s="34">
        <v>4</v>
      </c>
      <c r="AT39" s="28">
        <f>BH39+48</f>
        <v>189</v>
      </c>
      <c r="AU39" s="30">
        <f>AT39/48</f>
        <v>3.9375</v>
      </c>
      <c r="AV39" s="34">
        <v>10</v>
      </c>
      <c r="AW39" s="28">
        <f>BJ39+48</f>
        <v>140</v>
      </c>
      <c r="AX39" s="30">
        <f>AW39/48</f>
        <v>2.91666666666667</v>
      </c>
      <c r="AY39" s="34">
        <v>3</v>
      </c>
      <c r="AZ39" s="28">
        <f>BL39+48</f>
        <v>187</v>
      </c>
      <c r="BA39" s="30">
        <f>AZ39/48</f>
        <v>3.89583333333333</v>
      </c>
      <c r="BB39" s="38">
        <v>9</v>
      </c>
      <c r="BC39" s="32"/>
      <c r="BD39" s="39">
        <v>53</v>
      </c>
      <c r="BE39" s="34">
        <v>2</v>
      </c>
      <c r="BF39" s="34">
        <v>89</v>
      </c>
      <c r="BG39" s="34">
        <v>4</v>
      </c>
      <c r="BH39" s="34">
        <v>141</v>
      </c>
      <c r="BI39" s="34">
        <v>10</v>
      </c>
      <c r="BJ39" s="34">
        <v>92</v>
      </c>
      <c r="BK39" s="34">
        <v>3</v>
      </c>
      <c r="BL39" s="34">
        <v>139</v>
      </c>
      <c r="BM39" s="38">
        <v>9</v>
      </c>
    </row>
    <row r="40" ht="15.75" customHeight="1">
      <c r="A40" s="40">
        <v>37</v>
      </c>
      <c r="B40" t="s" s="41">
        <v>23</v>
      </c>
      <c r="C40" t="s" s="48">
        <v>191</v>
      </c>
      <c r="D40" t="s" s="45">
        <v>192</v>
      </c>
      <c r="E40" t="s" s="25">
        <v>51</v>
      </c>
      <c r="F40" s="34">
        <v>21</v>
      </c>
      <c r="G40" t="s" s="24">
        <v>27</v>
      </c>
      <c r="H40" t="s" s="25">
        <f>IF(AND(E40="M",F40&lt;=29),"M 17-29",IF(AND(E40="K",F40&lt;=29),"K 17-29",IF(AND(E40="M",F40&gt;29),"M 30-79",IF(AND(E40="K",F40&gt;29),"K 30-79","other"))))</f>
        <v>101</v>
      </c>
      <c r="I40" s="26"/>
      <c r="J40" s="27">
        <f>ROUND(IF((AP40-1.33)&lt;1,"1",AP40-1.33),0)</f>
        <v>1</v>
      </c>
      <c r="K40" s="28">
        <f>ROUND(IF((AP40+1.33)&gt;10,"10",AP40+1.33),0)</f>
        <v>3</v>
      </c>
      <c r="L40" t="s" s="25">
        <f>CONCATENATE(J40,"-",K40)</f>
        <v>102</v>
      </c>
      <c r="M40" s="28">
        <f>ROUND(IF((AS40-1.31)&lt;1,"1",AS40-1.31),0)</f>
        <v>3</v>
      </c>
      <c r="N40" s="28">
        <f>ROUND(IF((AS40+1.31)&gt;10,"10",AS40+1.31),0)</f>
        <v>5</v>
      </c>
      <c r="O40" t="s" s="25">
        <f>CONCATENATE(M40,"-",N40)</f>
        <v>41</v>
      </c>
      <c r="P40" s="28">
        <f>ROUND(IF((AV40-1.52)&lt;1,"1",AV40-1.52),0)</f>
        <v>2</v>
      </c>
      <c r="Q40" s="28">
        <f>ROUND(IF((AV40+1.52)&gt;10,"10",AV40+1.52),0)</f>
        <v>6</v>
      </c>
      <c r="R40" t="s" s="25">
        <f>CONCATENATE(P40,"-",Q40)</f>
        <v>33</v>
      </c>
      <c r="S40" s="28">
        <f>ROUND(IF((AY40-1.6)&lt;1,"1",AY40-1.6),0)</f>
        <v>1</v>
      </c>
      <c r="T40" s="28">
        <f>ROUND(IF((AY40+1.6)&gt;10,"10",AY40+1.6),0)</f>
        <v>5</v>
      </c>
      <c r="U40" t="s" s="25">
        <f>CONCATENATE(S40,"-",T40)</f>
        <v>44</v>
      </c>
      <c r="V40" s="28">
        <f>ROUND(IF((BB40-1.3)&lt;1,"1",BB40-1.3),0)</f>
        <v>7</v>
      </c>
      <c r="W40" s="28">
        <f>ROUND(IF((BB40+1.3)&gt;10,"10",BB40+1.3),0)</f>
        <v>9</v>
      </c>
      <c r="X40" t="s" s="29">
        <f>CONCATENATE(V40,"-",W40)</f>
        <v>129</v>
      </c>
      <c r="Y40" s="27">
        <f>ROUND(IF(AN40-7.43&lt;48,"48",AN40-7.43),0)</f>
        <v>101</v>
      </c>
      <c r="Z40" s="28">
        <f>ROUND(IF(AN40+7.43&gt;240,"240",AN40+7.43),0)</f>
        <v>115</v>
      </c>
      <c r="AA40" t="s" s="25">
        <f>CONCATENATE(Y40,"-",Z40)</f>
        <v>156</v>
      </c>
      <c r="AB40" s="28">
        <f>ROUND(IF(AQ40-7.37&lt;48,"48",AQ40-7.37),0)</f>
        <v>143</v>
      </c>
      <c r="AC40" s="28">
        <f>ROUND(IF(AQ40+7.37&gt;240,"240",AQ40+7.37),0)</f>
        <v>157</v>
      </c>
      <c r="AD40" t="s" s="25">
        <f>CONCATENATE(AB40,"-",AC40)</f>
        <v>142</v>
      </c>
      <c r="AE40" s="28">
        <f>ROUND(IF(AT40-7.31&lt;48,"48",AT40-7.31),0)</f>
        <v>150</v>
      </c>
      <c r="AF40" s="28">
        <f>ROUND(IF(AT40+7.31&gt;240,"240",AT40+7.31),0)</f>
        <v>164</v>
      </c>
      <c r="AG40" t="s" s="25">
        <f>CONCATENATE(AE40,"-",AF40)</f>
        <v>186</v>
      </c>
      <c r="AH40" s="28">
        <f>ROUND(IF(AW40-7.22&lt;48,"48",AW40-7.22),0)</f>
        <v>127</v>
      </c>
      <c r="AI40" s="28">
        <f>ROUND(IF(AW40+7.22&gt;240,"240",AW40+7.22),0)</f>
        <v>141</v>
      </c>
      <c r="AJ40" t="s" s="25">
        <f>CONCATENATE(AH40,"-",AI40)</f>
        <v>193</v>
      </c>
      <c r="AK40" s="28">
        <f>ROUND(IF(AZ40-7.06&lt;48,"48",AZ40-7.06),0)</f>
        <v>177</v>
      </c>
      <c r="AL40" s="28">
        <f>ROUND(IF(AZ40+7.06&gt;240,"240",AZ40+7.06),0)</f>
        <v>191</v>
      </c>
      <c r="AM40" t="s" s="29">
        <f>CONCATENATE(AK40,"-",AL40)</f>
        <v>194</v>
      </c>
      <c r="AN40" s="27">
        <f>BD40+48</f>
        <v>108</v>
      </c>
      <c r="AO40" s="30">
        <f>AN40/48</f>
        <v>2.25</v>
      </c>
      <c r="AP40" s="34">
        <v>2</v>
      </c>
      <c r="AQ40" s="28">
        <f>BF40+48</f>
        <v>150</v>
      </c>
      <c r="AR40" s="30">
        <f>AQ40/48</f>
        <v>3.125</v>
      </c>
      <c r="AS40" s="34">
        <v>4</v>
      </c>
      <c r="AT40" s="28">
        <f>BH40+48</f>
        <v>157</v>
      </c>
      <c r="AU40" s="30">
        <f>AT40/48</f>
        <v>3.27083333333333</v>
      </c>
      <c r="AV40" s="34">
        <v>4</v>
      </c>
      <c r="AW40" s="28">
        <f>BJ40+48</f>
        <v>134</v>
      </c>
      <c r="AX40" s="30">
        <f>AW40/48</f>
        <v>2.79166666666667</v>
      </c>
      <c r="AY40" s="34">
        <v>3</v>
      </c>
      <c r="AZ40" s="28">
        <f>BL40+48</f>
        <v>184</v>
      </c>
      <c r="BA40" s="30">
        <f>AZ40/48</f>
        <v>3.83333333333333</v>
      </c>
      <c r="BB40" s="38">
        <v>8</v>
      </c>
      <c r="BC40" s="32"/>
      <c r="BD40" s="39">
        <v>60</v>
      </c>
      <c r="BE40" s="34">
        <v>2</v>
      </c>
      <c r="BF40" s="34">
        <v>102</v>
      </c>
      <c r="BG40" s="34">
        <v>4</v>
      </c>
      <c r="BH40" s="34">
        <v>109</v>
      </c>
      <c r="BI40" s="34">
        <v>4</v>
      </c>
      <c r="BJ40" s="34">
        <v>86</v>
      </c>
      <c r="BK40" s="34">
        <v>3</v>
      </c>
      <c r="BL40" s="34">
        <v>136</v>
      </c>
      <c r="BM40" s="38">
        <v>8</v>
      </c>
    </row>
    <row r="41" ht="15.75" customHeight="1">
      <c r="A41" s="40">
        <v>38</v>
      </c>
      <c r="B41" t="s" s="41">
        <v>23</v>
      </c>
      <c r="C41" s="42"/>
      <c r="D41" t="s" s="49">
        <v>195</v>
      </c>
      <c r="E41" t="s" s="25">
        <v>51</v>
      </c>
      <c r="F41" s="34">
        <v>24</v>
      </c>
      <c r="G41" t="s" s="24">
        <v>27</v>
      </c>
      <c r="H41" t="s" s="25">
        <f>IF(AND(E41="M",F41&lt;=29),"M 17-29",IF(AND(E41="K",F41&lt;=29),"K 17-29",IF(AND(E41="M",F41&gt;29),"M 30-79",IF(AND(E41="K",F41&gt;29),"K 30-79","other"))))</f>
        <v>101</v>
      </c>
      <c r="I41" s="26"/>
      <c r="J41" s="27">
        <f>ROUND(IF((AP41-1.33)&lt;1,"1",AP41-1.33),0)</f>
        <v>3</v>
      </c>
      <c r="K41" s="28">
        <f>ROUND(IF((AP41+1.33)&gt;10,"10",AP41+1.33),0)</f>
        <v>5</v>
      </c>
      <c r="L41" t="s" s="25">
        <f>CONCATENATE(J41,"-",K41)</f>
        <v>41</v>
      </c>
      <c r="M41" s="28">
        <f>ROUND(IF((AS41-1.31)&lt;1,"1",AS41-1.31),0)</f>
        <v>6</v>
      </c>
      <c r="N41" s="28">
        <f>ROUND(IF((AS41+1.31)&gt;10,"10",AS41+1.31),0)</f>
        <v>8</v>
      </c>
      <c r="O41" t="s" s="25">
        <f>CONCATENATE(M41,"-",N41)</f>
        <v>81</v>
      </c>
      <c r="P41" s="28">
        <f>ROUND(IF((AV41-1.52)&lt;1,"1",AV41-1.52),0)</f>
        <v>8</v>
      </c>
      <c r="Q41" s="28">
        <f>ROUND(IF((AV41+1.52)&gt;10,"10",AV41+1.52),0)</f>
        <v>10</v>
      </c>
      <c r="R41" t="s" s="25">
        <f>CONCATENATE(P41,"-",Q41)</f>
        <v>61</v>
      </c>
      <c r="S41" s="28">
        <f>ROUND(IF((AY41-1.6)&lt;1,"1",AY41-1.6),0)</f>
        <v>5</v>
      </c>
      <c r="T41" s="28">
        <f>ROUND(IF((AY41+1.6)&gt;10,"10",AY41+1.6),0)</f>
        <v>9</v>
      </c>
      <c r="U41" t="s" s="25">
        <f>CONCATENATE(S41,"-",T41)</f>
        <v>31</v>
      </c>
      <c r="V41" s="28">
        <f>ROUND(IF((BB41-1.3)&lt;1,"1",BB41-1.3),0)</f>
        <v>4</v>
      </c>
      <c r="W41" s="28">
        <f>ROUND(IF((BB41+1.3)&gt;10,"10",BB41+1.3),0)</f>
        <v>6</v>
      </c>
      <c r="X41" t="s" s="29">
        <f>CONCATENATE(V41,"-",W41)</f>
        <v>80</v>
      </c>
      <c r="Y41" s="27">
        <f>ROUND(IF(AN41-7.43&lt;48,"48",AN41-7.43),0)</f>
        <v>127</v>
      </c>
      <c r="Z41" s="28">
        <f>ROUND(IF(AN41+7.43&gt;240,"240",AN41+7.43),0)</f>
        <v>141</v>
      </c>
      <c r="AA41" t="s" s="25">
        <f>CONCATENATE(Y41,"-",Z41)</f>
        <v>193</v>
      </c>
      <c r="AB41" s="28">
        <f>ROUND(IF(AQ41-7.37&lt;48,"48",AQ41-7.37),0)</f>
        <v>173</v>
      </c>
      <c r="AC41" s="28">
        <f>ROUND(IF(AQ41+7.37&gt;240,"240",AQ41+7.37),0)</f>
        <v>187</v>
      </c>
      <c r="AD41" t="s" s="25">
        <f>CONCATENATE(AB41,"-",AC41)</f>
        <v>178</v>
      </c>
      <c r="AE41" s="28">
        <f>ROUND(IF(AT41-7.31&lt;48,"48",AT41-7.31),0)</f>
        <v>207</v>
      </c>
      <c r="AF41" s="28">
        <f>ROUND(IF(AT41+7.31&gt;240,"240",AT41+7.31),0)</f>
        <v>221</v>
      </c>
      <c r="AG41" t="s" s="25">
        <f>CONCATENATE(AE41,"-",AF41)</f>
        <v>196</v>
      </c>
      <c r="AH41" s="28">
        <f>ROUND(IF(AW41-7.22&lt;48,"48",AW41-7.22),0)</f>
        <v>168</v>
      </c>
      <c r="AI41" s="28">
        <f>ROUND(IF(AW41+7.22&gt;240,"240",AW41+7.22),0)</f>
        <v>182</v>
      </c>
      <c r="AJ41" t="s" s="25">
        <f>CONCATENATE(AH41,"-",AI41)</f>
        <v>96</v>
      </c>
      <c r="AK41" s="28">
        <f>ROUND(IF(AZ41-7.06&lt;48,"48",AZ41-7.06),0)</f>
        <v>144</v>
      </c>
      <c r="AL41" s="28">
        <f>ROUND(IF(AZ41+7.06&gt;240,"240",AZ41+7.06),0)</f>
        <v>158</v>
      </c>
      <c r="AM41" t="s" s="29">
        <f>CONCATENATE(AK41,"-",AL41)</f>
        <v>64</v>
      </c>
      <c r="AN41" s="27">
        <f>BD41+48</f>
        <v>134</v>
      </c>
      <c r="AO41" s="30">
        <f>AN41/48</f>
        <v>2.79166666666667</v>
      </c>
      <c r="AP41" s="34">
        <v>4</v>
      </c>
      <c r="AQ41" s="28">
        <f>BF41+48</f>
        <v>180</v>
      </c>
      <c r="AR41" s="30">
        <f>AQ41/48</f>
        <v>3.75</v>
      </c>
      <c r="AS41" s="34">
        <v>7</v>
      </c>
      <c r="AT41" s="28">
        <f>BH41+48</f>
        <v>214</v>
      </c>
      <c r="AU41" s="30">
        <f>AT41/48</f>
        <v>4.45833333333333</v>
      </c>
      <c r="AV41" s="34">
        <v>10</v>
      </c>
      <c r="AW41" s="28">
        <f>BJ41+48</f>
        <v>175</v>
      </c>
      <c r="AX41" s="30">
        <f>AW41/48</f>
        <v>3.64583333333333</v>
      </c>
      <c r="AY41" s="34">
        <v>7</v>
      </c>
      <c r="AZ41" s="28">
        <f>BL41+48</f>
        <v>151</v>
      </c>
      <c r="BA41" s="30">
        <f>AZ41/48</f>
        <v>3.14583333333333</v>
      </c>
      <c r="BB41" s="38">
        <v>5</v>
      </c>
      <c r="BC41" s="50"/>
      <c r="BD41" s="39">
        <v>86</v>
      </c>
      <c r="BE41" s="34">
        <v>4</v>
      </c>
      <c r="BF41" s="34">
        <v>132</v>
      </c>
      <c r="BG41" s="34">
        <v>7</v>
      </c>
      <c r="BH41" s="34">
        <v>166</v>
      </c>
      <c r="BI41" s="34">
        <v>10</v>
      </c>
      <c r="BJ41" s="34">
        <v>127</v>
      </c>
      <c r="BK41" s="34">
        <v>7</v>
      </c>
      <c r="BL41" s="34">
        <v>103</v>
      </c>
      <c r="BM41" s="38">
        <v>5</v>
      </c>
    </row>
    <row r="42" ht="15.75" customHeight="1">
      <c r="A42" s="40">
        <v>39</v>
      </c>
      <c r="B42" t="s" s="41">
        <v>23</v>
      </c>
      <c r="C42" s="42"/>
      <c r="D42" t="s" s="49">
        <v>197</v>
      </c>
      <c r="E42" t="s" s="25">
        <v>26</v>
      </c>
      <c r="F42" s="34">
        <v>24</v>
      </c>
      <c r="G42" t="s" s="24">
        <v>27</v>
      </c>
      <c r="H42" t="s" s="25">
        <f>IF(AND(E42="M",F42&lt;=29),"M 17-29",IF(AND(E42="K",F42&lt;=29),"K 17-29",IF(AND(E42="M",F42&gt;29),"M 30-79",IF(AND(E42="K",F42&gt;29),"K 30-79","other"))))</f>
        <v>60</v>
      </c>
      <c r="I42" s="26"/>
      <c r="J42" s="27">
        <f>ROUND(IF((AP42-1.43)&lt;1,"1",AP42-1.43),0)</f>
        <v>9</v>
      </c>
      <c r="K42" s="28">
        <f>ROUND(IF((AP42+1.43)&gt;10,"10",AP42+1.43),0)</f>
        <v>10</v>
      </c>
      <c r="L42" t="s" s="25">
        <f>CONCATENATE(J42,"-",K42)</f>
        <v>82</v>
      </c>
      <c r="M42" s="28">
        <f>ROUND(IF((AS42-1.38)&lt;1,"1",AS42-1.38),0)</f>
        <v>6</v>
      </c>
      <c r="N42" s="28">
        <f>ROUND(IF((AS42+1.38)&gt;10,"10",AS42+1.38),0)</f>
        <v>8</v>
      </c>
      <c r="O42" t="s" s="25">
        <f>CONCATENATE(M42,"-",N42)</f>
        <v>81</v>
      </c>
      <c r="P42" s="28">
        <f>ROUND(IF((AV42-1.68)&lt;1,"1",AV42-1.68),0)</f>
        <v>7</v>
      </c>
      <c r="Q42" s="28">
        <f>ROUND(IF((AV42+1.68)&gt;10,"10",AV42+1.68),0)</f>
        <v>10</v>
      </c>
      <c r="R42" t="s" s="25">
        <f>CONCATENATE(P42,"-",Q42)</f>
        <v>42</v>
      </c>
      <c r="S42" s="28">
        <f>ROUND(IF((AY42-1.72)&lt;1,"1",AY42-1.72),0)</f>
        <v>1</v>
      </c>
      <c r="T42" s="28">
        <f>ROUND(IF((AY42+1.72)&gt;10,"10",AY42+1.72),0)</f>
        <v>5</v>
      </c>
      <c r="U42" t="s" s="25">
        <f>CONCATENATE(S42,"-",T42)</f>
        <v>44</v>
      </c>
      <c r="V42" s="28">
        <f>ROUND(IF((BB42-1.46)&lt;1,"1",BB42-1.46),0)</f>
        <v>3</v>
      </c>
      <c r="W42" s="28">
        <f>ROUND(IF((BB42+1.46)&gt;10,"10",BB42+1.46),0)</f>
        <v>5</v>
      </c>
      <c r="X42" t="s" s="29">
        <f>CONCATENATE(V42,"-",W42)</f>
        <v>41</v>
      </c>
      <c r="Y42" s="27">
        <f>ROUND(IF(AN42-7.43&lt;48,"48",AN42-7.43),0)</f>
        <v>185</v>
      </c>
      <c r="Z42" s="28">
        <f>ROUND(IF(AN42+7.43&gt;240,"240",AN42+7.43),0)</f>
        <v>199</v>
      </c>
      <c r="AA42" t="s" s="25">
        <f>CONCATENATE(Y42,"-",Z42)</f>
        <v>198</v>
      </c>
      <c r="AB42" s="28">
        <f>ROUND(IF(AQ42-7.37&lt;48,"48",AQ42-7.37),0)</f>
        <v>164</v>
      </c>
      <c r="AC42" s="28">
        <f>ROUND(IF(AQ42+7.37&gt;240,"240",AQ42+7.37),0)</f>
        <v>178</v>
      </c>
      <c r="AD42" t="s" s="25">
        <f>CONCATENATE(AB42,"-",AC42)</f>
        <v>104</v>
      </c>
      <c r="AE42" s="28">
        <f>ROUND(IF(AT42-7.31&lt;48,"48",AT42-7.31),0)</f>
        <v>177</v>
      </c>
      <c r="AF42" s="28">
        <f>ROUND(IF(AT42+7.31&gt;240,"240",AT42+7.31),0)</f>
        <v>191</v>
      </c>
      <c r="AG42" t="s" s="25">
        <f>CONCATENATE(AE42,"-",AF42)</f>
        <v>194</v>
      </c>
      <c r="AH42" s="28">
        <f>ROUND(IF(AW42-7.22&lt;48,"48",AW42-7.22),0)</f>
        <v>125</v>
      </c>
      <c r="AI42" s="28">
        <f>ROUND(IF(AW42+7.22&gt;240,"240",AW42+7.22),0)</f>
        <v>139</v>
      </c>
      <c r="AJ42" t="s" s="25">
        <f>CONCATENATE(AH42,"-",AI42)</f>
        <v>83</v>
      </c>
      <c r="AK42" s="28">
        <f>ROUND(IF(AZ42-7.06&lt;48,"48",AZ42-7.06),0)</f>
        <v>144</v>
      </c>
      <c r="AL42" s="28">
        <f>ROUND(IF(AZ42+7.06&gt;240,"240",AZ42+7.06),0)</f>
        <v>158</v>
      </c>
      <c r="AM42" t="s" s="29">
        <f>CONCATENATE(AK42,"-",AL42)</f>
        <v>64</v>
      </c>
      <c r="AN42" s="27">
        <f>BD42+48</f>
        <v>192</v>
      </c>
      <c r="AO42" s="30">
        <f>AN42/48</f>
        <v>4</v>
      </c>
      <c r="AP42" s="34">
        <v>10</v>
      </c>
      <c r="AQ42" s="28">
        <f>BF42+48</f>
        <v>171</v>
      </c>
      <c r="AR42" s="30">
        <f>AQ42/48</f>
        <v>3.5625</v>
      </c>
      <c r="AS42" s="34">
        <v>7</v>
      </c>
      <c r="AT42" s="28">
        <f>BH42+48</f>
        <v>184</v>
      </c>
      <c r="AU42" s="30">
        <f>AT42/48</f>
        <v>3.83333333333333</v>
      </c>
      <c r="AV42" s="34">
        <v>9</v>
      </c>
      <c r="AW42" s="28">
        <f>BJ42+48</f>
        <v>132</v>
      </c>
      <c r="AX42" s="30">
        <f>AW42/48</f>
        <v>2.75</v>
      </c>
      <c r="AY42" s="34">
        <v>3</v>
      </c>
      <c r="AZ42" s="28">
        <f>BL42+48</f>
        <v>151</v>
      </c>
      <c r="BA42" s="30">
        <f>AZ42/48</f>
        <v>3.14583333333333</v>
      </c>
      <c r="BB42" s="38">
        <v>4</v>
      </c>
      <c r="BC42" s="50"/>
      <c r="BD42" s="39">
        <v>144</v>
      </c>
      <c r="BE42" s="34">
        <v>10</v>
      </c>
      <c r="BF42" s="34">
        <v>123</v>
      </c>
      <c r="BG42" s="34">
        <v>7</v>
      </c>
      <c r="BH42" s="34">
        <v>136</v>
      </c>
      <c r="BI42" s="34">
        <v>9</v>
      </c>
      <c r="BJ42" s="34">
        <v>84</v>
      </c>
      <c r="BK42" s="34">
        <v>3</v>
      </c>
      <c r="BL42" s="34">
        <v>103</v>
      </c>
      <c r="BM42" s="38">
        <v>4</v>
      </c>
    </row>
    <row r="43" ht="15.75" customHeight="1">
      <c r="A43" s="40">
        <v>40</v>
      </c>
      <c r="B43" t="s" s="41">
        <v>23</v>
      </c>
      <c r="C43" s="42"/>
      <c r="D43" t="s" s="49">
        <v>199</v>
      </c>
      <c r="E43" t="s" s="25">
        <v>26</v>
      </c>
      <c r="F43" s="34">
        <v>26</v>
      </c>
      <c r="G43" t="s" s="24">
        <v>27</v>
      </c>
      <c r="H43" t="s" s="25">
        <f>IF(AND(E43="M",F43&lt;=29),"M 17-29",IF(AND(E43="K",F43&lt;=29),"K 17-29",IF(AND(E43="M",F43&gt;29),"M 30-79",IF(AND(E43="K",F43&gt;29),"K 30-79","other"))))</f>
        <v>60</v>
      </c>
      <c r="I43" s="26"/>
      <c r="J43" s="27">
        <f>ROUND(IF((AP43-1.43)&lt;1,"1",AP43-1.43),0)</f>
        <v>5</v>
      </c>
      <c r="K43" s="28">
        <f>ROUND(IF((AP43+1.43)&gt;10,"10",AP43+1.43),0)</f>
        <v>7</v>
      </c>
      <c r="L43" t="s" s="25">
        <f>CONCATENATE(J43,"-",K43)</f>
        <v>74</v>
      </c>
      <c r="M43" s="28">
        <f>ROUND(IF((AS43-1.38)&lt;1,"1",AS43-1.38),0)</f>
        <v>9</v>
      </c>
      <c r="N43" s="28">
        <f>ROUND(IF((AS43+1.38)&gt;10,"10",AS43+1.38),0)</f>
        <v>10</v>
      </c>
      <c r="O43" t="s" s="25">
        <f>CONCATENATE(M43,"-",N43)</f>
        <v>82</v>
      </c>
      <c r="P43" s="28">
        <f>ROUND(IF((AV43-1.68)&lt;1,"1",AV43-1.68),0)</f>
        <v>8</v>
      </c>
      <c r="Q43" s="28">
        <f>ROUND(IF((AV43+1.68)&gt;10,"10",AV43+1.68),0)</f>
        <v>10</v>
      </c>
      <c r="R43" t="s" s="25">
        <f>CONCATENATE(P43,"-",Q43)</f>
        <v>61</v>
      </c>
      <c r="S43" s="28">
        <f>ROUND(IF((AY43-1.72)&lt;1,"1",AY43-1.72),0)</f>
        <v>7</v>
      </c>
      <c r="T43" s="28">
        <f>ROUND(IF((AY43+1.72)&gt;10,"10",AY43+1.72),0)</f>
        <v>10</v>
      </c>
      <c r="U43" t="s" s="25">
        <f>CONCATENATE(S43,"-",T43)</f>
        <v>42</v>
      </c>
      <c r="V43" s="28">
        <f>ROUND(IF((BB43-1.46)&lt;1,"1",BB43-1.46),0)</f>
        <v>5</v>
      </c>
      <c r="W43" s="28">
        <f>ROUND(IF((BB43+1.46)&gt;10,"10",BB43+1.46),0)</f>
        <v>7</v>
      </c>
      <c r="X43" t="s" s="29">
        <f>CONCATENATE(V43,"-",W43)</f>
        <v>74</v>
      </c>
      <c r="Y43" s="27">
        <f>ROUND(IF(AN43-7.43&lt;48,"48",AN43-7.43),0)</f>
        <v>128</v>
      </c>
      <c r="Z43" s="28">
        <f>ROUND(IF(AN43+7.43&gt;240,"240",AN43+7.43),0)</f>
        <v>142</v>
      </c>
      <c r="AA43" t="s" s="25">
        <f>CONCATENATE(Y43,"-",Z43)</f>
        <v>131</v>
      </c>
      <c r="AB43" s="28">
        <f>ROUND(IF(AQ43-7.37&lt;48,"48",AQ43-7.37),0)</f>
        <v>200</v>
      </c>
      <c r="AC43" s="28">
        <f>ROUND(IF(AQ43+7.37&gt;240,"240",AQ43+7.37),0)</f>
        <v>214</v>
      </c>
      <c r="AD43" t="s" s="25">
        <f>CONCATENATE(AB43,"-",AC43)</f>
        <v>200</v>
      </c>
      <c r="AE43" s="28">
        <f>ROUND(IF(AT43-7.31&lt;48,"48",AT43-7.31),0)</f>
        <v>195</v>
      </c>
      <c r="AF43" s="28">
        <f>ROUND(IF(AT43+7.31&gt;240,"240",AT43+7.31),0)</f>
        <v>209</v>
      </c>
      <c r="AG43" t="s" s="25">
        <f>CONCATENATE(AE43,"-",AF43)</f>
        <v>97</v>
      </c>
      <c r="AH43" s="28">
        <f>ROUND(IF(AW43-7.22&lt;48,"48",AW43-7.22),0)</f>
        <v>175</v>
      </c>
      <c r="AI43" s="28">
        <f>ROUND(IF(AW43+7.22&gt;240,"240",AW43+7.22),0)</f>
        <v>189</v>
      </c>
      <c r="AJ43" t="s" s="25">
        <f>CONCATENATE(AH43,"-",AI43)</f>
        <v>98</v>
      </c>
      <c r="AK43" s="28">
        <f>ROUND(IF(AZ43-7.06&lt;48,"48",AZ43-7.06),0)</f>
        <v>162</v>
      </c>
      <c r="AL43" s="28">
        <f>ROUND(IF(AZ43+7.06&gt;240,"240",AZ43+7.06),0)</f>
        <v>176</v>
      </c>
      <c r="AM43" t="s" s="29">
        <f>CONCATENATE(AK43,"-",AL43)</f>
        <v>84</v>
      </c>
      <c r="AN43" s="27">
        <f>BD43+48</f>
        <v>135</v>
      </c>
      <c r="AO43" s="30">
        <f>AN43/48</f>
        <v>2.8125</v>
      </c>
      <c r="AP43" s="34">
        <v>6</v>
      </c>
      <c r="AQ43" s="28">
        <f>BF43+48</f>
        <v>207</v>
      </c>
      <c r="AR43" s="30">
        <f>AQ43/48</f>
        <v>4.3125</v>
      </c>
      <c r="AS43" s="34">
        <v>10</v>
      </c>
      <c r="AT43" s="28">
        <f>BH43+48</f>
        <v>202</v>
      </c>
      <c r="AU43" s="30">
        <f>AT43/48</f>
        <v>4.20833333333333</v>
      </c>
      <c r="AV43" s="34">
        <v>10</v>
      </c>
      <c r="AW43" s="28">
        <f>BJ43+48</f>
        <v>182</v>
      </c>
      <c r="AX43" s="30">
        <f>AW43/48</f>
        <v>3.79166666666667</v>
      </c>
      <c r="AY43" s="34">
        <v>9</v>
      </c>
      <c r="AZ43" s="28">
        <f>BL43+48</f>
        <v>169</v>
      </c>
      <c r="BA43" s="30">
        <f>AZ43/48</f>
        <v>3.52083333333333</v>
      </c>
      <c r="BB43" s="38">
        <v>6</v>
      </c>
      <c r="BC43" s="32"/>
      <c r="BD43" s="39">
        <v>87</v>
      </c>
      <c r="BE43" s="34">
        <v>6</v>
      </c>
      <c r="BF43" s="34">
        <v>159</v>
      </c>
      <c r="BG43" s="34">
        <v>10</v>
      </c>
      <c r="BH43" s="34">
        <v>154</v>
      </c>
      <c r="BI43" s="34">
        <v>10</v>
      </c>
      <c r="BJ43" s="34">
        <v>134</v>
      </c>
      <c r="BK43" s="34">
        <v>9</v>
      </c>
      <c r="BL43" s="34">
        <v>121</v>
      </c>
      <c r="BM43" s="38">
        <v>6</v>
      </c>
    </row>
    <row r="44" ht="15.75" customHeight="1">
      <c r="A44" s="34">
        <v>41</v>
      </c>
      <c r="B44" t="s" s="35">
        <v>39</v>
      </c>
      <c r="C44" s="57"/>
      <c r="D44" t="s" s="45">
        <v>201</v>
      </c>
      <c r="E44" t="s" s="25">
        <v>51</v>
      </c>
      <c r="F44" s="34">
        <v>21</v>
      </c>
      <c r="G44" t="s" s="24">
        <v>27</v>
      </c>
      <c r="H44" t="s" s="25">
        <f>IF(AND(E44="M",F44&lt;=29),"M 17-29",IF(AND(E44="K",F44&lt;=29),"K 17-29",IF(AND(E44="M",F44&gt;29),"M 30-79",IF(AND(E44="K",F44&gt;29),"K 30-79","other"))))</f>
        <v>101</v>
      </c>
      <c r="I44" s="26"/>
      <c r="J44" s="27">
        <f>ROUND(IF((AP44-1.33)&lt;1,"1",AP44-1.33),0)</f>
        <v>1</v>
      </c>
      <c r="K44" s="28">
        <f>ROUND(IF((AP44+1.33)&gt;10,"10",AP44+1.33),0)</f>
        <v>2</v>
      </c>
      <c r="L44" t="s" s="25">
        <f>CONCATENATE(J44,"-",K44)</f>
        <v>67</v>
      </c>
      <c r="M44" s="28">
        <f>ROUND(IF((AS44-1.31)&lt;1,"1",AS44-1.31),0)</f>
        <v>8</v>
      </c>
      <c r="N44" s="28">
        <f>ROUND(IF((AS44+1.31)&gt;10,"10",AS44+1.31),0)</f>
        <v>10</v>
      </c>
      <c r="O44" t="s" s="25">
        <f>CONCATENATE(M44,"-",N44)</f>
        <v>61</v>
      </c>
      <c r="P44" s="28">
        <f>ROUND(IF((AV44-1.52)&lt;1,"1",AV44-1.52),0)</f>
        <v>8</v>
      </c>
      <c r="Q44" s="28">
        <f>ROUND(IF((AV44+1.52)&gt;10,"10",AV44+1.52),0)</f>
        <v>10</v>
      </c>
      <c r="R44" t="s" s="25">
        <f>CONCATENATE(P44,"-",Q44)</f>
        <v>61</v>
      </c>
      <c r="S44" s="28">
        <f>ROUND(IF((AY44-1.6)&lt;1,"1",AY44-1.6),0)</f>
        <v>3</v>
      </c>
      <c r="T44" s="28">
        <f>ROUND(IF((AY44+1.6)&gt;10,"10",AY44+1.6),0)</f>
        <v>7</v>
      </c>
      <c r="U44" t="s" s="25">
        <f>CONCATENATE(S44,"-",T44)</f>
        <v>30</v>
      </c>
      <c r="V44" s="28">
        <f>ROUND(IF((BB44-1.3)&lt;1,"1",BB44-1.3),0)</f>
        <v>6</v>
      </c>
      <c r="W44" s="28">
        <f>ROUND(IF((BB44+1.3)&gt;10,"10",BB44+1.3),0)</f>
        <v>8</v>
      </c>
      <c r="X44" t="s" s="29">
        <f>CONCATENATE(V44,"-",W44)</f>
        <v>81</v>
      </c>
      <c r="Y44" s="27">
        <f>ROUND(IF(AN44-7.43&lt;48,"48",AN44-7.43),0)</f>
        <v>81</v>
      </c>
      <c r="Z44" s="28">
        <f>ROUND(IF(AN44+7.43&gt;240,"240",AN44+7.43),0)</f>
        <v>95</v>
      </c>
      <c r="AA44" t="s" s="25">
        <f>CONCATENATE(Y44,"-",Z44)</f>
        <v>202</v>
      </c>
      <c r="AB44" s="28">
        <f>ROUND(IF(AQ44-7.37&lt;48,"48",AQ44-7.37),0)</f>
        <v>194</v>
      </c>
      <c r="AC44" s="28">
        <f>ROUND(IF(AQ44+7.37&gt;240,"240",AQ44+7.37),0)</f>
        <v>208</v>
      </c>
      <c r="AD44" t="s" s="25">
        <f>CONCATENATE(AB44,"-",AC44)</f>
        <v>203</v>
      </c>
      <c r="AE44" s="28">
        <f>ROUND(IF(AT44-7.31&lt;48,"48",AT44-7.31),0)</f>
        <v>205</v>
      </c>
      <c r="AF44" s="28">
        <f>ROUND(IF(AT44+7.31&gt;240,"240",AT44+7.31),0)</f>
        <v>219</v>
      </c>
      <c r="AG44" t="s" s="25">
        <f>CONCATENATE(AE44,"-",AF44)</f>
        <v>204</v>
      </c>
      <c r="AH44" s="28">
        <f>ROUND(IF(AW44-7.22&lt;48,"48",AW44-7.22),0)</f>
        <v>148</v>
      </c>
      <c r="AI44" s="28">
        <f>ROUND(IF(AW44+7.22&gt;240,"240",AW44+7.22),0)</f>
        <v>162</v>
      </c>
      <c r="AJ44" t="s" s="25">
        <f>CONCATENATE(AH44,"-",AI44)</f>
        <v>36</v>
      </c>
      <c r="AK44" s="28">
        <f>ROUND(IF(AZ44-7.06&lt;48,"48",AZ44-7.06),0)</f>
        <v>172</v>
      </c>
      <c r="AL44" s="28">
        <f>ROUND(IF(AZ44+7.06&gt;240,"240",AZ44+7.06),0)</f>
        <v>186</v>
      </c>
      <c r="AM44" t="s" s="29">
        <f>CONCATENATE(AK44,"-",AL44)</f>
        <v>205</v>
      </c>
      <c r="AN44" s="27">
        <f>BD44+48</f>
        <v>88</v>
      </c>
      <c r="AO44" s="30">
        <f>AN44/48</f>
        <v>1.83333333333333</v>
      </c>
      <c r="AP44" s="34">
        <v>1</v>
      </c>
      <c r="AQ44" s="28">
        <f>BF44+48</f>
        <v>201</v>
      </c>
      <c r="AR44" s="30">
        <f>AQ44/48</f>
        <v>4.1875</v>
      </c>
      <c r="AS44" s="34">
        <v>9</v>
      </c>
      <c r="AT44" s="28">
        <f>BH44+48</f>
        <v>212</v>
      </c>
      <c r="AU44" s="30">
        <f>AT44/48</f>
        <v>4.41666666666667</v>
      </c>
      <c r="AV44" s="34">
        <v>10</v>
      </c>
      <c r="AW44" s="28">
        <f>BJ44+48</f>
        <v>155</v>
      </c>
      <c r="AX44" s="30">
        <f>AW44/48</f>
        <v>3.22916666666667</v>
      </c>
      <c r="AY44" s="34">
        <v>5</v>
      </c>
      <c r="AZ44" s="28">
        <f>BL44+48</f>
        <v>179</v>
      </c>
      <c r="BA44" s="30">
        <f>AZ44/48</f>
        <v>3.72916666666667</v>
      </c>
      <c r="BB44" s="38">
        <v>7</v>
      </c>
      <c r="BC44" s="32"/>
      <c r="BD44" s="39">
        <v>40</v>
      </c>
      <c r="BE44" s="34">
        <v>1</v>
      </c>
      <c r="BF44" s="34">
        <v>153</v>
      </c>
      <c r="BG44" s="34">
        <v>9</v>
      </c>
      <c r="BH44" s="34">
        <v>164</v>
      </c>
      <c r="BI44" s="34">
        <v>10</v>
      </c>
      <c r="BJ44" s="34">
        <v>107</v>
      </c>
      <c r="BK44" s="34">
        <v>5</v>
      </c>
      <c r="BL44" s="34">
        <v>131</v>
      </c>
      <c r="BM44" s="38">
        <v>7</v>
      </c>
    </row>
    <row r="45" ht="15.75" customHeight="1">
      <c r="A45" s="40">
        <v>42</v>
      </c>
      <c r="B45" t="s" s="41">
        <v>23</v>
      </c>
      <c r="C45" t="s" s="48">
        <v>206</v>
      </c>
      <c r="D45" t="s" s="37">
        <v>207</v>
      </c>
      <c r="E45" t="s" s="25">
        <v>26</v>
      </c>
      <c r="F45" s="34">
        <v>26</v>
      </c>
      <c r="G45" t="s" s="24">
        <v>27</v>
      </c>
      <c r="H45" t="s" s="25">
        <f>IF(AND(E45="M",F45&lt;=29),"M 17-29",IF(AND(E45="K",F45&lt;=29),"K 17-29",IF(AND(E45="M",F45&gt;29),"M 30-79",IF(AND(E45="K",F45&gt;29),"K 30-79","other"))))</f>
        <v>60</v>
      </c>
      <c r="I45" s="26"/>
      <c r="J45" s="27">
        <f>ROUND(IF((AP45-1.43)&lt;1,"1",AP45-1.43),0)</f>
        <v>6</v>
      </c>
      <c r="K45" s="28">
        <f>ROUND(IF((AP45+1.43)&gt;10,"10",AP45+1.43),0)</f>
        <v>8</v>
      </c>
      <c r="L45" t="s" s="25">
        <f>CONCATENATE(J45,"-",K45)</f>
        <v>81</v>
      </c>
      <c r="M45" s="28">
        <f>ROUND(IF((AS45-1.38)&lt;1,"1",AS45-1.38),0)</f>
        <v>5</v>
      </c>
      <c r="N45" s="28">
        <f>ROUND(IF((AS45+1.38)&gt;10,"10",AS45+1.38),0)</f>
        <v>7</v>
      </c>
      <c r="O45" t="s" s="25">
        <f>CONCATENATE(M45,"-",N45)</f>
        <v>74</v>
      </c>
      <c r="P45" s="28">
        <f>ROUND(IF((AV45-1.68)&lt;1,"1",AV45-1.68),0)</f>
        <v>5</v>
      </c>
      <c r="Q45" s="28">
        <f>ROUND(IF((AV45+1.68)&gt;10,"10",AV45+1.68),0)</f>
        <v>9</v>
      </c>
      <c r="R45" t="s" s="25">
        <f>CONCATENATE(P45,"-",Q45)</f>
        <v>31</v>
      </c>
      <c r="S45" s="28">
        <f>ROUND(IF((AY45-1.72)&lt;1,"1",AY45-1.72),0)</f>
        <v>4</v>
      </c>
      <c r="T45" s="28">
        <f>ROUND(IF((AY45+1.72)&gt;10,"10",AY45+1.72),0)</f>
        <v>8</v>
      </c>
      <c r="U45" t="s" s="25">
        <f>CONCATENATE(S45,"-",T45)</f>
        <v>32</v>
      </c>
      <c r="V45" s="28">
        <f>ROUND(IF((BB45-1.46)&lt;1,"1",BB45-1.46),0)</f>
        <v>5</v>
      </c>
      <c r="W45" s="28">
        <f>ROUND(IF((BB45+1.46)&gt;10,"10",BB45+1.46),0)</f>
        <v>7</v>
      </c>
      <c r="X45" t="s" s="29">
        <f>CONCATENATE(V45,"-",W45)</f>
        <v>74</v>
      </c>
      <c r="Y45" s="27">
        <f>ROUND(IF(AN45-7.43&lt;48,"48",AN45-7.43),0)</f>
        <v>137</v>
      </c>
      <c r="Z45" s="28">
        <f>ROUND(IF(AN45+7.43&gt;240,"240",AN45+7.43),0)</f>
        <v>151</v>
      </c>
      <c r="AA45" t="s" s="25">
        <f>CONCATENATE(Y45,"-",Z45)</f>
        <v>35</v>
      </c>
      <c r="AB45" s="28">
        <f>ROUND(IF(AQ45-7.37&lt;48,"48",AQ45-7.37),0)</f>
        <v>159</v>
      </c>
      <c r="AC45" s="28">
        <f>ROUND(IF(AQ45+7.37&gt;240,"240",AQ45+7.37),0)</f>
        <v>173</v>
      </c>
      <c r="AD45" t="s" s="25">
        <f>CONCATENATE(AB45,"-",AC45)</f>
        <v>168</v>
      </c>
      <c r="AE45" s="28">
        <f>ROUND(IF(AT45-7.31&lt;48,"48",AT45-7.31),0)</f>
        <v>161</v>
      </c>
      <c r="AF45" s="28">
        <f>ROUND(IF(AT45+7.31&gt;240,"240",AT45+7.31),0)</f>
        <v>175</v>
      </c>
      <c r="AG45" t="s" s="25">
        <f>CONCATENATE(AE45,"-",AF45)</f>
        <v>99</v>
      </c>
      <c r="AH45" s="28">
        <f>ROUND(IF(AW45-7.22&lt;48,"48",AW45-7.22),0)</f>
        <v>153</v>
      </c>
      <c r="AI45" s="28">
        <f>ROUND(IF(AW45+7.22&gt;240,"240",AW45+7.22),0)</f>
        <v>167</v>
      </c>
      <c r="AJ45" t="s" s="25">
        <f>CONCATENATE(AH45,"-",AI45)</f>
        <v>170</v>
      </c>
      <c r="AK45" s="28">
        <f>ROUND(IF(AZ45-7.06&lt;48,"48",AZ45-7.06),0)</f>
        <v>156</v>
      </c>
      <c r="AL45" s="28">
        <f>ROUND(IF(AZ45+7.06&gt;240,"240",AZ45+7.06),0)</f>
        <v>170</v>
      </c>
      <c r="AM45" t="s" s="29">
        <f>CONCATENATE(AK45,"-",AL45)</f>
        <v>149</v>
      </c>
      <c r="AN45" s="27">
        <f>BD45+48</f>
        <v>144</v>
      </c>
      <c r="AO45" s="30">
        <f>AN45/48</f>
        <v>3</v>
      </c>
      <c r="AP45" s="34">
        <v>7</v>
      </c>
      <c r="AQ45" s="28">
        <f>BF45+48</f>
        <v>166</v>
      </c>
      <c r="AR45" s="30">
        <f>AQ45/48</f>
        <v>3.45833333333333</v>
      </c>
      <c r="AS45" s="34">
        <v>6</v>
      </c>
      <c r="AT45" s="28">
        <f>BH45+48</f>
        <v>168</v>
      </c>
      <c r="AU45" s="30">
        <f>AT45/48</f>
        <v>3.5</v>
      </c>
      <c r="AV45" s="34">
        <v>7</v>
      </c>
      <c r="AW45" s="28">
        <f>BJ45+48</f>
        <v>160</v>
      </c>
      <c r="AX45" s="30">
        <f>AW45/48</f>
        <v>3.33333333333333</v>
      </c>
      <c r="AY45" s="34">
        <v>6</v>
      </c>
      <c r="AZ45" s="28">
        <f>BL45+48</f>
        <v>163</v>
      </c>
      <c r="BA45" s="30">
        <f>AZ45/48</f>
        <v>3.39583333333333</v>
      </c>
      <c r="BB45" s="38">
        <v>6</v>
      </c>
      <c r="BC45" s="50"/>
      <c r="BD45" s="39">
        <v>96</v>
      </c>
      <c r="BE45" s="34">
        <v>7</v>
      </c>
      <c r="BF45" s="34">
        <v>118</v>
      </c>
      <c r="BG45" s="34">
        <v>6</v>
      </c>
      <c r="BH45" s="34">
        <v>120</v>
      </c>
      <c r="BI45" s="34">
        <v>7</v>
      </c>
      <c r="BJ45" s="34">
        <v>112</v>
      </c>
      <c r="BK45" s="34">
        <v>6</v>
      </c>
      <c r="BL45" s="34">
        <v>115</v>
      </c>
      <c r="BM45" s="38">
        <v>6</v>
      </c>
    </row>
    <row r="46" ht="15.75" customHeight="1">
      <c r="A46" s="40">
        <v>43</v>
      </c>
      <c r="B46" t="s" s="41">
        <v>23</v>
      </c>
      <c r="C46" s="42"/>
      <c r="D46" t="s" s="43">
        <v>208</v>
      </c>
      <c r="E46" t="s" s="25">
        <v>51</v>
      </c>
      <c r="F46" s="34">
        <v>39</v>
      </c>
      <c r="G46" t="s" s="24">
        <v>27</v>
      </c>
      <c r="H46" t="s" s="25">
        <f>IF(AND(E46="M",F46&lt;=29),"M 17-29",IF(AND(E46="K",F46&lt;=29),"K 17-29",IF(AND(E46="M",F46&gt;29),"M 30-79",IF(AND(E46="K",F46&gt;29),"K 30-79","other"))))</f>
        <v>52</v>
      </c>
      <c r="I46" s="26"/>
      <c r="J46" s="27">
        <f>ROUND(IF((AP46-1.67)&lt;1,"1",AP46-1.67),0)</f>
        <v>1</v>
      </c>
      <c r="K46" s="28">
        <f>ROUND(IF((AP46+1.67)&gt;10,"10",AP46+1.67),0)</f>
        <v>5</v>
      </c>
      <c r="L46" t="s" s="25">
        <f>CONCATENATE(J46,"-",K46)</f>
        <v>44</v>
      </c>
      <c r="M46" s="28">
        <f>ROUND(IF((AS46-2.01)&lt;1,"1",AS46-2.01),0)</f>
        <v>8</v>
      </c>
      <c r="N46" s="28">
        <f>ROUND(IF((AS46+2.01)&gt;10,"10",AS46+2.01),0)</f>
        <v>10</v>
      </c>
      <c r="O46" t="s" s="25">
        <f>CONCATENATE(M46,"-",N46)</f>
        <v>61</v>
      </c>
      <c r="P46" s="28">
        <f>ROUND(IF((AV46-1.73)&lt;1,"1",AV46-1.73),0)</f>
        <v>6</v>
      </c>
      <c r="Q46" s="28">
        <f>ROUND(IF((AV46+1.73)&gt;10,"10",AV46+1.73),0)</f>
        <v>10</v>
      </c>
      <c r="R46" t="s" s="25">
        <f>CONCATENATE(P46,"-",Q46)</f>
        <v>43</v>
      </c>
      <c r="S46" s="28">
        <f>ROUND(IF((AY46-1.91)&lt;1,"1",AY46-1.91),0)</f>
        <v>6</v>
      </c>
      <c r="T46" s="28">
        <f>ROUND(IF((AY46+1.91)&gt;10,"10",AY46+1.91),0)</f>
        <v>10</v>
      </c>
      <c r="U46" t="s" s="25">
        <f>CONCATENATE(S46,"-",T46)</f>
        <v>43</v>
      </c>
      <c r="V46" s="28">
        <f>ROUND(IF((BB46-1.76)&lt;1,"1",BB46-1.76),0)</f>
        <v>5</v>
      </c>
      <c r="W46" s="28">
        <f>ROUND(IF((BB46+1.76)&gt;10,"10",BB46+1.76),0)</f>
        <v>9</v>
      </c>
      <c r="X46" t="s" s="29">
        <f>CONCATENATE(V46,"-",W46)</f>
        <v>31</v>
      </c>
      <c r="Y46" s="27">
        <f>ROUND(IF(AN46-7.43&lt;48,"48",AN46-7.43),0)</f>
        <v>120</v>
      </c>
      <c r="Z46" s="28">
        <f>ROUND(IF(AN46+7.43&gt;240,"240",AN46+7.43),0)</f>
        <v>134</v>
      </c>
      <c r="AA46" t="s" s="25">
        <f>CONCATENATE(Y46,"-",Z46)</f>
        <v>158</v>
      </c>
      <c r="AB46" s="28">
        <f>ROUND(IF(AQ46-7.37&lt;48,"48",AQ46-7.37),0)</f>
        <v>170</v>
      </c>
      <c r="AC46" s="28">
        <f>ROUND(IF(AQ46+7.37&gt;240,"240",AQ46+7.37),0)</f>
        <v>184</v>
      </c>
      <c r="AD46" t="s" s="25">
        <f>CONCATENATE(AB46,"-",AC46)</f>
        <v>150</v>
      </c>
      <c r="AE46" s="28">
        <f>ROUND(IF(AT46-7.31&lt;48,"48",AT46-7.31),0)</f>
        <v>157</v>
      </c>
      <c r="AF46" s="28">
        <f>ROUND(IF(AT46+7.31&gt;240,"240",AT46+7.31),0)</f>
        <v>171</v>
      </c>
      <c r="AG46" t="s" s="25">
        <f>CONCATENATE(AE46,"-",AF46)</f>
        <v>209</v>
      </c>
      <c r="AH46" s="28">
        <f>ROUND(IF(AW46-7.22&lt;48,"48",AW46-7.22),0)</f>
        <v>181</v>
      </c>
      <c r="AI46" s="28">
        <f>ROUND(IF(AW46+7.22&gt;240,"240",AW46+7.22),0)</f>
        <v>195</v>
      </c>
      <c r="AJ46" t="s" s="25">
        <f>CONCATENATE(AH46,"-",AI46)</f>
        <v>120</v>
      </c>
      <c r="AK46" s="28">
        <f>ROUND(IF(AZ46-7.06&lt;48,"48",AZ46-7.06),0)</f>
        <v>166</v>
      </c>
      <c r="AL46" s="28">
        <f>ROUND(IF(AZ46+7.06&gt;240,"240",AZ46+7.06),0)</f>
        <v>180</v>
      </c>
      <c r="AM46" t="s" s="29">
        <f>CONCATENATE(AK46,"-",AL46)</f>
        <v>77</v>
      </c>
      <c r="AN46" s="27">
        <f>BD46+48</f>
        <v>127</v>
      </c>
      <c r="AO46" s="30">
        <f>AN46/48</f>
        <v>2.64583333333333</v>
      </c>
      <c r="AP46" s="34">
        <v>3</v>
      </c>
      <c r="AQ46" s="28">
        <f>BF46+48</f>
        <v>177</v>
      </c>
      <c r="AR46" s="30">
        <f>AQ46/48</f>
        <v>3.6875</v>
      </c>
      <c r="AS46" s="34">
        <v>10</v>
      </c>
      <c r="AT46" s="28">
        <f>BH46+48</f>
        <v>164</v>
      </c>
      <c r="AU46" s="30">
        <f>AT46/48</f>
        <v>3.41666666666667</v>
      </c>
      <c r="AV46" s="34">
        <v>8</v>
      </c>
      <c r="AW46" s="28">
        <f>BJ46+48</f>
        <v>188</v>
      </c>
      <c r="AX46" s="30">
        <f>AW46/48</f>
        <v>3.91666666666667</v>
      </c>
      <c r="AY46" s="34">
        <v>8</v>
      </c>
      <c r="AZ46" s="28">
        <f>BL46+48</f>
        <v>173</v>
      </c>
      <c r="BA46" s="30">
        <f>AZ46/48</f>
        <v>3.60416666666667</v>
      </c>
      <c r="BB46" s="38">
        <v>7</v>
      </c>
      <c r="BC46" s="32"/>
      <c r="BD46" s="39">
        <v>79</v>
      </c>
      <c r="BE46" s="34">
        <v>3</v>
      </c>
      <c r="BF46" s="34">
        <v>129</v>
      </c>
      <c r="BG46" s="34">
        <v>10</v>
      </c>
      <c r="BH46" s="34">
        <v>116</v>
      </c>
      <c r="BI46" s="34">
        <v>8</v>
      </c>
      <c r="BJ46" s="34">
        <v>140</v>
      </c>
      <c r="BK46" s="34">
        <v>8</v>
      </c>
      <c r="BL46" s="34">
        <v>125</v>
      </c>
      <c r="BM46" s="38">
        <v>7</v>
      </c>
    </row>
    <row r="47" ht="15.75" customHeight="1">
      <c r="A47" s="34">
        <v>44</v>
      </c>
      <c r="B47" t="s" s="35">
        <v>39</v>
      </c>
      <c r="C47" s="57"/>
      <c r="D47" t="s" s="37">
        <v>210</v>
      </c>
      <c r="E47" t="s" s="25">
        <v>51</v>
      </c>
      <c r="F47" s="34">
        <v>26</v>
      </c>
      <c r="G47" t="s" s="24">
        <v>27</v>
      </c>
      <c r="H47" t="s" s="25">
        <f>IF(AND(E47="M",F47&lt;=29),"M 17-29",IF(AND(E47="K",F47&lt;=29),"K 17-29",IF(AND(E47="M",F47&gt;29),"M 30-79",IF(AND(E47="K",F47&gt;29),"K 30-79","other"))))</f>
        <v>101</v>
      </c>
      <c r="I47" s="26"/>
      <c r="J47" s="27">
        <f>ROUND(IF((AP47-1.33)&lt;1,"1",AP47-1.33),0)</f>
        <v>6</v>
      </c>
      <c r="K47" s="28">
        <f>ROUND(IF((AP47+1.33)&gt;10,"10",AP47+1.33),0)</f>
        <v>8</v>
      </c>
      <c r="L47" t="s" s="25">
        <f>CONCATENATE(J47,"-",K47)</f>
        <v>81</v>
      </c>
      <c r="M47" s="28">
        <f>ROUND(IF((AS47-1.31)&lt;1,"1",AS47-1.31),0)</f>
        <v>2</v>
      </c>
      <c r="N47" s="28">
        <f>ROUND(IF((AS47+1.31)&gt;10,"10",AS47+1.31),0)</f>
        <v>4</v>
      </c>
      <c r="O47" t="s" s="25">
        <f>CONCATENATE(M47,"-",N47)</f>
        <v>29</v>
      </c>
      <c r="P47" s="28">
        <f>ROUND(IF((AV47-1.52)&lt;1,"1",AV47-1.52),0)</f>
        <v>5</v>
      </c>
      <c r="Q47" s="28">
        <f>ROUND(IF((AV47+1.52)&gt;10,"10",AV47+1.52),0)</f>
        <v>9</v>
      </c>
      <c r="R47" t="s" s="25">
        <f>CONCATENATE(P47,"-",Q47)</f>
        <v>31</v>
      </c>
      <c r="S47" s="28">
        <f>ROUND(IF((AY47-1.6)&lt;1,"1",AY47-1.6),0)</f>
        <v>7</v>
      </c>
      <c r="T47" s="28">
        <f>ROUND(IF((AY47+1.6)&gt;10,"10",AY47+1.6),0)</f>
        <v>10</v>
      </c>
      <c r="U47" t="s" s="25">
        <f>CONCATENATE(S47,"-",T47)</f>
        <v>42</v>
      </c>
      <c r="V47" s="28">
        <f>ROUND(IF((BB47-1.3)&lt;1,"1",BB47-1.3),0)</f>
        <v>6</v>
      </c>
      <c r="W47" s="28">
        <f>ROUND(IF((BB47+1.3)&gt;10,"10",BB47+1.3),0)</f>
        <v>8</v>
      </c>
      <c r="X47" t="s" s="29">
        <f>CONCATENATE(V47,"-",W47)</f>
        <v>81</v>
      </c>
      <c r="Y47" s="27">
        <f>ROUND(IF(AN47-7.43&lt;48,"48",AN47-7.43),0)</f>
        <v>154</v>
      </c>
      <c r="Z47" s="28">
        <f>ROUND(IF(AN47+7.43&gt;240,"240",AN47+7.43),0)</f>
        <v>168</v>
      </c>
      <c r="AA47" t="s" s="25">
        <f>CONCATENATE(Y47,"-",Z47)</f>
        <v>139</v>
      </c>
      <c r="AB47" s="28">
        <f>ROUND(IF(AQ47-7.37&lt;48,"48",AQ47-7.37),0)</f>
        <v>132</v>
      </c>
      <c r="AC47" s="28">
        <f>ROUND(IF(AQ47+7.37&gt;240,"240",AQ47+7.37),0)</f>
        <v>146</v>
      </c>
      <c r="AD47" t="s" s="25">
        <f>CONCATENATE(AB47,"-",AC47)</f>
        <v>173</v>
      </c>
      <c r="AE47" s="28">
        <f>ROUND(IF(AT47-7.31&lt;48,"48",AT47-7.31),0)</f>
        <v>176</v>
      </c>
      <c r="AF47" s="28">
        <f>ROUND(IF(AT47+7.31&gt;240,"240",AT47+7.31),0)</f>
        <v>190</v>
      </c>
      <c r="AG47" t="s" s="25">
        <f>CONCATENATE(AE47,"-",AF47)</f>
        <v>127</v>
      </c>
      <c r="AH47" s="28">
        <f>ROUND(IF(AW47-7.22&lt;48,"48",AW47-7.22),0)</f>
        <v>176</v>
      </c>
      <c r="AI47" s="28">
        <f>ROUND(IF(AW47+7.22&gt;240,"240",AW47+7.22),0)</f>
        <v>190</v>
      </c>
      <c r="AJ47" t="s" s="25">
        <f>CONCATENATE(AH47,"-",AI47)</f>
        <v>127</v>
      </c>
      <c r="AK47" s="28">
        <f>ROUND(IF(AZ47-7.06&lt;48,"48",AZ47-7.06),0)</f>
        <v>167</v>
      </c>
      <c r="AL47" s="28">
        <f>ROUND(IF(AZ47+7.06&gt;240,"240",AZ47+7.06),0)</f>
        <v>181</v>
      </c>
      <c r="AM47" t="s" s="29">
        <f>CONCATENATE(AK47,"-",AL47)</f>
        <v>115</v>
      </c>
      <c r="AN47" s="27">
        <f>BD47+48</f>
        <v>161</v>
      </c>
      <c r="AO47" s="30">
        <f>AN47/48</f>
        <v>3.35416666666667</v>
      </c>
      <c r="AP47" s="34">
        <v>7</v>
      </c>
      <c r="AQ47" s="28">
        <f>BF47+48</f>
        <v>139</v>
      </c>
      <c r="AR47" s="30">
        <f>AQ47/48</f>
        <v>2.89583333333333</v>
      </c>
      <c r="AS47" s="34">
        <v>3</v>
      </c>
      <c r="AT47" s="28">
        <f>BH47+48</f>
        <v>183</v>
      </c>
      <c r="AU47" s="30">
        <f>AT47/48</f>
        <v>3.8125</v>
      </c>
      <c r="AV47" s="34">
        <v>7</v>
      </c>
      <c r="AW47" s="28">
        <f>BJ47+48</f>
        <v>183</v>
      </c>
      <c r="AX47" s="30">
        <f>AW47/48</f>
        <v>3.8125</v>
      </c>
      <c r="AY47" s="34">
        <v>9</v>
      </c>
      <c r="AZ47" s="28">
        <f>BL47+48</f>
        <v>174</v>
      </c>
      <c r="BA47" s="30">
        <f>AZ47/48</f>
        <v>3.625</v>
      </c>
      <c r="BB47" s="38">
        <v>7</v>
      </c>
      <c r="BC47" s="50"/>
      <c r="BD47" s="39">
        <v>113</v>
      </c>
      <c r="BE47" s="34">
        <v>7</v>
      </c>
      <c r="BF47" s="34">
        <v>91</v>
      </c>
      <c r="BG47" s="34">
        <v>3</v>
      </c>
      <c r="BH47" s="34">
        <v>135</v>
      </c>
      <c r="BI47" s="34">
        <v>7</v>
      </c>
      <c r="BJ47" s="34">
        <v>135</v>
      </c>
      <c r="BK47" s="34">
        <v>9</v>
      </c>
      <c r="BL47" s="34">
        <v>126</v>
      </c>
      <c r="BM47" s="38">
        <v>7</v>
      </c>
    </row>
    <row r="48" ht="15.75" customHeight="1">
      <c r="A48" s="40">
        <v>45</v>
      </c>
      <c r="B48" t="s" s="41">
        <v>23</v>
      </c>
      <c r="C48" t="s" s="20">
        <v>211</v>
      </c>
      <c r="D48" t="s" s="37">
        <v>212</v>
      </c>
      <c r="E48" t="s" s="25">
        <v>26</v>
      </c>
      <c r="F48" s="34">
        <v>39</v>
      </c>
      <c r="G48" t="s" s="24">
        <v>27</v>
      </c>
      <c r="H48" t="s" s="25">
        <f>IF(AND(E48="M",F48&lt;=29),"M 17-29",IF(AND(E48="K",F48&lt;=29),"K 17-29",IF(AND(E48="M",F48&gt;29),"M 30-79",IF(AND(E48="K",F48&gt;29),"K 30-79","other"))))</f>
        <v>28</v>
      </c>
      <c r="I48" s="26"/>
      <c r="J48" s="27">
        <f>ROUND(IF((AP48-1.49)&lt;1,"1",AP48-1.49),0)</f>
        <v>1</v>
      </c>
      <c r="K48" s="28">
        <f>ROUND(IF((AP48+1.49)&gt;10,"10",AP48+1.49),0)</f>
        <v>2</v>
      </c>
      <c r="L48" t="s" s="25">
        <f>CONCATENATE(J48,"-",K48)</f>
        <v>67</v>
      </c>
      <c r="M48" s="28">
        <f>ROUND(IF((AS48-1.69)&lt;1,"1",AS48-1.69),0)</f>
        <v>3</v>
      </c>
      <c r="N48" s="28">
        <f>ROUND(IF((AS48+1.69)&gt;10,"10",AS48+1.69),0)</f>
        <v>7</v>
      </c>
      <c r="O48" t="s" s="25">
        <f>CONCATENATE(M48,"-",N48)</f>
        <v>30</v>
      </c>
      <c r="P48" s="28">
        <f>ROUND(IF((AV48-1.7)&lt;1,"1",AV48-1.7),0)</f>
        <v>3</v>
      </c>
      <c r="Q48" s="28">
        <f>ROUND(IF((AV48+1.7)&gt;10,"10",AV48+1.7),0)</f>
        <v>7</v>
      </c>
      <c r="R48" t="s" s="25">
        <f>CONCATENATE(P48,"-",Q48)</f>
        <v>30</v>
      </c>
      <c r="S48" s="28">
        <f>ROUND(IF((AY48-1.81)&lt;1,"1",AY48-1.81),0)</f>
        <v>5</v>
      </c>
      <c r="T48" s="28">
        <f>ROUND(IF((AY48+1.81)&gt;10,"10",AY48+1.81),)</f>
        <v>9</v>
      </c>
      <c r="U48" t="s" s="25">
        <f>CONCATENATE(S48,"-",T48)</f>
        <v>31</v>
      </c>
      <c r="V48" s="28">
        <f>ROUND(IF((BB48-1.53)&lt;1,"1",BB48-1.53),0)</f>
        <v>7</v>
      </c>
      <c r="W48" s="28">
        <f>ROUND(IF((BB48+1.53)&gt;10,"10",BB48+1.53),0)</f>
        <v>10</v>
      </c>
      <c r="X48" t="s" s="29">
        <f>CONCATENATE(V48,"-",W48)</f>
        <v>42</v>
      </c>
      <c r="Y48" s="27">
        <f>ROUND(IF(AN48-7.43&lt;48,"48",AN48-7.43),0)</f>
        <v>90</v>
      </c>
      <c r="Z48" s="28">
        <f>ROUND(IF(AN48+7.43&gt;240,"240",AN48+7.43),0)</f>
        <v>104</v>
      </c>
      <c r="AA48" t="s" s="25">
        <f>CONCATENATE(Y48,"-",Z48)</f>
        <v>213</v>
      </c>
      <c r="AB48" s="28">
        <f>ROUND(IF(AQ48-7.37&lt;48,"48",AQ48-7.37),0)</f>
        <v>136</v>
      </c>
      <c r="AC48" s="28">
        <f>ROUND(IF(AQ48+7.37&gt;240,"240",AQ48+7.37),0)</f>
        <v>150</v>
      </c>
      <c r="AD48" t="s" s="25">
        <f>CONCATENATE(AB48,"-",AC48)</f>
        <v>130</v>
      </c>
      <c r="AE48" s="28">
        <f>ROUND(IF(AT48-7.31&lt;48,"48",AT48-7.31),0)</f>
        <v>132</v>
      </c>
      <c r="AF48" s="28">
        <f>ROUND(IF(AT48+7.31&gt;240,"240",AT48+7.31),0)</f>
        <v>146</v>
      </c>
      <c r="AG48" t="s" s="25">
        <f>CONCATENATE(AE48,"-",AF48)</f>
        <v>173</v>
      </c>
      <c r="AH48" s="28">
        <f>ROUND(IF(AW48-7.22&lt;48,"48",AW48-7.22),0)</f>
        <v>164</v>
      </c>
      <c r="AI48" s="28">
        <f>ROUND(IF(AW48+7.22&gt;240,"240",AW48+7.22),0)</f>
        <v>178</v>
      </c>
      <c r="AJ48" t="s" s="25">
        <f>CONCATENATE(AH48,"-",AI48)</f>
        <v>104</v>
      </c>
      <c r="AK48" s="28">
        <f>ROUND(IF(AZ48-7.06&lt;48,"48",AZ48-7.06),0)</f>
        <v>178</v>
      </c>
      <c r="AL48" s="28">
        <f>ROUND(IF(AZ48+7.06&gt;240,"240",AZ48+7.06),0)</f>
        <v>192</v>
      </c>
      <c r="AM48" t="s" s="29">
        <f>CONCATENATE(AK48,"-",AL48)</f>
        <v>71</v>
      </c>
      <c r="AN48" s="27">
        <f>BD48+48</f>
        <v>97</v>
      </c>
      <c r="AO48" s="30">
        <f>AN48/48</f>
        <v>2.02083333333333</v>
      </c>
      <c r="AP48" s="34">
        <v>1</v>
      </c>
      <c r="AQ48" s="28">
        <f>BF48+48</f>
        <v>143</v>
      </c>
      <c r="AR48" s="30">
        <f>AQ48/48</f>
        <v>2.97916666666667</v>
      </c>
      <c r="AS48" s="34">
        <v>5</v>
      </c>
      <c r="AT48" s="28">
        <f>BH48+48</f>
        <v>139</v>
      </c>
      <c r="AU48" s="30">
        <f>AT48/48</f>
        <v>2.89583333333333</v>
      </c>
      <c r="AV48" s="34">
        <v>5</v>
      </c>
      <c r="AW48" s="28">
        <f>BJ48+48</f>
        <v>171</v>
      </c>
      <c r="AX48" s="30">
        <f>AW48/48</f>
        <v>3.5625</v>
      </c>
      <c r="AY48" s="34">
        <v>7</v>
      </c>
      <c r="AZ48" s="28">
        <f>BL48+48</f>
        <v>185</v>
      </c>
      <c r="BA48" s="30">
        <f>AZ48/48</f>
        <v>3.85416666666667</v>
      </c>
      <c r="BB48" s="38">
        <v>9</v>
      </c>
      <c r="BC48" s="32"/>
      <c r="BD48" s="39">
        <v>49</v>
      </c>
      <c r="BE48" s="34">
        <v>1</v>
      </c>
      <c r="BF48" s="34">
        <v>95</v>
      </c>
      <c r="BG48" s="34">
        <v>5</v>
      </c>
      <c r="BH48" s="34">
        <v>91</v>
      </c>
      <c r="BI48" s="34">
        <v>5</v>
      </c>
      <c r="BJ48" s="34">
        <v>123</v>
      </c>
      <c r="BK48" s="34">
        <v>7</v>
      </c>
      <c r="BL48" s="34">
        <v>137</v>
      </c>
      <c r="BM48" s="38">
        <v>9</v>
      </c>
    </row>
    <row r="49" ht="15.75" customHeight="1">
      <c r="A49" s="34">
        <v>46</v>
      </c>
      <c r="B49" t="s" s="35">
        <v>39</v>
      </c>
      <c r="C49" s="51"/>
      <c r="D49" t="s" s="37">
        <v>214</v>
      </c>
      <c r="E49" t="s" s="25">
        <v>51</v>
      </c>
      <c r="F49" s="34">
        <v>24</v>
      </c>
      <c r="G49" t="s" s="24">
        <v>27</v>
      </c>
      <c r="H49" t="s" s="25">
        <f>IF(AND(E49="M",F49&lt;=29),"M 17-29",IF(AND(E49="K",F49&lt;=29),"K 17-29",IF(AND(E49="M",F49&gt;29),"M 30-79",IF(AND(E49="K",F49&gt;29),"K 30-79","other"))))</f>
        <v>101</v>
      </c>
      <c r="I49" s="26"/>
      <c r="J49" s="27">
        <f>ROUND(IF((AP49-1.33)&lt;1,"1",AP49-1.33),0)</f>
        <v>6</v>
      </c>
      <c r="K49" s="28">
        <f>ROUND(IF((AP49+1.33)&gt;10,"10",AP49+1.33),0)</f>
        <v>8</v>
      </c>
      <c r="L49" t="s" s="25">
        <f>CONCATENATE(J49,"-",K49)</f>
        <v>81</v>
      </c>
      <c r="M49" s="28">
        <f>ROUND(IF((AS49-1.31)&lt;1,"1",AS49-1.31),0)</f>
        <v>4</v>
      </c>
      <c r="N49" s="28">
        <f>ROUND(IF((AS49+1.31)&gt;10,"10",AS49+1.31),0)</f>
        <v>6</v>
      </c>
      <c r="O49" t="s" s="25">
        <f>CONCATENATE(M49,"-",N49)</f>
        <v>80</v>
      </c>
      <c r="P49" s="28">
        <f>ROUND(IF((AV49-1.52)&lt;1,"1",AV49-1.52),0)</f>
        <v>4</v>
      </c>
      <c r="Q49" s="28">
        <f>ROUND(IF((AV49+1.52)&gt;10,"10",AV49+1.52),0)</f>
        <v>8</v>
      </c>
      <c r="R49" t="s" s="25">
        <f>CONCATENATE(P49,"-",Q49)</f>
        <v>32</v>
      </c>
      <c r="S49" s="28">
        <f>ROUND(IF((AY49-1.6)&lt;1,"1",AY49-1.6),0)</f>
        <v>6</v>
      </c>
      <c r="T49" s="28">
        <f>ROUND(IF((AY49+1.6)&gt;10,"10",AY49+1.6),0)</f>
        <v>10</v>
      </c>
      <c r="U49" t="s" s="25">
        <f>CONCATENATE(S49,"-",T49)</f>
        <v>43</v>
      </c>
      <c r="V49" s="28">
        <f>ROUND(IF((BB49-1.3)&lt;1,"1",BB49-1.3),0)</f>
        <v>5</v>
      </c>
      <c r="W49" s="28">
        <f>ROUND(IF((BB49+1.3)&gt;10,"10",BB49+1.3),0)</f>
        <v>7</v>
      </c>
      <c r="X49" t="s" s="29">
        <f>CONCATENATE(V49,"-",W49)</f>
        <v>74</v>
      </c>
      <c r="Y49" s="27">
        <f>ROUND(IF(AN49-7.43&lt;48,"48",AN49-7.43),0)</f>
        <v>157</v>
      </c>
      <c r="Z49" s="28">
        <f>ROUND(IF(AN49+7.43&gt;240,"240",AN49+7.43),0)</f>
        <v>171</v>
      </c>
      <c r="AA49" t="s" s="25">
        <f>CONCATENATE(Y49,"-",Z49)</f>
        <v>209</v>
      </c>
      <c r="AB49" s="28">
        <f>ROUND(IF(AQ49-7.37&lt;48,"48",AQ49-7.37),0)</f>
        <v>153</v>
      </c>
      <c r="AC49" s="28">
        <f>ROUND(IF(AQ49+7.37&gt;240,"240",AQ49+7.37),0)</f>
        <v>167</v>
      </c>
      <c r="AD49" t="s" s="25">
        <f>CONCATENATE(AB49,"-",AC49)</f>
        <v>170</v>
      </c>
      <c r="AE49" s="28">
        <f>ROUND(IF(AT49-7.31&lt;48,"48",AT49-7.31),0)</f>
        <v>169</v>
      </c>
      <c r="AF49" s="28">
        <f>ROUND(IF(AT49+7.31&gt;240,"240",AT49+7.31),0)</f>
        <v>183</v>
      </c>
      <c r="AG49" t="s" s="25">
        <f>CONCATENATE(AE49,"-",AF49)</f>
        <v>63</v>
      </c>
      <c r="AH49" s="28">
        <f>ROUND(IF(AW49-7.22&lt;48,"48",AW49-7.22),0)</f>
        <v>171</v>
      </c>
      <c r="AI49" s="28">
        <f>ROUND(IF(AW49+7.22&gt;240,"240",AW49+7.22),0)</f>
        <v>185</v>
      </c>
      <c r="AJ49" t="s" s="25">
        <f>CONCATENATE(AH49,"-",AI49)</f>
        <v>114</v>
      </c>
      <c r="AK49" s="28">
        <f>ROUND(IF(AZ49-7.06&lt;48,"48",AZ49-7.06),0)</f>
        <v>159</v>
      </c>
      <c r="AL49" s="28">
        <f>ROUND(IF(AZ49+7.06&gt;240,"240",AZ49+7.06),0)</f>
        <v>173</v>
      </c>
      <c r="AM49" t="s" s="29">
        <f>CONCATENATE(AK49,"-",AL49)</f>
        <v>168</v>
      </c>
      <c r="AN49" s="27">
        <f>BD49+48</f>
        <v>164</v>
      </c>
      <c r="AO49" s="30">
        <f>AN49/48</f>
        <v>3.41666666666667</v>
      </c>
      <c r="AP49" s="34">
        <v>7</v>
      </c>
      <c r="AQ49" s="28">
        <f>BF49+48</f>
        <v>160</v>
      </c>
      <c r="AR49" s="30">
        <f>AQ49/48</f>
        <v>3.33333333333333</v>
      </c>
      <c r="AS49" s="34">
        <v>5</v>
      </c>
      <c r="AT49" s="28">
        <f>BH49+48</f>
        <v>176</v>
      </c>
      <c r="AU49" s="30">
        <f>AT49/48</f>
        <v>3.66666666666667</v>
      </c>
      <c r="AV49" s="34">
        <v>6</v>
      </c>
      <c r="AW49" s="28">
        <f>BJ49+48</f>
        <v>178</v>
      </c>
      <c r="AX49" s="30">
        <f>AW49/48</f>
        <v>3.70833333333333</v>
      </c>
      <c r="AY49" s="34">
        <v>8</v>
      </c>
      <c r="AZ49" s="28">
        <f>BL49+48</f>
        <v>166</v>
      </c>
      <c r="BA49" s="30">
        <f>AZ49/48</f>
        <v>3.45833333333333</v>
      </c>
      <c r="BB49" s="38">
        <v>6</v>
      </c>
      <c r="BC49" s="58"/>
      <c r="BD49" s="39">
        <v>116</v>
      </c>
      <c r="BE49" s="34">
        <v>7</v>
      </c>
      <c r="BF49" s="34">
        <v>112</v>
      </c>
      <c r="BG49" s="34">
        <v>5</v>
      </c>
      <c r="BH49" s="34">
        <v>128</v>
      </c>
      <c r="BI49" s="34">
        <v>6</v>
      </c>
      <c r="BJ49" s="34">
        <v>130</v>
      </c>
      <c r="BK49" s="34">
        <v>8</v>
      </c>
      <c r="BL49" s="34">
        <v>118</v>
      </c>
      <c r="BM49" s="38">
        <v>6</v>
      </c>
    </row>
    <row r="50" ht="15.75" customHeight="1">
      <c r="A50" s="40">
        <v>47</v>
      </c>
      <c r="B50" t="s" s="41">
        <v>23</v>
      </c>
      <c r="C50" t="s" s="20">
        <v>215</v>
      </c>
      <c r="D50" t="s" s="37">
        <v>216</v>
      </c>
      <c r="E50" t="s" s="25">
        <v>51</v>
      </c>
      <c r="F50" s="34">
        <v>26</v>
      </c>
      <c r="G50" t="s" s="24">
        <v>27</v>
      </c>
      <c r="H50" t="s" s="25">
        <f>IF(AND(E50="M",F50&lt;=29),"M 17-29",IF(AND(E50="K",F50&lt;=29),"K 17-29",IF(AND(E50="M",F50&gt;29),"M 30-79",IF(AND(E50="K",F50&gt;29),"K 30-79","other"))))</f>
        <v>101</v>
      </c>
      <c r="I50" s="26"/>
      <c r="J50" s="27">
        <f>ROUND(IF((AP50-1.33)&lt;1,"1",AP50-1.33),0)</f>
        <v>1</v>
      </c>
      <c r="K50" s="28">
        <f>ROUND(IF((AP50+1.33)&gt;10,"10",AP50+1.33),0)</f>
        <v>3</v>
      </c>
      <c r="L50" t="s" s="25">
        <f>CONCATENATE(J50,"-",K50)</f>
        <v>102</v>
      </c>
      <c r="M50" s="28">
        <f>ROUND(IF((AS50-1.31)&lt;1,"1",AS50-1.31),0)</f>
        <v>4</v>
      </c>
      <c r="N50" s="28">
        <f>ROUND(IF((AS50+1.31)&gt;10,"10",AS50+1.31),0)</f>
        <v>6</v>
      </c>
      <c r="O50" t="s" s="25">
        <f>CONCATENATE(M50,"-",N50)</f>
        <v>80</v>
      </c>
      <c r="P50" s="28">
        <f>ROUND(IF((AV50-1.52)&lt;1,"1",AV50-1.52),0)</f>
        <v>7</v>
      </c>
      <c r="Q50" s="28">
        <f>ROUND(IF((AV50+1.52)&gt;10,"10",AV50+1.52),0)</f>
        <v>10</v>
      </c>
      <c r="R50" t="s" s="25">
        <f>CONCATENATE(P50,"-",Q50)</f>
        <v>42</v>
      </c>
      <c r="S50" s="28">
        <f>ROUND(IF((AY50-1.6)&lt;1,"1",AY50-1.6),0)</f>
        <v>8</v>
      </c>
      <c r="T50" s="28">
        <f>ROUND(IF((AY50+1.6)&gt;10,"10",AY50+1.6),0)</f>
        <v>10</v>
      </c>
      <c r="U50" t="s" s="25">
        <f>CONCATENATE(S50,"-",T50)</f>
        <v>61</v>
      </c>
      <c r="V50" s="28">
        <f>ROUND(IF((BB50-1.3)&lt;1,"1",BB50-1.3),0)</f>
        <v>1</v>
      </c>
      <c r="W50" s="28">
        <f>ROUND(IF((BB50+1.3)&gt;10,"10",BB50+1.3),0)</f>
        <v>3</v>
      </c>
      <c r="X50" t="s" s="29">
        <f>CONCATENATE(V50,"-",W50)</f>
        <v>102</v>
      </c>
      <c r="Y50" s="27">
        <f>ROUND(IF(AN50-7.43&lt;48,"48",AN50-7.43),0)</f>
        <v>106</v>
      </c>
      <c r="Z50" s="28">
        <f>ROUND(IF(AN50+7.43&gt;240,"240",AN50+7.43),0)</f>
        <v>120</v>
      </c>
      <c r="AA50" t="s" s="25">
        <f>CONCATENATE(Y50,"-",Z50)</f>
        <v>103</v>
      </c>
      <c r="AB50" s="28">
        <f>ROUND(IF(AQ50-7.37&lt;48,"48",AQ50-7.37),0)</f>
        <v>153</v>
      </c>
      <c r="AC50" s="28">
        <f>ROUND(IF(AQ50+7.37&gt;240,"240",AQ50+7.37),0)</f>
        <v>167</v>
      </c>
      <c r="AD50" t="s" s="25">
        <f>CONCATENATE(AB50,"-",AC50)</f>
        <v>170</v>
      </c>
      <c r="AE50" s="28">
        <f>ROUND(IF(AT50-7.31&lt;48,"48",AT50-7.31),0)</f>
        <v>183</v>
      </c>
      <c r="AF50" s="28">
        <f>ROUND(IF(AT50+7.31&gt;240,"240",AT50+7.31),0)</f>
        <v>197</v>
      </c>
      <c r="AG50" t="s" s="25">
        <f>CONCATENATE(AE50,"-",AF50)</f>
        <v>62</v>
      </c>
      <c r="AH50" s="28">
        <f>ROUND(IF(AW50-7.22&lt;48,"48",AW50-7.22),0)</f>
        <v>180</v>
      </c>
      <c r="AI50" s="28">
        <f>ROUND(IF(AW50+7.22&gt;240,"240",AW50+7.22),0)</f>
        <v>194</v>
      </c>
      <c r="AJ50" t="s" s="25">
        <f>CONCATENATE(AH50,"-",AI50)</f>
        <v>136</v>
      </c>
      <c r="AK50" s="28">
        <f>ROUND(IF(AZ50-7.06&lt;48,"48",AZ50-7.06),0)</f>
        <v>121</v>
      </c>
      <c r="AL50" s="28">
        <f>ROUND(IF(AZ50+7.06&gt;240,"240",AZ50+7.06),0)</f>
        <v>135</v>
      </c>
      <c r="AM50" t="s" s="29">
        <f>CONCATENATE(AK50,"-",AL50)</f>
        <v>163</v>
      </c>
      <c r="AN50" s="27">
        <f>BD50+48</f>
        <v>113</v>
      </c>
      <c r="AO50" s="30">
        <f>AN50/48</f>
        <v>2.35416666666667</v>
      </c>
      <c r="AP50" s="34">
        <v>2</v>
      </c>
      <c r="AQ50" s="28">
        <f>BF50+48</f>
        <v>160</v>
      </c>
      <c r="AR50" s="30">
        <f>AQ50/48</f>
        <v>3.33333333333333</v>
      </c>
      <c r="AS50" s="34">
        <v>5</v>
      </c>
      <c r="AT50" s="28">
        <f>BH50+48</f>
        <v>190</v>
      </c>
      <c r="AU50" s="30">
        <f>AT50/48</f>
        <v>3.95833333333333</v>
      </c>
      <c r="AV50" s="34">
        <v>9</v>
      </c>
      <c r="AW50" s="28">
        <f>BJ50+48</f>
        <v>187</v>
      </c>
      <c r="AX50" s="30">
        <f>AW50/48</f>
        <v>3.89583333333333</v>
      </c>
      <c r="AY50" s="34">
        <v>10</v>
      </c>
      <c r="AZ50" s="28">
        <f>BL50+48</f>
        <v>128</v>
      </c>
      <c r="BA50" s="30">
        <f>AZ50/48</f>
        <v>2.66666666666667</v>
      </c>
      <c r="BB50" s="38">
        <v>2</v>
      </c>
      <c r="BC50" s="58"/>
      <c r="BD50" s="39">
        <v>65</v>
      </c>
      <c r="BE50" s="34">
        <v>2</v>
      </c>
      <c r="BF50" s="34">
        <v>112</v>
      </c>
      <c r="BG50" s="34">
        <v>5</v>
      </c>
      <c r="BH50" s="34">
        <v>142</v>
      </c>
      <c r="BI50" s="34">
        <v>9</v>
      </c>
      <c r="BJ50" s="34">
        <v>139</v>
      </c>
      <c r="BK50" s="34">
        <v>10</v>
      </c>
      <c r="BL50" s="34">
        <v>80</v>
      </c>
      <c r="BM50" s="38">
        <v>2</v>
      </c>
    </row>
    <row r="51" ht="15.75" customHeight="1">
      <c r="A51" s="40">
        <v>48</v>
      </c>
      <c r="B51" t="s" s="41">
        <v>23</v>
      </c>
      <c r="C51" t="s" s="48">
        <v>217</v>
      </c>
      <c r="D51" t="s" s="37">
        <v>218</v>
      </c>
      <c r="E51" t="s" s="25">
        <v>26</v>
      </c>
      <c r="F51" s="34">
        <v>26</v>
      </c>
      <c r="G51" t="s" s="24">
        <v>27</v>
      </c>
      <c r="H51" t="s" s="25">
        <f>IF(AND(E51="M",F51&lt;=29),"M 17-29",IF(AND(E51="K",F51&lt;=29),"K 17-29",IF(AND(E51="M",F51&gt;29),"M 30-79",IF(AND(E51="K",F51&gt;29),"K 30-79","other"))))</f>
        <v>60</v>
      </c>
      <c r="I51" s="26"/>
      <c r="J51" s="27">
        <f>ROUND(IF((AP51-1.43)&lt;1,"1",AP51-1.43),0)</f>
        <v>5</v>
      </c>
      <c r="K51" s="28">
        <f>ROUND(IF((AP51+1.43)&gt;10,"10",AP51+1.43),0)</f>
        <v>7</v>
      </c>
      <c r="L51" t="s" s="25">
        <f>CONCATENATE(J51,"-",K51)</f>
        <v>74</v>
      </c>
      <c r="M51" s="28">
        <f>ROUND(IF((AS51-1.38)&lt;1,"1",AS51-1.38),0)</f>
        <v>6</v>
      </c>
      <c r="N51" s="28">
        <f>ROUND(IF((AS51+1.38)&gt;10,"10",AS51+1.38),0)</f>
        <v>8</v>
      </c>
      <c r="O51" t="s" s="25">
        <f>CONCATENATE(M51,"-",N51)</f>
        <v>81</v>
      </c>
      <c r="P51" s="28">
        <f>ROUND(IF((AV51-1.68)&lt;1,"1",AV51-1.68),0)</f>
        <v>7</v>
      </c>
      <c r="Q51" s="28">
        <f>ROUND(IF((AV51+1.68)&gt;10,"10",AV51+1.68),0)</f>
        <v>10</v>
      </c>
      <c r="R51" t="s" s="25">
        <f>CONCATENATE(P51,"-",Q51)</f>
        <v>42</v>
      </c>
      <c r="S51" s="28">
        <f>ROUND(IF((AY51-1.72)&lt;1,"1",AY51-1.72),0)</f>
        <v>6</v>
      </c>
      <c r="T51" s="28">
        <f>ROUND(IF((AY51+1.72)&gt;10,"10",AY51+1.72),0)</f>
        <v>10</v>
      </c>
      <c r="U51" t="s" s="25">
        <f>CONCATENATE(S51,"-",T51)</f>
        <v>43</v>
      </c>
      <c r="V51" s="28">
        <f>ROUND(IF((BB51-1.46)&lt;1,"1",BB51-1.46),0)</f>
        <v>8</v>
      </c>
      <c r="W51" s="28">
        <f>ROUND(IF((BB51+1.46)&gt;10,"10",BB51+1.46),0)</f>
        <v>10</v>
      </c>
      <c r="X51" t="s" s="29">
        <f>CONCATENATE(V51,"-",W51)</f>
        <v>61</v>
      </c>
      <c r="Y51" s="27">
        <f>ROUND(IF(AN51-7.43&lt;48,"48",AN51-7.43),0)</f>
        <v>119</v>
      </c>
      <c r="Z51" s="28">
        <f>ROUND(IF(AN51+7.43&gt;240,"240",AN51+7.43),0)</f>
        <v>133</v>
      </c>
      <c r="AA51" t="s" s="25">
        <f>CONCATENATE(Y51,"-",Z51)</f>
        <v>54</v>
      </c>
      <c r="AB51" s="28">
        <f>ROUND(IF(AQ51-7.37&lt;48,"48",AQ51-7.37),0)</f>
        <v>137</v>
      </c>
      <c r="AC51" s="28">
        <f>ROUND(IF(AQ51+7.37&gt;240,"240",AQ51+7.37),0)</f>
        <v>151</v>
      </c>
      <c r="AD51" t="s" s="25">
        <f>CONCATENATE(AB51,"-",AC51)</f>
        <v>35</v>
      </c>
      <c r="AE51" s="28">
        <f>ROUND(IF(AT51-7.31&lt;48,"48",AT51-7.31),0)</f>
        <v>175</v>
      </c>
      <c r="AF51" s="28">
        <f>ROUND(IF(AT51+7.31&gt;240,"240",AT51+7.31),0)</f>
        <v>189</v>
      </c>
      <c r="AG51" t="s" s="25">
        <f>CONCATENATE(AE51,"-",AF51)</f>
        <v>98</v>
      </c>
      <c r="AH51" s="28">
        <f>ROUND(IF(AW51-7.22&lt;48,"48",AW51-7.22),0)</f>
        <v>163</v>
      </c>
      <c r="AI51" s="28">
        <f>ROUND(IF(AW51+7.22&gt;240,"240",AW51+7.22),0)</f>
        <v>177</v>
      </c>
      <c r="AJ51" t="s" s="25">
        <f>CONCATENATE(AH51,"-",AI51)</f>
        <v>55</v>
      </c>
      <c r="AK51" s="28">
        <f>ROUND(IF(AZ51-7.06&lt;48,"48",AZ51-7.06),0)</f>
        <v>182</v>
      </c>
      <c r="AL51" s="28">
        <f>ROUND(IF(AZ51+7.06&gt;240,"240",AZ51+7.06),0)</f>
        <v>196</v>
      </c>
      <c r="AM51" t="s" s="29">
        <f>CONCATENATE(AK51,"-",AL51)</f>
        <v>85</v>
      </c>
      <c r="AN51" s="27">
        <f>BD51+48</f>
        <v>126</v>
      </c>
      <c r="AO51" s="30">
        <f>AN51/48</f>
        <v>2.625</v>
      </c>
      <c r="AP51" s="59">
        <v>6</v>
      </c>
      <c r="AQ51" s="28">
        <f>BF51+48</f>
        <v>144</v>
      </c>
      <c r="AR51" s="30">
        <f>AQ51/48</f>
        <v>3</v>
      </c>
      <c r="AS51" s="34">
        <v>7</v>
      </c>
      <c r="AT51" s="28">
        <f>BH51+48</f>
        <v>182</v>
      </c>
      <c r="AU51" s="30">
        <f>AT51/48</f>
        <v>3.79166666666667</v>
      </c>
      <c r="AV51" s="34">
        <v>9</v>
      </c>
      <c r="AW51" s="28">
        <f>BJ51+48</f>
        <v>170</v>
      </c>
      <c r="AX51" s="30">
        <f>AW51/48</f>
        <v>3.54166666666667</v>
      </c>
      <c r="AY51" s="34">
        <v>8</v>
      </c>
      <c r="AZ51" s="28">
        <f>BL51+48</f>
        <v>189</v>
      </c>
      <c r="BA51" s="30">
        <f>AZ51/48</f>
        <v>3.9375</v>
      </c>
      <c r="BB51" s="38">
        <v>9</v>
      </c>
      <c r="BC51" s="58"/>
      <c r="BD51" s="39">
        <v>78</v>
      </c>
      <c r="BE51" s="59">
        <v>6</v>
      </c>
      <c r="BF51" s="34">
        <v>96</v>
      </c>
      <c r="BG51" s="34">
        <v>7</v>
      </c>
      <c r="BH51" s="34">
        <v>134</v>
      </c>
      <c r="BI51" s="34">
        <v>9</v>
      </c>
      <c r="BJ51" s="34">
        <v>122</v>
      </c>
      <c r="BK51" s="34">
        <v>8</v>
      </c>
      <c r="BL51" s="34">
        <v>141</v>
      </c>
      <c r="BM51" s="38">
        <v>9</v>
      </c>
    </row>
    <row r="52" ht="15.75" customHeight="1">
      <c r="A52" s="40">
        <v>49</v>
      </c>
      <c r="B52" t="s" s="41">
        <v>23</v>
      </c>
      <c r="C52" s="42"/>
      <c r="D52" t="s" s="43">
        <v>219</v>
      </c>
      <c r="E52" t="s" s="25">
        <v>51</v>
      </c>
      <c r="F52" s="34">
        <v>35</v>
      </c>
      <c r="G52" t="s" s="24">
        <v>27</v>
      </c>
      <c r="H52" t="s" s="25">
        <f>IF(AND(E52="M",F52&lt;=29),"M 17-29",IF(AND(E52="K",F52&lt;=29),"K 17-29",IF(AND(E52="M",F52&gt;29),"M 30-79",IF(AND(E52="K",F52&gt;29),"K 30-79","other"))))</f>
        <v>52</v>
      </c>
      <c r="I52" s="26"/>
      <c r="J52" s="27">
        <f>ROUND(IF((AP52-1.67)&lt;1,"1",AP52-1.67),0)</f>
        <v>1</v>
      </c>
      <c r="K52" s="28">
        <f>ROUND(IF((AP52+1.67)&gt;10,"10",AP52+1.67),0)</f>
        <v>5</v>
      </c>
      <c r="L52" t="s" s="25">
        <f>CONCATENATE(J52,"-",K52)</f>
        <v>44</v>
      </c>
      <c r="M52" s="28">
        <f>ROUND(IF((AS52-2.01)&lt;1,"1",AS52-2.01),0)</f>
        <v>7</v>
      </c>
      <c r="N52" s="28">
        <f>ROUND(IF((AS52+2.01)&gt;10,"10",AS52+2.01),0)</f>
        <v>10</v>
      </c>
      <c r="O52" t="s" s="25">
        <f>CONCATENATE(M52,"-",N52)</f>
        <v>42</v>
      </c>
      <c r="P52" s="28">
        <f>ROUND(IF((AV52-1.73)&lt;1,"1",AV52-1.73),0)</f>
        <v>8</v>
      </c>
      <c r="Q52" s="28">
        <f>ROUND(IF((AV52+1.73)&gt;10,"10",AV52+1.73),0)</f>
        <v>10</v>
      </c>
      <c r="R52" t="s" s="25">
        <f>CONCATENATE(P52,"-",Q52)</f>
        <v>61</v>
      </c>
      <c r="S52" s="28">
        <f>ROUND(IF((AY52-1.91)&lt;1,"1",AY52-1.91),0)</f>
        <v>7</v>
      </c>
      <c r="T52" s="28">
        <f>ROUND(IF((AY52+1.91)&gt;10,"10",AY52+1.91),0)</f>
        <v>10</v>
      </c>
      <c r="U52" t="s" s="25">
        <f>CONCATENATE(S52,"-",T52)</f>
        <v>42</v>
      </c>
      <c r="V52" s="28">
        <f>ROUND(IF((BB52-1.76)&lt;1,"1",BB52-1.76),0)</f>
        <v>6</v>
      </c>
      <c r="W52" s="28">
        <f>ROUND(IF((BB52+1.76)&gt;10,"10",BB52+1.76),0)</f>
        <v>10</v>
      </c>
      <c r="X52" t="s" s="29">
        <f>CONCATENATE(V52,"-",W52)</f>
        <v>43</v>
      </c>
      <c r="Y52" s="27">
        <f>ROUND(IF(AN52-7.43&lt;48,"48",AN52-7.43),0)</f>
        <v>114</v>
      </c>
      <c r="Z52" s="28">
        <f>ROUND(IF(AN52+7.43&gt;240,"240",AN52+7.43),0)</f>
        <v>128</v>
      </c>
      <c r="AA52" t="s" s="25">
        <f>CONCATENATE(Y52,"-",Z52)</f>
        <v>180</v>
      </c>
      <c r="AB52" s="28">
        <f>ROUND(IF(AQ52-7.37&lt;48,"48",AQ52-7.37),0)</f>
        <v>166</v>
      </c>
      <c r="AC52" s="28">
        <f>ROUND(IF(AQ52+7.37&gt;240,"240",AQ52+7.37),0)</f>
        <v>180</v>
      </c>
      <c r="AD52" t="s" s="25">
        <f>CONCATENATE(AB52,"-",AC52)</f>
        <v>77</v>
      </c>
      <c r="AE52" s="28">
        <f>ROUND(IF(AT52-7.31&lt;48,"48",AT52-7.31),0)</f>
        <v>175</v>
      </c>
      <c r="AF52" s="28">
        <f>ROUND(IF(AT52+7.31&gt;240,"240",AT52+7.31),0)</f>
        <v>189</v>
      </c>
      <c r="AG52" t="s" s="25">
        <f>CONCATENATE(AE52,"-",AF52)</f>
        <v>98</v>
      </c>
      <c r="AH52" s="28">
        <f>ROUND(IF(AW52-7.22&lt;48,"48",AW52-7.22),0)</f>
        <v>190</v>
      </c>
      <c r="AI52" s="28">
        <f>ROUND(IF(AW52+7.22&gt;240,"240",AW52+7.22),0)</f>
        <v>204</v>
      </c>
      <c r="AJ52" t="s" s="25">
        <f>CONCATENATE(AH52,"-",AI52)</f>
        <v>220</v>
      </c>
      <c r="AK52" s="28">
        <f>ROUND(IF(AZ52-7.06&lt;48,"48",AZ52-7.06),0)</f>
        <v>175</v>
      </c>
      <c r="AL52" s="28">
        <f>ROUND(IF(AZ52+7.06&gt;240,"240",AZ52+7.06),0)</f>
        <v>189</v>
      </c>
      <c r="AM52" t="s" s="29">
        <f>CONCATENATE(AK52,"-",AL52)</f>
        <v>98</v>
      </c>
      <c r="AN52" s="27">
        <f>BD52+48</f>
        <v>121</v>
      </c>
      <c r="AO52" s="30">
        <f>AN52/48</f>
        <v>2.52083333333333</v>
      </c>
      <c r="AP52" s="34">
        <v>3</v>
      </c>
      <c r="AQ52" s="28">
        <f>BF52+48</f>
        <v>173</v>
      </c>
      <c r="AR52" s="30">
        <f>AQ52/48</f>
        <v>3.60416666666667</v>
      </c>
      <c r="AS52" s="34">
        <v>9</v>
      </c>
      <c r="AT52" s="28">
        <f>BH52+48</f>
        <v>182</v>
      </c>
      <c r="AU52" s="30">
        <f>AT52/48</f>
        <v>3.79166666666667</v>
      </c>
      <c r="AV52" s="34">
        <v>10</v>
      </c>
      <c r="AW52" s="28">
        <f>BJ52+48</f>
        <v>197</v>
      </c>
      <c r="AX52" s="30">
        <f>AW52/48</f>
        <v>4.10416666666667</v>
      </c>
      <c r="AY52" s="34">
        <v>9</v>
      </c>
      <c r="AZ52" s="28">
        <f>BL52+48</f>
        <v>182</v>
      </c>
      <c r="BA52" s="30">
        <f>AZ52/48</f>
        <v>3.79166666666667</v>
      </c>
      <c r="BB52" s="38">
        <v>8</v>
      </c>
      <c r="BC52" s="50"/>
      <c r="BD52" s="39">
        <v>73</v>
      </c>
      <c r="BE52" s="34">
        <v>3</v>
      </c>
      <c r="BF52" s="34">
        <v>125</v>
      </c>
      <c r="BG52" s="34">
        <v>9</v>
      </c>
      <c r="BH52" s="34">
        <v>134</v>
      </c>
      <c r="BI52" s="34">
        <v>10</v>
      </c>
      <c r="BJ52" s="34">
        <v>149</v>
      </c>
      <c r="BK52" s="34">
        <v>9</v>
      </c>
      <c r="BL52" s="34">
        <v>134</v>
      </c>
      <c r="BM52" s="38">
        <v>8</v>
      </c>
    </row>
    <row r="53" ht="15.75" customHeight="1">
      <c r="A53" s="40">
        <v>50</v>
      </c>
      <c r="B53" t="s" s="41">
        <v>23</v>
      </c>
      <c r="C53" s="42"/>
      <c r="D53" t="s" s="43">
        <v>221</v>
      </c>
      <c r="E53" t="s" s="25">
        <v>51</v>
      </c>
      <c r="F53" s="34">
        <v>40</v>
      </c>
      <c r="G53" t="s" s="24">
        <v>27</v>
      </c>
      <c r="H53" t="s" s="25">
        <f>IF(AND(E53="M",F53&lt;=29),"M 17-29",IF(AND(E53="K",F53&lt;=29),"K 17-29",IF(AND(E53="M",F53&gt;29),"M 30-79",IF(AND(E53="K",F53&gt;29),"K 30-79","other"))))</f>
        <v>52</v>
      </c>
      <c r="I53" s="26"/>
      <c r="J53" s="27">
        <f>ROUND(IF((AP53-1.67)&lt;1,"1",AP53-1.67),0)</f>
        <v>5</v>
      </c>
      <c r="K53" s="28">
        <f>ROUND(IF((AP53+1.67)&gt;10,"10",AP53+1.67),0)</f>
        <v>9</v>
      </c>
      <c r="L53" t="s" s="25">
        <f>CONCATENATE(J53,"-",K53)</f>
        <v>31</v>
      </c>
      <c r="M53" s="28">
        <f>ROUND(IF((AS53-2.01)&lt;1,"1",AS53-2.01),0)</f>
        <v>2</v>
      </c>
      <c r="N53" s="28">
        <f>ROUND(IF((AS53+2.01)&gt;10,"10",AS53+2.01),0)</f>
        <v>6</v>
      </c>
      <c r="O53" t="s" s="25">
        <f>CONCATENATE(M53,"-",N53)</f>
        <v>33</v>
      </c>
      <c r="P53" s="28">
        <f>ROUND(IF((AV53-1.73)&lt;1,"1",AV53-1.73),0)</f>
        <v>6</v>
      </c>
      <c r="Q53" s="28">
        <f>ROUND(IF((AV53+1.73)&gt;10,"10",AV53+1.73),0)</f>
        <v>10</v>
      </c>
      <c r="R53" t="s" s="25">
        <f>CONCATENATE(P53,"-",Q53)</f>
        <v>43</v>
      </c>
      <c r="S53" s="28">
        <f>ROUND(IF((AY53-1.91)&lt;1,"1",AY53-1.91),0)</f>
        <v>1</v>
      </c>
      <c r="T53" s="28">
        <f>ROUND(IF((AY53+1.91)&gt;10,"10",AY53+1.91),0)</f>
        <v>5</v>
      </c>
      <c r="U53" t="s" s="25">
        <f>CONCATENATE(S53,"-",T53)</f>
        <v>44</v>
      </c>
      <c r="V53" s="28">
        <f>ROUND(IF((BB53-1.76)&lt;1,"1",BB53-1.76),0)</f>
        <v>3</v>
      </c>
      <c r="W53" s="28">
        <f>ROUND(IF((BB53+1.76)&gt;10,"10",BB53+1.76),0)</f>
        <v>7</v>
      </c>
      <c r="X53" t="s" s="29">
        <f>CONCATENATE(V53,"-",W53)</f>
        <v>30</v>
      </c>
      <c r="Y53" s="27">
        <f>ROUND(IF(AN53-7.43&lt;48,"48",AN53-7.43),0)</f>
        <v>148</v>
      </c>
      <c r="Z53" s="28">
        <f>ROUND(IF(AN53+7.43&gt;240,"240",AN53+7.43),0)</f>
        <v>162</v>
      </c>
      <c r="AA53" t="s" s="25">
        <f>CONCATENATE(Y53,"-",Z53)</f>
        <v>36</v>
      </c>
      <c r="AB53" s="28">
        <f>ROUND(IF(AQ53-7.37&lt;48,"48",AQ53-7.37),0)</f>
        <v>131</v>
      </c>
      <c r="AC53" s="28">
        <f>ROUND(IF(AQ53+7.37&gt;240,"240",AQ53+7.37),0)</f>
        <v>145</v>
      </c>
      <c r="AD53" t="s" s="25">
        <f>CONCATENATE(AB53,"-",AC53)</f>
        <v>124</v>
      </c>
      <c r="AE53" s="28">
        <f>ROUND(IF(AT53-7.31&lt;48,"48",AT53-7.31),0)</f>
        <v>163</v>
      </c>
      <c r="AF53" s="28">
        <f>ROUND(IF(AT53+7.31&gt;240,"240",AT53+7.31),0)</f>
        <v>177</v>
      </c>
      <c r="AG53" t="s" s="25">
        <f>CONCATENATE(AE53,"-",AF53)</f>
        <v>55</v>
      </c>
      <c r="AH53" s="28">
        <f>ROUND(IF(AW53-7.22&lt;48,"48",AW53-7.22),0)</f>
        <v>139</v>
      </c>
      <c r="AI53" s="28">
        <f>ROUND(IF(AW53+7.22&gt;240,"240",AW53+7.22),0)</f>
        <v>153</v>
      </c>
      <c r="AJ53" t="s" s="25">
        <f>CONCATENATE(AH53,"-",AI53)</f>
        <v>69</v>
      </c>
      <c r="AK53" s="28">
        <f>ROUND(IF(AZ53-7.06&lt;48,"48",AZ53-7.06),0)</f>
        <v>152</v>
      </c>
      <c r="AL53" s="28">
        <f>ROUND(IF(AZ53+7.06&gt;240,"240",AZ53+7.06),0)</f>
        <v>166</v>
      </c>
      <c r="AM53" t="s" s="29">
        <f>CONCATENATE(AK53,"-",AL53)</f>
        <v>125</v>
      </c>
      <c r="AN53" s="27">
        <f>BD53+48</f>
        <v>155</v>
      </c>
      <c r="AO53" s="30">
        <f>AN53/48</f>
        <v>3.22916666666667</v>
      </c>
      <c r="AP53" s="34">
        <v>7</v>
      </c>
      <c r="AQ53" s="28">
        <f>BF53+48</f>
        <v>138</v>
      </c>
      <c r="AR53" s="30">
        <f>AQ53/48</f>
        <v>2.875</v>
      </c>
      <c r="AS53" s="34">
        <v>4</v>
      </c>
      <c r="AT53" s="28">
        <f>BH53+48</f>
        <v>170</v>
      </c>
      <c r="AU53" s="30">
        <f>AT53/48</f>
        <v>3.54166666666667</v>
      </c>
      <c r="AV53" s="34">
        <v>8</v>
      </c>
      <c r="AW53" s="28">
        <f>BJ53+48</f>
        <v>146</v>
      </c>
      <c r="AX53" s="30">
        <f>AW53/48</f>
        <v>3.04166666666667</v>
      </c>
      <c r="AY53" s="34">
        <v>3</v>
      </c>
      <c r="AZ53" s="28">
        <f>BL53+48</f>
        <v>159</v>
      </c>
      <c r="BA53" s="30">
        <f>AZ53/48</f>
        <v>3.3125</v>
      </c>
      <c r="BB53" s="38">
        <v>5</v>
      </c>
      <c r="BC53" s="32"/>
      <c r="BD53" s="39">
        <v>107</v>
      </c>
      <c r="BE53" s="34">
        <v>7</v>
      </c>
      <c r="BF53" s="34">
        <v>90</v>
      </c>
      <c r="BG53" s="34">
        <v>4</v>
      </c>
      <c r="BH53" s="34">
        <v>122</v>
      </c>
      <c r="BI53" s="34">
        <v>8</v>
      </c>
      <c r="BJ53" s="34">
        <v>98</v>
      </c>
      <c r="BK53" s="34">
        <v>3</v>
      </c>
      <c r="BL53" s="34">
        <v>111</v>
      </c>
      <c r="BM53" s="38">
        <v>5</v>
      </c>
    </row>
    <row r="54" ht="15.75" customHeight="1">
      <c r="A54" s="34">
        <v>51</v>
      </c>
      <c r="B54" t="s" s="35">
        <v>39</v>
      </c>
      <c r="C54" s="57"/>
      <c r="D54" t="s" s="37">
        <v>222</v>
      </c>
      <c r="E54" t="s" s="25">
        <v>51</v>
      </c>
      <c r="F54" s="34">
        <v>23</v>
      </c>
      <c r="G54" t="s" s="24">
        <v>27</v>
      </c>
      <c r="H54" t="s" s="25">
        <f>IF(AND(E54="M",F54&lt;=29),"M 17-29",IF(AND(E54="K",F54&lt;=29),"K 17-29",IF(AND(E54="M",F54&gt;29),"M 30-79",IF(AND(E54="K",F54&gt;29),"K 30-79","other"))))</f>
        <v>101</v>
      </c>
      <c r="I54" s="26"/>
      <c r="J54" s="27">
        <f>ROUND(IF((AP54-1.33)&lt;1,"1",AP54-1.33),0)</f>
        <v>2</v>
      </c>
      <c r="K54" s="28">
        <f>ROUND(IF((AP54+1.33)&gt;10,"10",AP54+1.33),0)</f>
        <v>4</v>
      </c>
      <c r="L54" t="s" s="25">
        <f>CONCATENATE(J54,"-",K54)</f>
        <v>29</v>
      </c>
      <c r="M54" s="28">
        <f>ROUND(IF((AS54-1.31)&lt;1,"1",AS54-1.31),0)</f>
        <v>6</v>
      </c>
      <c r="N54" s="28">
        <f>ROUND(IF((AS54+1.31)&gt;10,"10",AS54+1.31),0)</f>
        <v>8</v>
      </c>
      <c r="O54" t="s" s="25">
        <f>CONCATENATE(M54,"-",N54)</f>
        <v>81</v>
      </c>
      <c r="P54" s="28">
        <f>ROUND(IF((AV54-1.52)&lt;1,"1",AV54-1.52),0)</f>
        <v>6</v>
      </c>
      <c r="Q54" s="28">
        <f>ROUND(IF((AV54+1.52)&gt;10,"10",AV54+1.52),0)</f>
        <v>10</v>
      </c>
      <c r="R54" t="s" s="25">
        <f>CONCATENATE(P54,"-",Q54)</f>
        <v>43</v>
      </c>
      <c r="S54" s="28">
        <f>ROUND(IF((AY54-1.6)&lt;1,"1",AY54-1.6),0)</f>
        <v>6</v>
      </c>
      <c r="T54" s="28">
        <f>ROUND(IF((AY54+1.6)&gt;10,"10",AY54+1.6),0)</f>
        <v>10</v>
      </c>
      <c r="U54" t="s" s="25">
        <f>CONCATENATE(S54,"-",T54)</f>
        <v>43</v>
      </c>
      <c r="V54" s="28">
        <f>ROUND(IF((BB54-1.3)&lt;1,"1",BB54-1.3),0)</f>
        <v>1</v>
      </c>
      <c r="W54" s="28">
        <f>ROUND(IF((BB54+1.3)&gt;10,"10",BB54+1.3),0)</f>
        <v>2</v>
      </c>
      <c r="X54" t="s" s="29">
        <f>CONCATENATE(V54,"-",W54)</f>
        <v>67</v>
      </c>
      <c r="Y54" s="27">
        <f>ROUND(IF(AN54-7.43&lt;48,"48",AN54-7.43),0)</f>
        <v>115</v>
      </c>
      <c r="Z54" s="28">
        <f>ROUND(IF(AN54+7.43&gt;240,"240",AN54+7.43),0)</f>
        <v>129</v>
      </c>
      <c r="AA54" t="s" s="25">
        <f>CONCATENATE(Y54,"-",Z54)</f>
        <v>146</v>
      </c>
      <c r="AB54" s="28">
        <f>ROUND(IF(AQ54-7.37&lt;48,"48",AQ54-7.37),0)</f>
        <v>173</v>
      </c>
      <c r="AC54" s="28">
        <f>ROUND(IF(AQ54+7.37&gt;240,"240",AQ54+7.37),0)</f>
        <v>187</v>
      </c>
      <c r="AD54" t="s" s="25">
        <f>CONCATENATE(AB54,"-",AC54)</f>
        <v>178</v>
      </c>
      <c r="AE54" s="28">
        <f>ROUND(IF(AT54-7.31&lt;48,"48",AT54-7.31),0)</f>
        <v>180</v>
      </c>
      <c r="AF54" s="28">
        <f>ROUND(IF(AT54+7.31&gt;240,"240",AT54+7.31),0)</f>
        <v>194</v>
      </c>
      <c r="AG54" t="s" s="25">
        <f>CONCATENATE(AE54,"-",AF54)</f>
        <v>136</v>
      </c>
      <c r="AH54" s="28">
        <f>ROUND(IF(AW54-7.22&lt;48,"48",AW54-7.22),0)</f>
        <v>169</v>
      </c>
      <c r="AI54" s="28">
        <f>ROUND(IF(AW54+7.22&gt;240,"240",AW54+7.22),0)</f>
        <v>183</v>
      </c>
      <c r="AJ54" t="s" s="25">
        <f>CONCATENATE(AH54,"-",AI54)</f>
        <v>63</v>
      </c>
      <c r="AK54" s="28">
        <f>ROUND(IF(AZ54-7.06&lt;48,"48",AZ54-7.06),0)</f>
        <v>95</v>
      </c>
      <c r="AL54" s="28">
        <f>ROUND(IF(AZ54+7.06&gt;240,"240",AZ54+7.06),0)</f>
        <v>109</v>
      </c>
      <c r="AM54" t="s" s="29">
        <f>CONCATENATE(AK54,"-",AL54)</f>
        <v>223</v>
      </c>
      <c r="AN54" s="27">
        <f>BD54+48</f>
        <v>122</v>
      </c>
      <c r="AO54" s="30">
        <f>AN54/48</f>
        <v>2.54166666666667</v>
      </c>
      <c r="AP54" s="34">
        <v>3</v>
      </c>
      <c r="AQ54" s="28">
        <f>BF54+48</f>
        <v>180</v>
      </c>
      <c r="AR54" s="30">
        <f>AQ54/48</f>
        <v>3.75</v>
      </c>
      <c r="AS54" s="34">
        <v>7</v>
      </c>
      <c r="AT54" s="28">
        <f>BH54+48</f>
        <v>187</v>
      </c>
      <c r="AU54" s="30">
        <f>AT54/48</f>
        <v>3.89583333333333</v>
      </c>
      <c r="AV54" s="34">
        <v>8</v>
      </c>
      <c r="AW54" s="28">
        <f>BJ54+48</f>
        <v>176</v>
      </c>
      <c r="AX54" s="30">
        <f>AW54/48</f>
        <v>3.66666666666667</v>
      </c>
      <c r="AY54" s="34">
        <v>8</v>
      </c>
      <c r="AZ54" s="28">
        <f>BL54+48</f>
        <v>102</v>
      </c>
      <c r="BA54" s="30">
        <f>AZ54/48</f>
        <v>2.125</v>
      </c>
      <c r="BB54" s="38">
        <v>1</v>
      </c>
      <c r="BC54" s="32"/>
      <c r="BD54" s="39">
        <v>74</v>
      </c>
      <c r="BE54" s="34">
        <v>3</v>
      </c>
      <c r="BF54" s="34">
        <v>132</v>
      </c>
      <c r="BG54" s="34">
        <v>7</v>
      </c>
      <c r="BH54" s="34">
        <v>139</v>
      </c>
      <c r="BI54" s="34">
        <v>8</v>
      </c>
      <c r="BJ54" s="34">
        <v>128</v>
      </c>
      <c r="BK54" s="34">
        <v>8</v>
      </c>
      <c r="BL54" s="34">
        <v>54</v>
      </c>
      <c r="BM54" s="38">
        <v>1</v>
      </c>
    </row>
    <row r="55" ht="15.75" customHeight="1">
      <c r="A55" s="40">
        <v>52</v>
      </c>
      <c r="B55" t="s" s="41">
        <v>23</v>
      </c>
      <c r="C55" t="s" s="20">
        <v>224</v>
      </c>
      <c r="D55" t="s" s="37">
        <v>225</v>
      </c>
      <c r="E55" t="s" s="25">
        <v>51</v>
      </c>
      <c r="F55" s="34">
        <v>27</v>
      </c>
      <c r="G55" t="s" s="24">
        <v>27</v>
      </c>
      <c r="H55" t="s" s="25">
        <f>IF(AND(E55="M",F55&lt;=29),"M 17-29",IF(AND(E55="K",F55&lt;=29),"K 17-29",IF(AND(E55="M",F55&gt;29),"M 30-79",IF(AND(E55="K",F55&gt;29),"K 30-79","other"))))</f>
        <v>101</v>
      </c>
      <c r="I55" s="26"/>
      <c r="J55" s="27">
        <f>ROUND(IF((AP55-1.33)&lt;1,"1",AP55-1.33),0)</f>
        <v>4</v>
      </c>
      <c r="K55" s="28">
        <f>ROUND(IF((AP55+1.33)&gt;10,"10",AP55+1.33),0)</f>
        <v>6</v>
      </c>
      <c r="L55" t="s" s="25">
        <f>CONCATENATE(J55,"-",K55)</f>
        <v>80</v>
      </c>
      <c r="M55" s="28">
        <f>ROUND(IF((AS55-1.31)&lt;1,"1",AS55-1.31),0)</f>
        <v>2</v>
      </c>
      <c r="N55" s="28">
        <f>ROUND(IF((AS55+1.31)&gt;10,"10",AS55+1.31),0)</f>
        <v>4</v>
      </c>
      <c r="O55" t="s" s="25">
        <f>CONCATENATE(M55,"-",N55)</f>
        <v>29</v>
      </c>
      <c r="P55" s="28">
        <f>ROUND(IF((AV55-1.52)&lt;1,"1",AV55-1.52),0)</f>
        <v>4</v>
      </c>
      <c r="Q55" s="28">
        <f>ROUND(IF((AV55+1.52)&gt;10,"10",AV55+1.52),0)</f>
        <v>8</v>
      </c>
      <c r="R55" t="s" s="25">
        <f>CONCATENATE(P55,"-",Q55)</f>
        <v>32</v>
      </c>
      <c r="S55" s="28">
        <f>ROUND(IF((AY55-1.6)&lt;1,"1",AY55-1.6),0)</f>
        <v>6</v>
      </c>
      <c r="T55" s="28">
        <f>ROUND(IF((AY55+1.6)&gt;10,"10",AY55+1.6),0)</f>
        <v>10</v>
      </c>
      <c r="U55" t="s" s="25">
        <f>CONCATENATE(S55,"-",T55)</f>
        <v>43</v>
      </c>
      <c r="V55" s="28">
        <f>ROUND(IF((BB55-1.3)&lt;1,"1",BB55-1.3),0)</f>
        <v>5</v>
      </c>
      <c r="W55" s="28">
        <f>ROUND(IF((BB55+1.3)&gt;10,"10",BB55+1.3),0)</f>
        <v>7</v>
      </c>
      <c r="X55" t="s" s="29">
        <f>CONCATENATE(V55,"-",W55)</f>
        <v>74</v>
      </c>
      <c r="Y55" s="27">
        <f>ROUND(IF(AN55-7.43&lt;48,"48",AN55-7.43),0)</f>
        <v>136</v>
      </c>
      <c r="Z55" s="28">
        <f>ROUND(IF(AN55+7.43&gt;240,"240",AN55+7.43),0)</f>
        <v>150</v>
      </c>
      <c r="AA55" t="s" s="25">
        <f>CONCATENATE(Y55,"-",Z55)</f>
        <v>130</v>
      </c>
      <c r="AB55" s="28">
        <f>ROUND(IF(AQ55-7.37&lt;48,"48",AQ55-7.37),0)</f>
        <v>132</v>
      </c>
      <c r="AC55" s="28">
        <f>ROUND(IF(AQ55+7.37&gt;240,"240",AQ55+7.37),0)</f>
        <v>146</v>
      </c>
      <c r="AD55" t="s" s="25">
        <f>CONCATENATE(AB55,"-",AC55)</f>
        <v>173</v>
      </c>
      <c r="AE55" s="28">
        <f>ROUND(IF(AT55-7.31&lt;48,"48",AT55-7.31),0)</f>
        <v>154</v>
      </c>
      <c r="AF55" s="28">
        <f>ROUND(IF(AT55+7.31&gt;240,"240",AT55+7.31),0)</f>
        <v>168</v>
      </c>
      <c r="AG55" t="s" s="25">
        <f>CONCATENATE(AE55,"-",AF55)</f>
        <v>139</v>
      </c>
      <c r="AH55" s="28">
        <f>ROUND(IF(AW55-7.22&lt;48,"48",AW55-7.22),0)</f>
        <v>173</v>
      </c>
      <c r="AI55" s="28">
        <f>ROUND(IF(AW55+7.22&gt;240,"240",AW55+7.22),0)</f>
        <v>187</v>
      </c>
      <c r="AJ55" t="s" s="25">
        <f>CONCATENATE(AH55,"-",AI55)</f>
        <v>178</v>
      </c>
      <c r="AK55" s="28">
        <f>ROUND(IF(AZ55-7.06&lt;48,"48",AZ55-7.06),0)</f>
        <v>156</v>
      </c>
      <c r="AL55" s="28">
        <f>ROUND(IF(AZ55+7.06&gt;240,"240",AZ55+7.06),0)</f>
        <v>170</v>
      </c>
      <c r="AM55" t="s" s="29">
        <f>CONCATENATE(AK55,"-",AL55)</f>
        <v>149</v>
      </c>
      <c r="AN55" s="27">
        <f>BD55+48</f>
        <v>143</v>
      </c>
      <c r="AO55" s="30">
        <f>AN55/48</f>
        <v>2.97916666666667</v>
      </c>
      <c r="AP55" s="34">
        <v>5</v>
      </c>
      <c r="AQ55" s="28">
        <f>BF55+48</f>
        <v>139</v>
      </c>
      <c r="AR55" s="30">
        <f>AQ55/48</f>
        <v>2.89583333333333</v>
      </c>
      <c r="AS55" s="34">
        <v>3</v>
      </c>
      <c r="AT55" s="28">
        <f>BH55+48</f>
        <v>161</v>
      </c>
      <c r="AU55" s="30">
        <f>AT55/48</f>
        <v>3.35416666666667</v>
      </c>
      <c r="AV55" s="34">
        <v>6</v>
      </c>
      <c r="AW55" s="28">
        <f>BJ55+48</f>
        <v>180</v>
      </c>
      <c r="AX55" s="30">
        <f>AW55/48</f>
        <v>3.75</v>
      </c>
      <c r="AY55" s="34">
        <v>8</v>
      </c>
      <c r="AZ55" s="28">
        <f>BL55+48</f>
        <v>163</v>
      </c>
      <c r="BA55" s="30">
        <f>AZ55/48</f>
        <v>3.39583333333333</v>
      </c>
      <c r="BB55" s="38">
        <v>6</v>
      </c>
      <c r="BC55" s="50"/>
      <c r="BD55" s="39">
        <v>95</v>
      </c>
      <c r="BE55" s="34">
        <v>5</v>
      </c>
      <c r="BF55" s="34">
        <v>91</v>
      </c>
      <c r="BG55" s="34">
        <v>3</v>
      </c>
      <c r="BH55" s="34">
        <v>113</v>
      </c>
      <c r="BI55" s="34">
        <v>6</v>
      </c>
      <c r="BJ55" s="34">
        <v>132</v>
      </c>
      <c r="BK55" s="34">
        <v>8</v>
      </c>
      <c r="BL55" s="34">
        <v>115</v>
      </c>
      <c r="BM55" s="38">
        <v>6</v>
      </c>
    </row>
    <row r="56" ht="15.75" customHeight="1">
      <c r="A56" s="40">
        <v>53</v>
      </c>
      <c r="B56" t="s" s="41">
        <v>23</v>
      </c>
      <c r="C56" t="s" s="20">
        <v>226</v>
      </c>
      <c r="D56" t="s" s="37">
        <v>227</v>
      </c>
      <c r="E56" t="s" s="25">
        <v>26</v>
      </c>
      <c r="F56" s="34">
        <v>27</v>
      </c>
      <c r="G56" t="s" s="24">
        <v>27</v>
      </c>
      <c r="H56" t="s" s="25">
        <f>IF(AND(E56="M",F56&lt;=29),"M 17-29",IF(AND(E56="K",F56&lt;=29),"K 17-29",IF(AND(E56="M",F56&gt;29),"M 30-79",IF(AND(E56="K",F56&gt;29),"K 30-79","other"))))</f>
        <v>60</v>
      </c>
      <c r="I56" s="26"/>
      <c r="J56" s="27">
        <f>ROUND(IF((AP56-1.43)&lt;1,"1",AP56-1.43),0)</f>
        <v>2</v>
      </c>
      <c r="K56" s="28">
        <f>ROUND(IF((AP56+1.43)&gt;10,"10",AP56+1.43),0)</f>
        <v>4</v>
      </c>
      <c r="L56" t="s" s="25">
        <f>CONCATENATE(J56,"-",K56)</f>
        <v>29</v>
      </c>
      <c r="M56" s="28">
        <f>ROUND(IF((AS56-1.38)&lt;1,"1",AS56-1.38),0)</f>
        <v>6</v>
      </c>
      <c r="N56" s="28">
        <f>ROUND(IF((AS56+1.38)&gt;10,"10",AS56+1.38),0)</f>
        <v>8</v>
      </c>
      <c r="O56" t="s" s="25">
        <f>CONCATENATE(M56,"-",N56)</f>
        <v>81</v>
      </c>
      <c r="P56" s="28">
        <f>ROUND(IF((AV56-1.68)&lt;1,"1",AV56-1.68),0)</f>
        <v>7</v>
      </c>
      <c r="Q56" s="28">
        <f>ROUND(IF((AV56+1.68)&gt;10,"10",AV56+1.68),0)</f>
        <v>10</v>
      </c>
      <c r="R56" t="s" s="25">
        <f>CONCATENATE(P56,"-",Q56)</f>
        <v>42</v>
      </c>
      <c r="S56" s="28">
        <f>ROUND(IF((AY56-1.72)&lt;1,"1",AY56-1.72),0)</f>
        <v>3</v>
      </c>
      <c r="T56" s="28">
        <f>ROUND(IF((AY56+1.72)&gt;10,"10",AY56+1.72),0)</f>
        <v>7</v>
      </c>
      <c r="U56" t="s" s="25">
        <f>CONCATENATE(S56,"-",T56)</f>
        <v>30</v>
      </c>
      <c r="V56" s="28">
        <f>ROUND(IF((BB56-1.46)&lt;1,"1",BB56-1.46),0)</f>
        <v>8</v>
      </c>
      <c r="W56" s="28">
        <f>ROUND(IF((BB56+1.46)&gt;10,"10",BB56+1.46),0)</f>
        <v>10</v>
      </c>
      <c r="X56" t="s" s="29">
        <f>CONCATENATE(V56,"-",W56)</f>
        <v>61</v>
      </c>
      <c r="Y56" s="27">
        <f>ROUND(IF(AN56-7.43&lt;48,"48",AN56-7.43),0)</f>
        <v>111</v>
      </c>
      <c r="Z56" s="28">
        <f>ROUND(IF(AN56+7.43&gt;240,"240",AN56+7.43),0)</f>
        <v>125</v>
      </c>
      <c r="AA56" t="s" s="25">
        <f>CONCATENATE(Y56,"-",Z56)</f>
        <v>228</v>
      </c>
      <c r="AB56" s="28">
        <f>ROUND(IF(AQ56-7.37&lt;48,"48",AQ56-7.37),0)</f>
        <v>141</v>
      </c>
      <c r="AC56" s="28">
        <f>ROUND(IF(AQ56+7.37&gt;240,"240",AQ56+7.37),0)</f>
        <v>155</v>
      </c>
      <c r="AD56" t="s" s="25">
        <f>CONCATENATE(AB56,"-",AC56)</f>
        <v>135</v>
      </c>
      <c r="AE56" s="28">
        <f>ROUND(IF(AT56-7.31&lt;48,"48",AT56-7.31),0)</f>
        <v>176</v>
      </c>
      <c r="AF56" s="28">
        <f>ROUND(IF(AT56+7.31&gt;240,"240",AT56+7.31),0)</f>
        <v>190</v>
      </c>
      <c r="AG56" t="s" s="25">
        <f>CONCATENATE(AE56,"-",AF56)</f>
        <v>127</v>
      </c>
      <c r="AH56" s="28">
        <f>ROUND(IF(AW56-7.22&lt;48,"48",AW56-7.22),0)</f>
        <v>148</v>
      </c>
      <c r="AI56" s="28">
        <f>ROUND(IF(AW56+7.22&gt;240,"240",AW56+7.22),0)</f>
        <v>162</v>
      </c>
      <c r="AJ56" t="s" s="25">
        <f>CONCATENATE(AH56,"-",AI56)</f>
        <v>36</v>
      </c>
      <c r="AK56" s="28">
        <f>ROUND(IF(AZ56-7.06&lt;48,"48",AZ56-7.06),0)</f>
        <v>177</v>
      </c>
      <c r="AL56" s="28">
        <f>ROUND(IF(AZ56+7.06&gt;240,"240",AZ56+7.06),0)</f>
        <v>191</v>
      </c>
      <c r="AM56" t="s" s="29">
        <f>CONCATENATE(AK56,"-",AL56)</f>
        <v>194</v>
      </c>
      <c r="AN56" s="27">
        <f>BD56+48</f>
        <v>118</v>
      </c>
      <c r="AO56" s="30">
        <f>AN56/48</f>
        <v>2.45833333333333</v>
      </c>
      <c r="AP56" s="34">
        <v>3</v>
      </c>
      <c r="AQ56" s="28">
        <f>BF56+48</f>
        <v>148</v>
      </c>
      <c r="AR56" s="30">
        <f>AQ56/48</f>
        <v>3.08333333333333</v>
      </c>
      <c r="AS56" s="34">
        <v>7</v>
      </c>
      <c r="AT56" s="28">
        <f>BH56+48</f>
        <v>183</v>
      </c>
      <c r="AU56" s="30">
        <f>AT56/48</f>
        <v>3.8125</v>
      </c>
      <c r="AV56" s="34">
        <v>9</v>
      </c>
      <c r="AW56" s="28">
        <f>BJ56+48</f>
        <v>155</v>
      </c>
      <c r="AX56" s="30">
        <f>AW56/48</f>
        <v>3.22916666666667</v>
      </c>
      <c r="AY56" s="34">
        <v>5</v>
      </c>
      <c r="AZ56" s="28">
        <f>BL56+48</f>
        <v>184</v>
      </c>
      <c r="BA56" s="30">
        <f>AZ56/48</f>
        <v>3.83333333333333</v>
      </c>
      <c r="BB56" s="38">
        <v>9</v>
      </c>
      <c r="BC56" s="32"/>
      <c r="BD56" s="39">
        <v>70</v>
      </c>
      <c r="BE56" s="34">
        <v>3</v>
      </c>
      <c r="BF56" s="34">
        <v>100</v>
      </c>
      <c r="BG56" s="34">
        <v>7</v>
      </c>
      <c r="BH56" s="34">
        <v>135</v>
      </c>
      <c r="BI56" s="34">
        <v>9</v>
      </c>
      <c r="BJ56" s="34">
        <v>107</v>
      </c>
      <c r="BK56" s="34">
        <v>5</v>
      </c>
      <c r="BL56" s="34">
        <v>136</v>
      </c>
      <c r="BM56" s="38">
        <v>9</v>
      </c>
    </row>
    <row r="57" ht="15.75" customHeight="1">
      <c r="A57" s="40">
        <v>54</v>
      </c>
      <c r="B57" t="s" s="41">
        <v>23</v>
      </c>
      <c r="C57" t="s" s="20">
        <v>229</v>
      </c>
      <c r="D57" t="s" s="37">
        <v>230</v>
      </c>
      <c r="E57" t="s" s="25">
        <v>51</v>
      </c>
      <c r="F57" s="34">
        <v>26</v>
      </c>
      <c r="G57" t="s" s="24">
        <v>27</v>
      </c>
      <c r="H57" t="s" s="25">
        <f>IF(AND(E57="M",F57&lt;=29),"M 17-29",IF(AND(E57="K",F57&lt;=29),"K 17-29",IF(AND(E57="M",F57&gt;29),"M 30-79",IF(AND(E57="K",F57&gt;29),"K 30-79","other"))))</f>
        <v>101</v>
      </c>
      <c r="I57" s="26"/>
      <c r="J57" s="27">
        <f>ROUND(IF((AP57-1.33)&lt;1,"1",AP57-1.33),0)</f>
        <v>4</v>
      </c>
      <c r="K57" s="28">
        <f>ROUND(IF((AP57+1.33)&gt;10,"10",AP57+1.33),0)</f>
        <v>6</v>
      </c>
      <c r="L57" t="s" s="25">
        <f>CONCATENATE(J57,"-",K57)</f>
        <v>80</v>
      </c>
      <c r="M57" s="28">
        <f>ROUND(IF((AS57-1.31)&lt;1,"1",AS57-1.31),0)</f>
        <v>7</v>
      </c>
      <c r="N57" s="28">
        <f>ROUND(IF((AS57+1.31)&gt;10,"10",AS57+1.31),0)</f>
        <v>9</v>
      </c>
      <c r="O57" t="s" s="25">
        <f>CONCATENATE(M57,"-",N57)</f>
        <v>129</v>
      </c>
      <c r="P57" s="28">
        <f>ROUND(IF((AV57-1.52)&lt;1,"1",AV57-1.52),0)</f>
        <v>7</v>
      </c>
      <c r="Q57" s="28">
        <f>ROUND(IF((AV57+1.52)&gt;10,"10",AV57+1.52),0)</f>
        <v>10</v>
      </c>
      <c r="R57" t="s" s="25">
        <f>CONCATENATE(P57,"-",Q57)</f>
        <v>42</v>
      </c>
      <c r="S57" s="28">
        <f>ROUND(IF((AY57-1.6)&lt;1,"1",AY57-1.6),0)</f>
        <v>1</v>
      </c>
      <c r="T57" s="28">
        <f>ROUND(IF((AY57+1.6)&gt;10,"10",AY57+1.6),0)</f>
        <v>5</v>
      </c>
      <c r="U57" t="s" s="25">
        <f>CONCATENATE(S57,"-",T57)</f>
        <v>44</v>
      </c>
      <c r="V57" s="28">
        <f>ROUND(IF((BB57-1.3)&lt;1,"1",BB57-1.3),0)</f>
        <v>3</v>
      </c>
      <c r="W57" s="28">
        <f>ROUND(IF((BB57+1.3)&gt;10,"10",BB57+1.3),0)</f>
        <v>5</v>
      </c>
      <c r="X57" t="s" s="29">
        <f>CONCATENATE(V57,"-",W57)</f>
        <v>41</v>
      </c>
      <c r="Y57" s="27">
        <f>ROUND(IF(AN57-7.43&lt;48,"48",AN57-7.43),0)</f>
        <v>138</v>
      </c>
      <c r="Z57" s="28">
        <f>ROUND(IF(AN57+7.43&gt;240,"240",AN57+7.43),0)</f>
        <v>152</v>
      </c>
      <c r="AA57" t="s" s="25">
        <f>CONCATENATE(Y57,"-",Z57)</f>
        <v>56</v>
      </c>
      <c r="AB57" s="28">
        <f>ROUND(IF(AQ57-7.37&lt;48,"48",AQ57-7.37),0)</f>
        <v>174</v>
      </c>
      <c r="AC57" s="28">
        <f>ROUND(IF(AQ57+7.37&gt;240,"240",AQ57+7.37),0)</f>
        <v>188</v>
      </c>
      <c r="AD57" t="s" s="25">
        <f>CONCATENATE(AB57,"-",AC57)</f>
        <v>48</v>
      </c>
      <c r="AE57" s="28">
        <f>ROUND(IF(AT57-7.31&lt;48,"48",AT57-7.31),0)</f>
        <v>191</v>
      </c>
      <c r="AF57" s="28">
        <f>ROUND(IF(AT57+7.31&gt;240,"240",AT57+7.31),0)</f>
        <v>205</v>
      </c>
      <c r="AG57" t="s" s="25">
        <f>CONCATENATE(AE57,"-",AF57)</f>
        <v>231</v>
      </c>
      <c r="AH57" s="28">
        <f>ROUND(IF(AW57-7.22&lt;48,"48",AW57-7.22),0)</f>
        <v>129</v>
      </c>
      <c r="AI57" s="28">
        <f>ROUND(IF(AW57+7.22&gt;240,"240",AW57+7.22),0)</f>
        <v>143</v>
      </c>
      <c r="AJ57" t="s" s="25">
        <f>CONCATENATE(AH57,"-",AI57)</f>
        <v>76</v>
      </c>
      <c r="AK57" s="28">
        <f>ROUND(IF(AZ57-7.06&lt;48,"48",AZ57-7.06),0)</f>
        <v>140</v>
      </c>
      <c r="AL57" s="28">
        <f>ROUND(IF(AZ57+7.06&gt;240,"240",AZ57+7.06),0)</f>
        <v>154</v>
      </c>
      <c r="AM57" t="s" s="29">
        <f>CONCATENATE(AK57,"-",AL57)</f>
        <v>162</v>
      </c>
      <c r="AN57" s="27">
        <f>BD57+48</f>
        <v>145</v>
      </c>
      <c r="AO57" s="30">
        <f>AN57/48</f>
        <v>3.02083333333333</v>
      </c>
      <c r="AP57" s="34">
        <v>5</v>
      </c>
      <c r="AQ57" s="28">
        <f>BF57+48</f>
        <v>181</v>
      </c>
      <c r="AR57" s="30">
        <f>AQ57/48</f>
        <v>3.77083333333333</v>
      </c>
      <c r="AS57" s="34">
        <v>8</v>
      </c>
      <c r="AT57" s="28">
        <f>BH57+48</f>
        <v>198</v>
      </c>
      <c r="AU57" s="30">
        <f>AT57/48</f>
        <v>4.125</v>
      </c>
      <c r="AV57" s="34">
        <v>9</v>
      </c>
      <c r="AW57" s="28">
        <f>BJ57+48</f>
        <v>136</v>
      </c>
      <c r="AX57" s="30">
        <f>AW57/48</f>
        <v>2.83333333333333</v>
      </c>
      <c r="AY57" s="34">
        <v>3</v>
      </c>
      <c r="AZ57" s="28">
        <f>BL57+48</f>
        <v>147</v>
      </c>
      <c r="BA57" s="30">
        <f>AZ57/48</f>
        <v>3.0625</v>
      </c>
      <c r="BB57" s="38">
        <v>4</v>
      </c>
      <c r="BC57" s="50"/>
      <c r="BD57" s="39">
        <v>97</v>
      </c>
      <c r="BE57" s="34">
        <v>5</v>
      </c>
      <c r="BF57" s="34">
        <v>133</v>
      </c>
      <c r="BG57" s="34">
        <v>8</v>
      </c>
      <c r="BH57" s="34">
        <v>150</v>
      </c>
      <c r="BI57" s="34">
        <v>9</v>
      </c>
      <c r="BJ57" s="34">
        <v>88</v>
      </c>
      <c r="BK57" s="34">
        <v>3</v>
      </c>
      <c r="BL57" s="34">
        <v>99</v>
      </c>
      <c r="BM57" s="38">
        <v>4</v>
      </c>
    </row>
    <row r="58" ht="15.75" customHeight="1">
      <c r="A58" s="34">
        <v>55</v>
      </c>
      <c r="B58" t="s" s="35">
        <v>39</v>
      </c>
      <c r="C58" s="51"/>
      <c r="D58" t="s" s="37">
        <v>232</v>
      </c>
      <c r="E58" t="s" s="25">
        <v>51</v>
      </c>
      <c r="F58" s="34">
        <v>24</v>
      </c>
      <c r="G58" t="s" s="24">
        <v>27</v>
      </c>
      <c r="H58" t="s" s="25">
        <f>IF(AND(E58="M",F58&lt;=29),"M 17-29",IF(AND(E58="K",F58&lt;=29),"K 17-29",IF(AND(E58="M",F58&gt;29),"M 30-79",IF(AND(E58="K",F58&gt;29),"K 30-79","other"))))</f>
        <v>101</v>
      </c>
      <c r="I58" s="26"/>
      <c r="J58" s="27">
        <f>ROUND(IF((AP58-1.33)&lt;1,"1",AP58-1.33),0)</f>
        <v>4</v>
      </c>
      <c r="K58" s="28">
        <f>ROUND(IF((AP58+1.33)&gt;10,"10",AP58+1.33),0)</f>
        <v>6</v>
      </c>
      <c r="L58" t="s" s="25">
        <f>CONCATENATE(J58,"-",K58)</f>
        <v>80</v>
      </c>
      <c r="M58" s="28">
        <f>ROUND(IF((AS58-1.31)&lt;1,"1",AS58-1.31),0)</f>
        <v>9</v>
      </c>
      <c r="N58" s="28">
        <f>ROUND(IF((AS58+1.31)&gt;10,"10",AS58+1.31),0)</f>
        <v>10</v>
      </c>
      <c r="O58" t="s" s="25">
        <f>CONCATENATE(M58,"-",N58)</f>
        <v>82</v>
      </c>
      <c r="P58" s="28">
        <f>ROUND(IF((AV58-1.52)&lt;1,"1",AV58-1.52),0)</f>
        <v>7</v>
      </c>
      <c r="Q58" s="28">
        <f>ROUND(IF((AV58+1.52)&gt;10,"10",AV58+1.52),0)</f>
        <v>10</v>
      </c>
      <c r="R58" t="s" s="25">
        <f>CONCATENATE(P58,"-",Q58)</f>
        <v>42</v>
      </c>
      <c r="S58" s="28">
        <f>ROUND(IF((AY58-1.6)&lt;1,"1",AY58-1.6),0)</f>
        <v>6</v>
      </c>
      <c r="T58" s="28">
        <f>ROUND(IF((AY58+1.6)&gt;10,"10",AY58+1.6),0)</f>
        <v>10</v>
      </c>
      <c r="U58" t="s" s="25">
        <f>CONCATENATE(S58,"-",T58)</f>
        <v>43</v>
      </c>
      <c r="V58" s="28">
        <f>ROUND(IF((BB58-1.3)&lt;1,"1",BB58-1.3),0)</f>
        <v>5</v>
      </c>
      <c r="W58" s="28">
        <f>ROUND(IF((BB58+1.3)&gt;10,"10",BB58+1.3),0)</f>
        <v>7</v>
      </c>
      <c r="X58" t="s" s="29">
        <f>CONCATENATE(V58,"-",W58)</f>
        <v>74</v>
      </c>
      <c r="Y58" s="27">
        <f>ROUND(IF(AN58-7.43&lt;48,"48",AN58-7.43),0)</f>
        <v>134</v>
      </c>
      <c r="Z58" s="28">
        <f>ROUND(IF(AN58+7.43&gt;240,"240",AN58+7.43),0)</f>
        <v>148</v>
      </c>
      <c r="AA58" t="s" s="25">
        <f>CONCATENATE(Y58,"-",Z58)</f>
        <v>166</v>
      </c>
      <c r="AB58" s="28">
        <f>ROUND(IF(AQ58-7.37&lt;48,"48",AQ58-7.37),0)</f>
        <v>200</v>
      </c>
      <c r="AC58" s="28">
        <f>ROUND(IF(AQ58+7.37&gt;240,"240",AQ58+7.37),0)</f>
        <v>214</v>
      </c>
      <c r="AD58" t="s" s="25">
        <f>CONCATENATE(AB58,"-",AC58)</f>
        <v>200</v>
      </c>
      <c r="AE58" s="28">
        <f>ROUND(IF(AT58-7.31&lt;48,"48",AT58-7.31),0)</f>
        <v>192</v>
      </c>
      <c r="AF58" s="28">
        <f>ROUND(IF(AT58+7.31&gt;240,"240",AT58+7.31),0)</f>
        <v>206</v>
      </c>
      <c r="AG58" t="s" s="25">
        <f>CONCATENATE(AE58,"-",AF58)</f>
        <v>160</v>
      </c>
      <c r="AH58" s="28">
        <f>ROUND(IF(AW58-7.22&lt;48,"48",AW58-7.22),0)</f>
        <v>174</v>
      </c>
      <c r="AI58" s="28">
        <f>ROUND(IF(AW58+7.22&gt;240,"240",AW58+7.22),0)</f>
        <v>188</v>
      </c>
      <c r="AJ58" t="s" s="25">
        <f>CONCATENATE(AH58,"-",AI58)</f>
        <v>48</v>
      </c>
      <c r="AK58" s="28">
        <f>ROUND(IF(AZ58-7.06&lt;48,"48",AZ58-7.06),0)</f>
        <v>155</v>
      </c>
      <c r="AL58" s="28">
        <f>ROUND(IF(AZ58+7.06&gt;240,"240",AZ58+7.06),0)</f>
        <v>169</v>
      </c>
      <c r="AM58" t="s" s="29">
        <f>CONCATENATE(AK58,"-",AL58)</f>
        <v>106</v>
      </c>
      <c r="AN58" s="27">
        <f>BD58+48</f>
        <v>141</v>
      </c>
      <c r="AO58" s="30">
        <f>AN58/48</f>
        <v>2.9375</v>
      </c>
      <c r="AP58" s="34">
        <v>5</v>
      </c>
      <c r="AQ58" s="28">
        <f>BF58+48</f>
        <v>207</v>
      </c>
      <c r="AR58" s="30">
        <f>AQ58/48</f>
        <v>4.3125</v>
      </c>
      <c r="AS58" s="34">
        <v>10</v>
      </c>
      <c r="AT58" s="28">
        <f>BH58+48</f>
        <v>199</v>
      </c>
      <c r="AU58" s="30">
        <f>AT58/48</f>
        <v>4.14583333333333</v>
      </c>
      <c r="AV58" s="34">
        <v>9</v>
      </c>
      <c r="AW58" s="28">
        <f>BJ58+48</f>
        <v>181</v>
      </c>
      <c r="AX58" s="30">
        <f>AW58/48</f>
        <v>3.77083333333333</v>
      </c>
      <c r="AY58" s="34">
        <v>8</v>
      </c>
      <c r="AZ58" s="28">
        <f>BL58+48</f>
        <v>162</v>
      </c>
      <c r="BA58" s="30">
        <f>AZ58/48</f>
        <v>3.375</v>
      </c>
      <c r="BB58" s="38">
        <v>6</v>
      </c>
      <c r="BC58" s="50"/>
      <c r="BD58" s="39">
        <v>93</v>
      </c>
      <c r="BE58" s="34">
        <v>5</v>
      </c>
      <c r="BF58" s="34">
        <v>159</v>
      </c>
      <c r="BG58" s="34">
        <v>10</v>
      </c>
      <c r="BH58" s="34">
        <v>151</v>
      </c>
      <c r="BI58" s="34">
        <v>9</v>
      </c>
      <c r="BJ58" s="34">
        <v>133</v>
      </c>
      <c r="BK58" s="34">
        <v>8</v>
      </c>
      <c r="BL58" s="34">
        <v>114</v>
      </c>
      <c r="BM58" s="38">
        <v>6</v>
      </c>
    </row>
    <row r="59" ht="15.75" customHeight="1">
      <c r="A59" s="40">
        <v>56</v>
      </c>
      <c r="B59" t="s" s="41">
        <v>23</v>
      </c>
      <c r="C59" t="s" s="48">
        <v>233</v>
      </c>
      <c r="D59" t="s" s="37">
        <v>234</v>
      </c>
      <c r="E59" t="s" s="25">
        <v>51</v>
      </c>
      <c r="F59" s="34">
        <v>28</v>
      </c>
      <c r="G59" t="s" s="24">
        <v>27</v>
      </c>
      <c r="H59" t="s" s="25">
        <f>IF(AND(E59="M",F59&lt;=29),"M 17-29",IF(AND(E59="K",F59&lt;=29),"K 17-29",IF(AND(E59="M",F59&gt;29),"M 30-79",IF(AND(E59="K",F59&gt;29),"K 30-79","other"))))</f>
        <v>101</v>
      </c>
      <c r="I59" s="26"/>
      <c r="J59" s="27">
        <f>ROUND(IF((AP59-1.33)&lt;1,"1",AP59-1.33),0)</f>
        <v>3</v>
      </c>
      <c r="K59" s="28">
        <f>ROUND(IF((AP59+1.33)&gt;10,"10",AP59+1.33),0)</f>
        <v>5</v>
      </c>
      <c r="L59" t="s" s="25">
        <f>CONCATENATE(J59,"-",K59)</f>
        <v>41</v>
      </c>
      <c r="M59" s="28">
        <f>ROUND(IF((AS59-1.31)&lt;1,"1",AS59-1.31),0)</f>
        <v>5</v>
      </c>
      <c r="N59" s="28">
        <f>ROUND(IF((AS59+1.31)&gt;10,"10",AS59+1.31),0)</f>
        <v>7</v>
      </c>
      <c r="O59" t="s" s="25">
        <f>CONCATENATE(M59,"-",N59)</f>
        <v>74</v>
      </c>
      <c r="P59" s="28">
        <f>ROUND(IF((AV59-1.52)&lt;1,"1",AV59-1.52),0)</f>
        <v>7</v>
      </c>
      <c r="Q59" s="28">
        <f>ROUND(IF((AV59+1.52)&gt;10,"10",AV59+1.52),0)</f>
        <v>10</v>
      </c>
      <c r="R59" t="s" s="25">
        <f>CONCATENATE(P59,"-",Q59)</f>
        <v>42</v>
      </c>
      <c r="S59" s="28">
        <f>ROUND(IF((AY59-1.6)&lt;1,"1",AY59-1.6),0)</f>
        <v>3</v>
      </c>
      <c r="T59" s="28">
        <f>ROUND(IF((AY59+1.6)&gt;10,"10",AY59+1.6),0)</f>
        <v>7</v>
      </c>
      <c r="U59" t="s" s="25">
        <f>CONCATENATE(S59,"-",T59)</f>
        <v>30</v>
      </c>
      <c r="V59" s="28">
        <f>ROUND(IF((BB59-1.3)&lt;1,"1",BB59-1.3),0)</f>
        <v>2</v>
      </c>
      <c r="W59" s="28">
        <f>ROUND(IF((BB59+1.3)&gt;10,"10",BB59+1.3),0)</f>
        <v>4</v>
      </c>
      <c r="X59" t="s" s="29">
        <f>CONCATENATE(V59,"-",W59)</f>
        <v>29</v>
      </c>
      <c r="Y59" s="27">
        <f>ROUND(IF(AN59-7.43&lt;48,"48",AN59-7.43),0)</f>
        <v>129</v>
      </c>
      <c r="Z59" s="28">
        <f>ROUND(IF(AN59+7.43&gt;240,"240",AN59+7.43),0)</f>
        <v>143</v>
      </c>
      <c r="AA59" t="s" s="25">
        <f>CONCATENATE(Y59,"-",Z59)</f>
        <v>76</v>
      </c>
      <c r="AB59" s="28">
        <f>ROUND(IF(AQ59-7.37&lt;48,"48",AQ59-7.37),0)</f>
        <v>162</v>
      </c>
      <c r="AC59" s="28">
        <f>ROUND(IF(AQ59+7.37&gt;240,"240",AQ59+7.37),0)</f>
        <v>176</v>
      </c>
      <c r="AD59" t="s" s="25">
        <f>CONCATENATE(AB59,"-",AC59)</f>
        <v>84</v>
      </c>
      <c r="AE59" s="28">
        <f>ROUND(IF(AT59-7.31&lt;48,"48",AT59-7.31),0)</f>
        <v>189</v>
      </c>
      <c r="AF59" s="28">
        <f>ROUND(IF(AT59+7.31&gt;240,"240",AT59+7.31),0)</f>
        <v>203</v>
      </c>
      <c r="AG59" t="s" s="25">
        <f>CONCATENATE(AE59,"-",AF59)</f>
        <v>91</v>
      </c>
      <c r="AH59" s="28">
        <f>ROUND(IF(AW59-7.22&lt;48,"48",AW59-7.22),0)</f>
        <v>153</v>
      </c>
      <c r="AI59" s="28">
        <f>ROUND(IF(AW59+7.22&gt;240,"240",AW59+7.22),0)</f>
        <v>167</v>
      </c>
      <c r="AJ59" t="s" s="25">
        <f>CONCATENATE(AH59,"-",AI59)</f>
        <v>170</v>
      </c>
      <c r="AK59" s="28">
        <f>ROUND(IF(AZ59-7.06&lt;48,"48",AZ59-7.06),0)</f>
        <v>125</v>
      </c>
      <c r="AL59" s="28">
        <f>ROUND(IF(AZ59+7.06&gt;240,"240",AZ59+7.06),0)</f>
        <v>139</v>
      </c>
      <c r="AM59" t="s" s="29">
        <f>CONCATENATE(AK59,"-",AL59)</f>
        <v>83</v>
      </c>
      <c r="AN59" s="27">
        <f>BD59+48</f>
        <v>136</v>
      </c>
      <c r="AO59" s="30">
        <f>AN59/48</f>
        <v>2.83333333333333</v>
      </c>
      <c r="AP59" s="34">
        <v>4</v>
      </c>
      <c r="AQ59" s="28">
        <f>BF59+48</f>
        <v>169</v>
      </c>
      <c r="AR59" s="30">
        <f>AQ59/48</f>
        <v>3.52083333333333</v>
      </c>
      <c r="AS59" s="34">
        <v>6</v>
      </c>
      <c r="AT59" s="28">
        <f>BH59+48</f>
        <v>196</v>
      </c>
      <c r="AU59" s="30">
        <f>AT59/48</f>
        <v>4.08333333333333</v>
      </c>
      <c r="AV59" s="34">
        <v>9</v>
      </c>
      <c r="AW59" s="28">
        <f>BJ59+48</f>
        <v>160</v>
      </c>
      <c r="AX59" s="30">
        <f>AW59/48</f>
        <v>3.33333333333333</v>
      </c>
      <c r="AY59" s="34">
        <v>5</v>
      </c>
      <c r="AZ59" s="28">
        <f>BL59+48</f>
        <v>132</v>
      </c>
      <c r="BA59" s="30">
        <f>AZ59/48</f>
        <v>2.75</v>
      </c>
      <c r="BB59" s="38">
        <v>3</v>
      </c>
      <c r="BC59" s="50"/>
      <c r="BD59" s="39">
        <v>88</v>
      </c>
      <c r="BE59" s="34">
        <v>4</v>
      </c>
      <c r="BF59" s="34">
        <v>121</v>
      </c>
      <c r="BG59" s="34">
        <v>6</v>
      </c>
      <c r="BH59" s="34">
        <v>148</v>
      </c>
      <c r="BI59" s="34">
        <v>9</v>
      </c>
      <c r="BJ59" s="34">
        <v>112</v>
      </c>
      <c r="BK59" s="34">
        <v>5</v>
      </c>
      <c r="BL59" s="34">
        <v>84</v>
      </c>
      <c r="BM59" s="38">
        <v>3</v>
      </c>
    </row>
    <row r="60" ht="15.75" customHeight="1">
      <c r="A60" s="40">
        <v>57</v>
      </c>
      <c r="B60" t="s" s="41">
        <v>23</v>
      </c>
      <c r="C60" s="42"/>
      <c r="D60" t="s" s="43">
        <v>235</v>
      </c>
      <c r="E60" t="s" s="25">
        <v>51</v>
      </c>
      <c r="F60" s="34">
        <v>28</v>
      </c>
      <c r="G60" t="s" s="24">
        <v>27</v>
      </c>
      <c r="H60" t="s" s="25">
        <f>IF(AND(E60="M",F60&lt;=29),"M 17-29",IF(AND(E60="K",F60&lt;=29),"K 17-29",IF(AND(E60="M",F60&gt;29),"M 30-79",IF(AND(E60="K",F60&gt;29),"K 30-79","other"))))</f>
        <v>101</v>
      </c>
      <c r="I60" s="26"/>
      <c r="J60" s="27">
        <f>ROUND(IF((AP60-1.33)&lt;1,"1",AP60-1.33),0)</f>
        <v>2</v>
      </c>
      <c r="K60" s="28">
        <f>ROUND(IF((AP60+1.33)&gt;10,"10",AP60+1.33),0)</f>
        <v>4</v>
      </c>
      <c r="L60" t="s" s="25">
        <f>CONCATENATE(J60,"-",K60)</f>
        <v>29</v>
      </c>
      <c r="M60" s="28">
        <f>ROUND(IF((AS60-1.31)&lt;1,"1",AS60-1.31),0)</f>
        <v>6</v>
      </c>
      <c r="N60" s="28">
        <f>ROUND(IF((AS60+1.31)&gt;10,"10",AS60+1.31),0)</f>
        <v>8</v>
      </c>
      <c r="O60" t="s" s="25">
        <f>CONCATENATE(M60,"-",N60)</f>
        <v>81</v>
      </c>
      <c r="P60" s="28">
        <f>ROUND(IF((AV60-1.52)&lt;1,"1",AV60-1.52),0)</f>
        <v>6</v>
      </c>
      <c r="Q60" s="28">
        <f>ROUND(IF((AV60+1.52)&gt;10,"10",AV60+1.52),0)</f>
        <v>10</v>
      </c>
      <c r="R60" t="s" s="25">
        <f>CONCATENATE(P60,"-",Q60)</f>
        <v>43</v>
      </c>
      <c r="S60" s="28">
        <f>ROUND(IF((AY60-1.6)&lt;1,"1",AY60-1.6),0)</f>
        <v>3</v>
      </c>
      <c r="T60" s="28">
        <f>ROUND(IF((AY60+1.6)&gt;10,"10",AY60+1.6),0)</f>
        <v>7</v>
      </c>
      <c r="U60" t="s" s="25">
        <f>CONCATENATE(S60,"-",T60)</f>
        <v>30</v>
      </c>
      <c r="V60" s="28">
        <f>ROUND(IF((BB60-1.3)&lt;1,"1",BB60-1.3),0)</f>
        <v>6</v>
      </c>
      <c r="W60" s="28">
        <f>ROUND(IF((BB60+1.3)&gt;10,"10",BB60+1.3),0)</f>
        <v>8</v>
      </c>
      <c r="X60" t="s" s="29">
        <f>CONCATENATE(V60,"-",W60)</f>
        <v>81</v>
      </c>
      <c r="Y60" s="27">
        <f>ROUND(IF(AN60-7.43&lt;48,"48",AN60-7.43),0)</f>
      </c>
      <c r="Z60" s="28">
        <f>ROUND(IF(AN60+7.43&gt;240,"240",AN60+7.43),0)</f>
      </c>
      <c r="AA60" s="51">
        <f>CONCATENATE(Y60,"-",Z60)</f>
      </c>
      <c r="AB60" s="28">
        <f>ROUND(IF(AQ60-7.37&lt;48,"48",AQ60-7.37),0)</f>
        <v>166</v>
      </c>
      <c r="AC60" s="28">
        <f>ROUND(IF(AQ60+7.37&gt;240,"240",AQ60+7.37),0)</f>
        <v>180</v>
      </c>
      <c r="AD60" t="s" s="25">
        <f>CONCATENATE(AB60,"-",AC60)</f>
        <v>77</v>
      </c>
      <c r="AE60" s="28">
        <f>ROUND(IF(AT60-7.31&lt;48,"48",AT60-7.31),0)</f>
        <v>177</v>
      </c>
      <c r="AF60" s="28">
        <f>ROUND(IF(AT60+7.31&gt;240,"240",AT60+7.31),0)</f>
        <v>191</v>
      </c>
      <c r="AG60" t="s" s="25">
        <f>CONCATENATE(AE60,"-",AF60)</f>
        <v>194</v>
      </c>
      <c r="AH60" s="28">
        <f>ROUND(IF(AW60-7.22&lt;48,"48",AW60-7.22),0)</f>
        <v>153</v>
      </c>
      <c r="AI60" s="28">
        <f>ROUND(IF(AW60+7.22&gt;240,"240",AW60+7.22),0)</f>
        <v>167</v>
      </c>
      <c r="AJ60" t="s" s="25">
        <f>CONCATENATE(AH60,"-",AI60)</f>
        <v>170</v>
      </c>
      <c r="AK60" s="28">
        <f>ROUND(IF(AZ60-7.06&lt;48,"48",AZ60-7.06),0)</f>
        <v>168</v>
      </c>
      <c r="AL60" s="28">
        <f>ROUND(IF(AZ60+7.06&gt;240,"240",AZ60+7.06),0)</f>
        <v>182</v>
      </c>
      <c r="AM60" t="s" s="29">
        <f>CONCATENATE(AK60,"-",AL60)</f>
        <v>96</v>
      </c>
      <c r="AN60" s="27">
        <f>BD60+48</f>
      </c>
      <c r="AO60" s="30">
        <f>AN60/48</f>
      </c>
      <c r="AP60" s="34">
        <v>3</v>
      </c>
      <c r="AQ60" s="28">
        <f>BF60+48</f>
        <v>173</v>
      </c>
      <c r="AR60" s="30">
        <f>AQ60/48</f>
        <v>3.60416666666667</v>
      </c>
      <c r="AS60" s="34">
        <v>7</v>
      </c>
      <c r="AT60" s="28">
        <f>BH60+48</f>
        <v>184</v>
      </c>
      <c r="AU60" s="30">
        <f>AT60/48</f>
        <v>3.83333333333333</v>
      </c>
      <c r="AV60" s="34">
        <v>8</v>
      </c>
      <c r="AW60" s="28">
        <f>BJ60+48</f>
        <v>160</v>
      </c>
      <c r="AX60" s="30">
        <f>AW60/48</f>
        <v>3.33333333333333</v>
      </c>
      <c r="AY60" s="34">
        <v>5</v>
      </c>
      <c r="AZ60" s="28">
        <f>BL60+48</f>
        <v>175</v>
      </c>
      <c r="BA60" s="30">
        <f>AZ60/48</f>
        <v>3.64583333333333</v>
      </c>
      <c r="BB60" s="38">
        <v>7</v>
      </c>
      <c r="BC60" s="50"/>
      <c r="BD60" t="s" s="60">
        <v>236</v>
      </c>
      <c r="BE60" s="34">
        <v>3</v>
      </c>
      <c r="BF60" s="34">
        <v>125</v>
      </c>
      <c r="BG60" s="34">
        <v>7</v>
      </c>
      <c r="BH60" s="34">
        <v>136</v>
      </c>
      <c r="BI60" s="34">
        <v>8</v>
      </c>
      <c r="BJ60" s="34">
        <v>112</v>
      </c>
      <c r="BK60" s="34">
        <v>5</v>
      </c>
      <c r="BL60" s="34">
        <v>127</v>
      </c>
      <c r="BM60" s="38">
        <v>7</v>
      </c>
    </row>
    <row r="61" ht="15.75" customHeight="1">
      <c r="A61" s="40">
        <v>58</v>
      </c>
      <c r="B61" t="s" s="41">
        <v>23</v>
      </c>
      <c r="C61" s="42"/>
      <c r="D61" t="s" s="43">
        <v>237</v>
      </c>
      <c r="E61" t="s" s="25">
        <v>26</v>
      </c>
      <c r="F61" s="34">
        <v>33</v>
      </c>
      <c r="G61" t="s" s="24">
        <v>27</v>
      </c>
      <c r="H61" t="s" s="25">
        <f>IF(AND(E61="M",F61&lt;=29),"M 17-29",IF(AND(E61="K",F61&lt;=29),"K 17-29",IF(AND(E61="M",F61&gt;29),"M 30-79",IF(AND(E61="K",F61&gt;29),"K 30-79","other"))))</f>
        <v>28</v>
      </c>
      <c r="I61" s="26"/>
      <c r="J61" s="27">
        <f>ROUND(IF((AP61-1.49)&lt;1,"1",AP61-1.49),0)</f>
        <v>3</v>
      </c>
      <c r="K61" s="28">
        <f>ROUND(IF((AP61+1.49)&gt;10,"10",AP61+1.49),0)</f>
        <v>5</v>
      </c>
      <c r="L61" t="s" s="25">
        <f>CONCATENATE(J61,"-",K61)</f>
        <v>41</v>
      </c>
      <c r="M61" s="28">
        <f>ROUND(IF((AS61-1.69)&lt;1,"1",AS61-1.69),0)</f>
        <v>5</v>
      </c>
      <c r="N61" s="28">
        <f>ROUND(IF((AS61+1.69)&gt;10,"10",AS61+1.69),0)</f>
        <v>9</v>
      </c>
      <c r="O61" t="s" s="25">
        <f>CONCATENATE(M61,"-",N61)</f>
        <v>31</v>
      </c>
      <c r="P61" s="28">
        <f>ROUND(IF((AV61-1.7)&lt;1,"1",AV61-1.7),0)</f>
        <v>7</v>
      </c>
      <c r="Q61" s="28">
        <f>ROUND(IF((AV61+1.7)&gt;10,"10",AV61+1.7),0)</f>
        <v>10</v>
      </c>
      <c r="R61" t="s" s="25">
        <f>CONCATENATE(P61,"-",Q61)</f>
        <v>42</v>
      </c>
      <c r="S61" s="28">
        <f>ROUND(IF((AY61-1.81)&lt;1,"1",AY61-1.81),0)</f>
        <v>7</v>
      </c>
      <c r="T61" s="28">
        <f>ROUND(IF((AY61+1.81)&gt;10,"10",AY61+1.81),)</f>
        <v>10</v>
      </c>
      <c r="U61" t="s" s="25">
        <f>CONCATENATE(S61,"-",T61)</f>
        <v>42</v>
      </c>
      <c r="V61" s="28">
        <f>ROUND(IF((BB61-1.53)&lt;1,"1",BB61-1.53),0)</f>
        <v>1</v>
      </c>
      <c r="W61" s="28">
        <f>ROUND(IF((BB61+1.53)&gt;10,"10",BB61+1.53),0)</f>
        <v>4</v>
      </c>
      <c r="X61" t="s" s="29">
        <f>CONCATENATE(V61,"-",W61)</f>
        <v>53</v>
      </c>
      <c r="Y61" s="27">
        <f>ROUND(IF(AN61-7.43&lt;48,"48",AN61-7.43),0)</f>
        <v>118</v>
      </c>
      <c r="Z61" s="28">
        <f>ROUND(IF(AN61+7.43&gt;240,"240",AN61+7.43),0)</f>
        <v>132</v>
      </c>
      <c r="AA61" t="s" s="25">
        <f>CONCATENATE(Y61,"-",Z61)</f>
        <v>238</v>
      </c>
      <c r="AB61" s="28">
        <f>ROUND(IF(AQ61-7.37&lt;48,"48",AQ61-7.37),0)</f>
        <v>152</v>
      </c>
      <c r="AC61" s="28">
        <f>ROUND(IF(AQ61+7.37&gt;240,"240",AQ61+7.37),0)</f>
        <v>166</v>
      </c>
      <c r="AD61" t="s" s="25">
        <f>CONCATENATE(AB61,"-",AC61)</f>
        <v>125</v>
      </c>
      <c r="AE61" s="28">
        <f>ROUND(IF(AT61-7.31&lt;48,"48",AT61-7.31),0)</f>
        <v>159</v>
      </c>
      <c r="AF61" s="28">
        <f>ROUND(IF(AT61+7.31&gt;240,"240",AT61+7.31),0)</f>
        <v>173</v>
      </c>
      <c r="AG61" t="s" s="25">
        <f>CONCATENATE(AE61,"-",AF61)</f>
        <v>168</v>
      </c>
      <c r="AH61" s="28">
        <f>ROUND(IF(AW61-7.22&lt;48,"48",AW61-7.22),0)</f>
        <v>181</v>
      </c>
      <c r="AI61" s="28">
        <f>ROUND(IF(AW61+7.22&gt;240,"240",AW61+7.22),0)</f>
        <v>195</v>
      </c>
      <c r="AJ61" t="s" s="25">
        <f>CONCATENATE(AH61,"-",AI61)</f>
        <v>120</v>
      </c>
      <c r="AK61" s="28">
        <f>ROUND(IF(AZ61-7.06&lt;48,"48",AZ61-7.06),0)</f>
        <v>117</v>
      </c>
      <c r="AL61" s="28">
        <f>ROUND(IF(AZ61+7.06&gt;240,"240",AZ61+7.06),0)</f>
        <v>131</v>
      </c>
      <c r="AM61" t="s" s="29">
        <f>CONCATENATE(AK61,"-",AL61)</f>
        <v>45</v>
      </c>
      <c r="AN61" s="27">
        <f>BD61+48</f>
        <v>125</v>
      </c>
      <c r="AO61" s="30">
        <f>AN61/48</f>
        <v>2.60416666666667</v>
      </c>
      <c r="AP61" s="34">
        <v>4</v>
      </c>
      <c r="AQ61" s="28">
        <f>BF61+48</f>
        <v>159</v>
      </c>
      <c r="AR61" s="30">
        <f>AQ61/48</f>
        <v>3.3125</v>
      </c>
      <c r="AS61" s="34">
        <v>7</v>
      </c>
      <c r="AT61" s="28">
        <f>BH61+48</f>
        <v>166</v>
      </c>
      <c r="AU61" s="30">
        <f>AT61/48</f>
        <v>3.45833333333333</v>
      </c>
      <c r="AV61" s="34">
        <v>9</v>
      </c>
      <c r="AW61" s="28">
        <f>BJ61+48</f>
        <v>188</v>
      </c>
      <c r="AX61" s="30">
        <f>AW61/48</f>
        <v>3.91666666666667</v>
      </c>
      <c r="AY61" s="34">
        <v>9</v>
      </c>
      <c r="AZ61" s="28">
        <f>BL61+48</f>
        <v>124</v>
      </c>
      <c r="BA61" s="30">
        <f>AZ61/48</f>
        <v>2.58333333333333</v>
      </c>
      <c r="BB61" s="38">
        <v>2</v>
      </c>
      <c r="BC61" s="50"/>
      <c r="BD61" s="39">
        <v>77</v>
      </c>
      <c r="BE61" s="34">
        <v>4</v>
      </c>
      <c r="BF61" s="34">
        <v>111</v>
      </c>
      <c r="BG61" s="34">
        <v>7</v>
      </c>
      <c r="BH61" s="34">
        <v>118</v>
      </c>
      <c r="BI61" s="34">
        <v>9</v>
      </c>
      <c r="BJ61" s="34">
        <v>140</v>
      </c>
      <c r="BK61" s="34">
        <v>9</v>
      </c>
      <c r="BL61" s="34">
        <v>76</v>
      </c>
      <c r="BM61" s="38">
        <v>2</v>
      </c>
    </row>
    <row r="62" ht="15.75" customHeight="1">
      <c r="A62" s="40">
        <v>59</v>
      </c>
      <c r="B62" t="s" s="41">
        <v>23</v>
      </c>
      <c r="C62" t="s" s="44">
        <v>239</v>
      </c>
      <c r="D62" t="s" s="37">
        <v>240</v>
      </c>
      <c r="E62" t="s" s="25">
        <v>51</v>
      </c>
      <c r="F62" s="34">
        <v>23</v>
      </c>
      <c r="G62" t="s" s="24">
        <v>27</v>
      </c>
      <c r="H62" t="s" s="25">
        <f>IF(AND(E62="M",F62&lt;=29),"M 17-29",IF(AND(E62="K",F62&lt;=29),"K 17-29",IF(AND(E62="M",F62&gt;29),"M 30-79",IF(AND(E62="K",F62&gt;29),"K 30-79","other"))))</f>
        <v>101</v>
      </c>
      <c r="I62" s="26"/>
      <c r="J62" s="27">
        <f>ROUND(IF((AP62-1.33)&lt;1,"1",AP62-1.33),0)</f>
        <v>6</v>
      </c>
      <c r="K62" s="28">
        <f>ROUND(IF((AP62+1.33)&gt;10,"10",AP62+1.33),0)</f>
        <v>8</v>
      </c>
      <c r="L62" t="s" s="25">
        <f>CONCATENATE(J62,"-",K62)</f>
        <v>81</v>
      </c>
      <c r="M62" s="28">
        <f>ROUND(IF((AS62-1.31)&lt;1,"1",AS62-1.31),0)</f>
        <v>3</v>
      </c>
      <c r="N62" s="28">
        <f>ROUND(IF((AS62+1.31)&gt;10,"10",AS62+1.31),0)</f>
        <v>5</v>
      </c>
      <c r="O62" t="s" s="25">
        <f>CONCATENATE(M62,"-",N62)</f>
        <v>41</v>
      </c>
      <c r="P62" s="28">
        <f>ROUND(IF((AV62-1.52)&lt;1,"1",AV62-1.52),0)</f>
        <v>3</v>
      </c>
      <c r="Q62" s="28">
        <f>ROUND(IF((AV62+1.52)&gt;10,"10",AV62+1.52),0)</f>
        <v>7</v>
      </c>
      <c r="R62" t="s" s="25">
        <f>CONCATENATE(P62,"-",Q62)</f>
        <v>30</v>
      </c>
      <c r="S62" s="28">
        <f>ROUND(IF((AY62-1.6)&lt;1,"1",AY62-1.6),0)</f>
        <v>4</v>
      </c>
      <c r="T62" s="28">
        <f>ROUND(IF((AY62+1.6)&gt;10,"10",AY62+1.6),0)</f>
        <v>8</v>
      </c>
      <c r="U62" t="s" s="25">
        <f>CONCATENATE(S62,"-",T62)</f>
        <v>32</v>
      </c>
      <c r="V62" s="28">
        <f>ROUND(IF((BB62-1.3)&lt;1,"1",BB62-1.3),0)</f>
        <v>2</v>
      </c>
      <c r="W62" s="28">
        <f>ROUND(IF((BB62+1.3)&gt;10,"10",BB62+1.3),0)</f>
        <v>4</v>
      </c>
      <c r="X62" t="s" s="29">
        <f>CONCATENATE(V62,"-",W62)</f>
        <v>29</v>
      </c>
      <c r="Y62" s="27">
        <f>ROUND(IF(AN62-7.43&lt;48,"48",AN62-7.43),0)</f>
        <v>156</v>
      </c>
      <c r="Z62" s="28">
        <f>ROUND(IF(AN62+7.43&gt;240,"240",AN62+7.43),0)</f>
        <v>170</v>
      </c>
      <c r="AA62" t="s" s="25">
        <f>CONCATENATE(Y62,"-",Z62)</f>
        <v>149</v>
      </c>
      <c r="AB62" s="28">
        <f>ROUND(IF(AQ62-7.37&lt;48,"48",AQ62-7.37),0)</f>
        <v>139</v>
      </c>
      <c r="AC62" s="28">
        <f>ROUND(IF(AQ62+7.37&gt;240,"240",AQ62+7.37),0)</f>
        <v>153</v>
      </c>
      <c r="AD62" t="s" s="25">
        <f>CONCATENATE(AB62,"-",AC62)</f>
        <v>69</v>
      </c>
      <c r="AE62" s="28">
        <f>ROUND(IF(AT62-7.31&lt;48,"48",AT62-7.31),0)</f>
        <v>158</v>
      </c>
      <c r="AF62" s="28">
        <f>ROUND(IF(AT62+7.31&gt;240,"240",AT62+7.31),0)</f>
        <v>172</v>
      </c>
      <c r="AG62" t="s" s="25">
        <f>CONCATENATE(AE62,"-",AF62)</f>
        <v>37</v>
      </c>
      <c r="AH62" s="28">
        <f>ROUND(IF(AW62-7.22&lt;48,"48",AW62-7.22),0)</f>
        <v>156</v>
      </c>
      <c r="AI62" s="28">
        <f>ROUND(IF(AW62+7.22&gt;240,"240",AW62+7.22),0)</f>
        <v>170</v>
      </c>
      <c r="AJ62" t="s" s="25">
        <f>CONCATENATE(AH62,"-",AI62)</f>
        <v>149</v>
      </c>
      <c r="AK62" s="28">
        <f>ROUND(IF(AZ62-7.06&lt;48,"48",AZ62-7.06),0)</f>
        <v>132</v>
      </c>
      <c r="AL62" s="28">
        <f>ROUND(IF(AZ62+7.06&gt;240,"240",AZ62+7.06),0)</f>
        <v>146</v>
      </c>
      <c r="AM62" t="s" s="29">
        <f>CONCATENATE(AK62,"-",AL62)</f>
        <v>173</v>
      </c>
      <c r="AN62" s="27">
        <f>BD62+48</f>
        <v>163</v>
      </c>
      <c r="AO62" s="30">
        <f>AN62/48</f>
        <v>3.39583333333333</v>
      </c>
      <c r="AP62" s="34">
        <v>7</v>
      </c>
      <c r="AQ62" s="28">
        <f>BF62+48</f>
        <v>146</v>
      </c>
      <c r="AR62" s="30">
        <f>AQ62/48</f>
        <v>3.04166666666667</v>
      </c>
      <c r="AS62" s="34">
        <v>4</v>
      </c>
      <c r="AT62" s="28">
        <f>BH62+48</f>
        <v>165</v>
      </c>
      <c r="AU62" s="30">
        <f>AT62/48</f>
        <v>3.4375</v>
      </c>
      <c r="AV62" s="34">
        <v>5</v>
      </c>
      <c r="AW62" s="28">
        <f>BJ62+48</f>
        <v>163</v>
      </c>
      <c r="AX62" s="30">
        <f>AW62/48</f>
        <v>3.39583333333333</v>
      </c>
      <c r="AY62" s="34">
        <v>6</v>
      </c>
      <c r="AZ62" s="28">
        <f>BL62+48</f>
        <v>139</v>
      </c>
      <c r="BA62" s="30">
        <f>AZ62/48</f>
        <v>2.89583333333333</v>
      </c>
      <c r="BB62" s="38">
        <v>3</v>
      </c>
      <c r="BC62" s="50"/>
      <c r="BD62" s="39">
        <v>115</v>
      </c>
      <c r="BE62" s="34">
        <v>7</v>
      </c>
      <c r="BF62" s="34">
        <v>98</v>
      </c>
      <c r="BG62" s="34">
        <v>4</v>
      </c>
      <c r="BH62" s="34">
        <v>117</v>
      </c>
      <c r="BI62" s="34">
        <v>5</v>
      </c>
      <c r="BJ62" s="34">
        <v>115</v>
      </c>
      <c r="BK62" s="34">
        <v>6</v>
      </c>
      <c r="BL62" s="34">
        <v>91</v>
      </c>
      <c r="BM62" s="38">
        <v>3</v>
      </c>
    </row>
    <row r="63" ht="15.75" customHeight="1">
      <c r="A63" s="34">
        <v>60</v>
      </c>
      <c r="B63" t="s" s="35">
        <v>39</v>
      </c>
      <c r="C63" s="36"/>
      <c r="D63" t="s" s="37">
        <v>241</v>
      </c>
      <c r="E63" t="s" s="25">
        <v>51</v>
      </c>
      <c r="F63" s="34">
        <v>26</v>
      </c>
      <c r="G63" t="s" s="24">
        <v>27</v>
      </c>
      <c r="H63" t="s" s="25">
        <f>IF(AND(E63="M",F63&lt;=29),"M 17-29",IF(AND(E63="K",F63&lt;=29),"K 17-29",IF(AND(E63="M",F63&gt;29),"M 30-79",IF(AND(E63="K",F63&gt;29),"K 30-79","other"))))</f>
        <v>101</v>
      </c>
      <c r="I63" s="26"/>
      <c r="J63" s="27">
        <f>ROUND(IF((AP63-1.33)&lt;1,"1",AP63-1.33),0)</f>
        <v>5</v>
      </c>
      <c r="K63" s="28">
        <f>ROUND(IF((AP63+1.33)&gt;10,"10",AP63+1.33),0)</f>
        <v>7</v>
      </c>
      <c r="L63" t="s" s="25">
        <f>CONCATENATE(J63,"-",K63)</f>
        <v>74</v>
      </c>
      <c r="M63" s="28">
        <f>ROUND(IF((AS63-1.31)&lt;1,"1",AS63-1.31),0)</f>
        <v>4</v>
      </c>
      <c r="N63" s="28">
        <f>ROUND(IF((AS63+1.31)&gt;10,"10",AS63+1.31),0)</f>
        <v>6</v>
      </c>
      <c r="O63" t="s" s="25">
        <f>CONCATENATE(M63,"-",N63)</f>
        <v>80</v>
      </c>
      <c r="P63" s="28">
        <f>ROUND(IF((AV63-1.52)&lt;1,"1",AV63-1.52),0)</f>
        <v>3</v>
      </c>
      <c r="Q63" s="28">
        <f>ROUND(IF((AV63+1.52)&gt;10,"10",AV63+1.52),0)</f>
        <v>7</v>
      </c>
      <c r="R63" t="s" s="25">
        <f>CONCATENATE(P63,"-",Q63)</f>
        <v>30</v>
      </c>
      <c r="S63" s="28">
        <f>ROUND(IF((AY63-1.6)&lt;1,"1",AY63-1.6),0)</f>
        <v>4</v>
      </c>
      <c r="T63" s="28">
        <f>ROUND(IF((AY63+1.6)&gt;10,"10",AY63+1.6),0)</f>
        <v>8</v>
      </c>
      <c r="U63" t="s" s="25">
        <f>CONCATENATE(S63,"-",T63)</f>
        <v>32</v>
      </c>
      <c r="V63" s="28">
        <f>ROUND(IF((BB63-1.3)&lt;1,"1",BB63-1.3),0)</f>
        <v>6</v>
      </c>
      <c r="W63" s="28">
        <f>ROUND(IF((BB63+1.3)&gt;10,"10",BB63+1.3),0)</f>
        <v>8</v>
      </c>
      <c r="X63" t="s" s="29">
        <f>CONCATENATE(V63,"-",W63)</f>
        <v>81</v>
      </c>
      <c r="Y63" s="27">
        <f>ROUND(IF(AN63-7.43&lt;48,"48",AN63-7.43),0)</f>
        <v>141</v>
      </c>
      <c r="Z63" s="28">
        <f>ROUND(IF(AN63+7.43&gt;240,"240",AN63+7.43),0)</f>
        <v>155</v>
      </c>
      <c r="AA63" t="s" s="25">
        <f>CONCATENATE(Y63,"-",Z63)</f>
        <v>135</v>
      </c>
      <c r="AB63" s="28">
        <f>ROUND(IF(AQ63-7.37&lt;48,"48",AQ63-7.37),0)</f>
        <v>146</v>
      </c>
      <c r="AC63" s="28">
        <f>ROUND(IF(AQ63+7.37&gt;240,"240",AQ63+7.37),0)</f>
        <v>160</v>
      </c>
      <c r="AD63" t="s" s="25">
        <f>CONCATENATE(AB63,"-",AC63)</f>
        <v>105</v>
      </c>
      <c r="AE63" s="28">
        <f>ROUND(IF(AT63-7.31&lt;48,"48",AT63-7.31),0)</f>
        <v>156</v>
      </c>
      <c r="AF63" s="28">
        <f>ROUND(IF(AT63+7.31&gt;240,"240",AT63+7.31),0)</f>
        <v>170</v>
      </c>
      <c r="AG63" t="s" s="25">
        <f>CONCATENATE(AE63,"-",AF63)</f>
        <v>149</v>
      </c>
      <c r="AH63" s="28">
        <f>ROUND(IF(AW63-7.22&lt;48,"48",AW63-7.22),0)</f>
        <v>161</v>
      </c>
      <c r="AI63" s="28">
        <f>ROUND(IF(AW63+7.22&gt;240,"240",AW63+7.22),0)</f>
        <v>175</v>
      </c>
      <c r="AJ63" t="s" s="25">
        <f>CONCATENATE(AH63,"-",AI63)</f>
        <v>99</v>
      </c>
      <c r="AK63" s="28">
        <f>ROUND(IF(AZ63-7.06&lt;48,"48",AZ63-7.06),0)</f>
        <v>172</v>
      </c>
      <c r="AL63" s="28">
        <f>ROUND(IF(AZ63+7.06&gt;240,"240",AZ63+7.06),0)</f>
        <v>186</v>
      </c>
      <c r="AM63" t="s" s="29">
        <f>CONCATENATE(AK63,"-",AL63)</f>
        <v>205</v>
      </c>
      <c r="AN63" s="27">
        <f>BD63+48</f>
        <v>148</v>
      </c>
      <c r="AO63" s="30">
        <f>AN63/48</f>
        <v>3.08333333333333</v>
      </c>
      <c r="AP63" s="34">
        <v>6</v>
      </c>
      <c r="AQ63" s="28">
        <f>BF63+48</f>
        <v>153</v>
      </c>
      <c r="AR63" s="30">
        <f>AQ63/48</f>
        <v>3.1875</v>
      </c>
      <c r="AS63" s="34">
        <v>5</v>
      </c>
      <c r="AT63" s="28">
        <f>BH63+48</f>
        <v>163</v>
      </c>
      <c r="AU63" s="30">
        <f>AT63/48</f>
        <v>3.39583333333333</v>
      </c>
      <c r="AV63" s="34">
        <v>5</v>
      </c>
      <c r="AW63" s="28">
        <f>BJ63+48</f>
        <v>168</v>
      </c>
      <c r="AX63" s="30">
        <f>AW63/48</f>
        <v>3.5</v>
      </c>
      <c r="AY63" s="34">
        <v>6</v>
      </c>
      <c r="AZ63" s="28">
        <f>BL63+48</f>
        <v>179</v>
      </c>
      <c r="BA63" s="30">
        <f>AZ63/48</f>
        <v>3.72916666666667</v>
      </c>
      <c r="BB63" s="38">
        <v>7</v>
      </c>
      <c r="BC63" s="50"/>
      <c r="BD63" s="39">
        <v>100</v>
      </c>
      <c r="BE63" s="34">
        <v>6</v>
      </c>
      <c r="BF63" s="34">
        <v>105</v>
      </c>
      <c r="BG63" s="34">
        <v>5</v>
      </c>
      <c r="BH63" s="34">
        <v>115</v>
      </c>
      <c r="BI63" s="34">
        <v>5</v>
      </c>
      <c r="BJ63" s="34">
        <v>120</v>
      </c>
      <c r="BK63" s="34">
        <v>6</v>
      </c>
      <c r="BL63" s="34">
        <v>131</v>
      </c>
      <c r="BM63" s="38">
        <v>7</v>
      </c>
    </row>
    <row r="64" ht="15.75" customHeight="1">
      <c r="A64" s="40">
        <v>61</v>
      </c>
      <c r="B64" t="s" s="41">
        <v>23</v>
      </c>
      <c r="C64" s="42"/>
      <c r="D64" t="s" s="43">
        <v>242</v>
      </c>
      <c r="E64" t="s" s="25">
        <v>26</v>
      </c>
      <c r="F64" s="34">
        <v>24</v>
      </c>
      <c r="G64" t="s" s="24">
        <v>27</v>
      </c>
      <c r="H64" t="s" s="25">
        <f>IF(AND(E64="M",F64&lt;=29),"M 17-29",IF(AND(E64="K",F64&lt;=29),"K 17-29",IF(AND(E64="M",F64&gt;29),"M 30-79",IF(AND(E64="K",F64&gt;29),"K 30-79","other"))))</f>
        <v>60</v>
      </c>
      <c r="I64" s="26"/>
      <c r="J64" s="27">
        <f>ROUND(IF((AP64-1.43)&lt;1,"1",AP64-1.43),0)</f>
        <v>2</v>
      </c>
      <c r="K64" s="28">
        <f>ROUND(IF((AP64+1.43)&gt;10,"10",AP64+1.43),0)</f>
        <v>4</v>
      </c>
      <c r="L64" t="s" s="25">
        <f>CONCATENATE(J64,"-",K64)</f>
        <v>29</v>
      </c>
      <c r="M64" s="28">
        <f>ROUND(IF((AS64-1.38)&lt;1,"1",AS64-1.38),0)</f>
        <v>5</v>
      </c>
      <c r="N64" s="28">
        <f>ROUND(IF((AS64+1.38)&gt;10,"10",AS64+1.38),0)</f>
        <v>7</v>
      </c>
      <c r="O64" t="s" s="25">
        <f>CONCATENATE(M64,"-",N64)</f>
        <v>74</v>
      </c>
      <c r="P64" s="28">
        <f>ROUND(IF((AV64-1.68)&lt;1,"1",AV64-1.68),0)</f>
        <v>2</v>
      </c>
      <c r="Q64" s="28">
        <f>ROUND(IF((AV64+1.68)&gt;10,"10",AV64+1.68),0)</f>
        <v>6</v>
      </c>
      <c r="R64" t="s" s="25">
        <f>CONCATENATE(P64,"-",Q64)</f>
        <v>33</v>
      </c>
      <c r="S64" s="28">
        <f>ROUND(IF((AY64-1.72)&lt;1,"1",AY64-1.72),0)</f>
        <v>4</v>
      </c>
      <c r="T64" s="28">
        <f>ROUND(IF((AY64+1.72)&gt;10,"10",AY64+1.72),0)</f>
        <v>8</v>
      </c>
      <c r="U64" t="s" s="25">
        <f>CONCATENATE(S64,"-",T64)</f>
        <v>32</v>
      </c>
      <c r="V64" s="28">
        <f>ROUND(IF((BB64-1.46)&lt;1,"1",BB64-1.46),0)</f>
        <v>8</v>
      </c>
      <c r="W64" s="28">
        <f>ROUND(IF((BB64+1.46)&gt;10,"10",BB64+1.46),0)</f>
        <v>10</v>
      </c>
      <c r="X64" t="s" s="29">
        <f>CONCATENATE(V64,"-",W64)</f>
        <v>61</v>
      </c>
      <c r="Y64" s="27">
        <f>ROUND(IF(AN64-7.43&lt;48,"48",AN64-7.43),0)</f>
        <v>107</v>
      </c>
      <c r="Z64" s="28">
        <f>ROUND(IF(AN64+7.43&gt;240,"240",AN64+7.43),0)</f>
        <v>121</v>
      </c>
      <c r="AA64" t="s" s="25">
        <f>CONCATENATE(Y64,"-",Z64)</f>
        <v>34</v>
      </c>
      <c r="AB64" s="28">
        <f>ROUND(IF(AQ64-7.37&lt;48,"48",AQ64-7.37),0)</f>
        <v>155</v>
      </c>
      <c r="AC64" s="28">
        <f>ROUND(IF(AQ64+7.37&gt;240,"240",AQ64+7.37),0)</f>
        <v>169</v>
      </c>
      <c r="AD64" t="s" s="25">
        <f>CONCATENATE(AB64,"-",AC64)</f>
        <v>106</v>
      </c>
      <c r="AE64" s="28">
        <f>ROUND(IF(AT64-7.31&lt;48,"48",AT64-7.31),0)</f>
        <v>133</v>
      </c>
      <c r="AF64" s="28">
        <f>ROUND(IF(AT64+7.31&gt;240,"240",AT64+7.31),0)</f>
        <v>147</v>
      </c>
      <c r="AG64" t="s" s="25">
        <f>CONCATENATE(AE64,"-",AF64)</f>
        <v>75</v>
      </c>
      <c r="AH64" s="28">
        <f>ROUND(IF(AW64-7.22&lt;48,"48",AW64-7.22),0)</f>
        <v>154</v>
      </c>
      <c r="AI64" s="28">
        <f>ROUND(IF(AW64+7.22&gt;240,"240",AW64+7.22),0)</f>
        <v>168</v>
      </c>
      <c r="AJ64" t="s" s="25">
        <f>CONCATENATE(AH64,"-",AI64)</f>
        <v>139</v>
      </c>
      <c r="AK64" s="28">
        <f>ROUND(IF(AZ64-7.06&lt;48,"48",AZ64-7.06),0)</f>
        <v>181</v>
      </c>
      <c r="AL64" s="28">
        <f>ROUND(IF(AZ64+7.06&gt;240,"240",AZ64+7.06),0)</f>
        <v>195</v>
      </c>
      <c r="AM64" t="s" s="29">
        <f>CONCATENATE(AK64,"-",AL64)</f>
        <v>120</v>
      </c>
      <c r="AN64" s="27">
        <f>BD64+48</f>
        <v>114</v>
      </c>
      <c r="AO64" s="30">
        <f>AN64/48</f>
        <v>2.375</v>
      </c>
      <c r="AP64" s="34">
        <v>3</v>
      </c>
      <c r="AQ64" s="28">
        <f>BF64+48</f>
        <v>162</v>
      </c>
      <c r="AR64" s="30">
        <f>AQ64/48</f>
        <v>3.375</v>
      </c>
      <c r="AS64" s="34">
        <v>6</v>
      </c>
      <c r="AT64" s="28">
        <f>BH64+48</f>
        <v>140</v>
      </c>
      <c r="AU64" s="30">
        <f>AT64/48</f>
        <v>2.91666666666667</v>
      </c>
      <c r="AV64" s="34">
        <v>4</v>
      </c>
      <c r="AW64" s="28">
        <f>BJ64+48</f>
        <v>161</v>
      </c>
      <c r="AX64" s="30">
        <f>AW64/48</f>
        <v>3.35416666666667</v>
      </c>
      <c r="AY64" s="34">
        <v>6</v>
      </c>
      <c r="AZ64" s="28">
        <f>BL64+48</f>
        <v>188</v>
      </c>
      <c r="BA64" s="30">
        <f>AZ64/48</f>
        <v>3.91666666666667</v>
      </c>
      <c r="BB64" s="61">
        <v>9</v>
      </c>
      <c r="BC64" s="32"/>
      <c r="BD64" s="39">
        <v>66</v>
      </c>
      <c r="BE64" s="34">
        <v>3</v>
      </c>
      <c r="BF64" s="34">
        <v>114</v>
      </c>
      <c r="BG64" s="34">
        <v>6</v>
      </c>
      <c r="BH64" s="34">
        <v>92</v>
      </c>
      <c r="BI64" s="34">
        <v>4</v>
      </c>
      <c r="BJ64" s="34">
        <v>113</v>
      </c>
      <c r="BK64" s="34">
        <v>6</v>
      </c>
      <c r="BL64" s="34">
        <v>140</v>
      </c>
      <c r="BM64" s="61">
        <v>9</v>
      </c>
    </row>
    <row r="65" ht="15.75" customHeight="1">
      <c r="A65" s="34">
        <v>62</v>
      </c>
      <c r="B65" t="s" s="35">
        <v>39</v>
      </c>
      <c r="C65" s="62"/>
      <c r="D65" t="s" s="37">
        <v>243</v>
      </c>
      <c r="E65" t="s" s="25">
        <v>26</v>
      </c>
      <c r="F65" s="34">
        <v>28</v>
      </c>
      <c r="G65" t="s" s="24">
        <v>27</v>
      </c>
      <c r="H65" t="s" s="25">
        <f>IF(AND(E65="M",F65&lt;=29),"M 17-29",IF(AND(E65="K",F65&lt;=29),"K 17-29",IF(AND(E65="M",F65&gt;29),"M 30-79",IF(AND(E65="K",F65&gt;29),"K 30-79","other"))))</f>
        <v>60</v>
      </c>
      <c r="I65" s="26"/>
      <c r="J65" s="27">
        <f>ROUND(IF((AP65-1.43)&lt;1,"1",AP65-1.43),0)</f>
        <v>2</v>
      </c>
      <c r="K65" s="28">
        <f>ROUND(IF((AP65+1.43)&gt;10,"10",AP65+1.43),0)</f>
        <v>4</v>
      </c>
      <c r="L65" t="s" s="25">
        <f>CONCATENATE(J65,"-",K65)</f>
        <v>29</v>
      </c>
      <c r="M65" s="28">
        <f>ROUND(IF((AS65-1.38)&lt;1,"1",AS65-1.38),0)</f>
        <v>3</v>
      </c>
      <c r="N65" s="28">
        <f>ROUND(IF((AS65+1.38)&gt;10,"10",AS65+1.38),0)</f>
        <v>5</v>
      </c>
      <c r="O65" t="s" s="25">
        <f>CONCATENATE(M65,"-",N65)</f>
        <v>41</v>
      </c>
      <c r="P65" s="28">
        <f>ROUND(IF((AV65-1.68)&lt;1,"1",AV65-1.68),0)</f>
        <v>6</v>
      </c>
      <c r="Q65" s="28">
        <f>ROUND(IF((AV65+1.68)&gt;10,"10",AV65+1.68),0)</f>
        <v>10</v>
      </c>
      <c r="R65" t="s" s="25">
        <f>CONCATENATE(P65,"-",Q65)</f>
        <v>43</v>
      </c>
      <c r="S65" s="28">
        <f>ROUND(IF((AY65-1.72)&lt;1,"1",AY65-1.72),0)</f>
        <v>2</v>
      </c>
      <c r="T65" s="28">
        <f>ROUND(IF((AY65+1.72)&gt;10,"10",AY65+1.72),0)</f>
        <v>6</v>
      </c>
      <c r="U65" t="s" s="25">
        <f>CONCATENATE(S65,"-",T65)</f>
        <v>33</v>
      </c>
      <c r="V65" s="28">
        <f>ROUND(IF((BB65-1.46)&lt;1,"1",BB65-1.46),0)</f>
        <v>9</v>
      </c>
      <c r="W65" s="28">
        <f>ROUND(IF((BB65+1.46)&gt;10,"10",BB65+1.46),0)</f>
        <v>10</v>
      </c>
      <c r="X65" t="s" s="29">
        <f>CONCATENATE(V65,"-",W65)</f>
        <v>82</v>
      </c>
      <c r="Y65" s="27">
        <f>ROUND(IF(AN65-7.43&lt;48,"48",AN65-7.43),0)</f>
        <v>115</v>
      </c>
      <c r="Z65" s="28">
        <f>ROUND(IF(AN65+7.43&gt;240,"240",AN65+7.43),0)</f>
        <v>129</v>
      </c>
      <c r="AA65" t="s" s="25">
        <f>CONCATENATE(Y65,"-",Z65)</f>
        <v>146</v>
      </c>
      <c r="AB65" s="28">
        <f>ROUND(IF(AQ65-7.37&lt;48,"48",AQ65-7.37),0)</f>
        <v>137</v>
      </c>
      <c r="AC65" s="28">
        <f>ROUND(IF(AQ65+7.37&gt;240,"240",AQ65+7.37),0)</f>
        <v>151</v>
      </c>
      <c r="AD65" t="s" s="25">
        <f>CONCATENATE(AB65,"-",AC65)</f>
        <v>35</v>
      </c>
      <c r="AE65" s="28">
        <f>ROUND(IF(AT65-7.31&lt;48,"48",AT65-7.31),0)</f>
        <v>184</v>
      </c>
      <c r="AF65" s="28">
        <f>ROUND(IF(AT65+7.31&gt;240,"240",AT65+7.31),0)</f>
        <v>198</v>
      </c>
      <c r="AG65" t="s" s="25">
        <f>CONCATENATE(AE65,"-",AF65)</f>
        <v>244</v>
      </c>
      <c r="AH65" s="28">
        <f>ROUND(IF(AW65-7.22&lt;48,"48",AW65-7.22),0)</f>
        <v>138</v>
      </c>
      <c r="AI65" s="28">
        <f>ROUND(IF(AW65+7.22&gt;240,"240",AW65+7.22),0)</f>
        <v>152</v>
      </c>
      <c r="AJ65" t="s" s="25">
        <f>CONCATENATE(AH65,"-",AI65)</f>
        <v>56</v>
      </c>
      <c r="AK65" s="28">
        <f>ROUND(IF(AZ65-7.06&lt;48,"48",AZ65-7.06),0)</f>
        <v>201</v>
      </c>
      <c r="AL65" s="28">
        <f>ROUND(IF(AZ65+7.06&gt;240,"240",AZ65+7.06),0)</f>
        <v>215</v>
      </c>
      <c r="AM65" t="s" s="29">
        <f>CONCATENATE(AK65,"-",AL65)</f>
        <v>245</v>
      </c>
      <c r="AN65" s="27">
        <f>BD65+48</f>
        <v>122</v>
      </c>
      <c r="AO65" s="30">
        <f>AN65/48</f>
        <v>2.54166666666667</v>
      </c>
      <c r="AP65" s="34">
        <v>3</v>
      </c>
      <c r="AQ65" s="28">
        <f>BF65+48</f>
        <v>144</v>
      </c>
      <c r="AR65" s="30">
        <f>AQ65/48</f>
        <v>3</v>
      </c>
      <c r="AS65" s="34">
        <v>4</v>
      </c>
      <c r="AT65" s="28">
        <f>BH65+48</f>
        <v>191</v>
      </c>
      <c r="AU65" s="30">
        <f>AT65/48</f>
        <v>3.97916666666667</v>
      </c>
      <c r="AV65" s="34">
        <v>8</v>
      </c>
      <c r="AW65" s="28">
        <f>BJ65+48</f>
        <v>145</v>
      </c>
      <c r="AX65" s="30">
        <f>AW65/48</f>
        <v>3.02083333333333</v>
      </c>
      <c r="AY65" s="34">
        <v>4</v>
      </c>
      <c r="AZ65" s="28">
        <f>BL65+48</f>
        <v>208</v>
      </c>
      <c r="BA65" s="63">
        <f>AZ65/48</f>
        <v>4.33333333333333</v>
      </c>
      <c r="BB65" s="64">
        <v>10</v>
      </c>
      <c r="BC65" s="50"/>
      <c r="BD65" s="39">
        <v>74</v>
      </c>
      <c r="BE65" s="34">
        <v>3</v>
      </c>
      <c r="BF65" s="34">
        <v>96</v>
      </c>
      <c r="BG65" s="34">
        <v>4</v>
      </c>
      <c r="BH65" s="34">
        <v>143</v>
      </c>
      <c r="BI65" s="34">
        <v>8</v>
      </c>
      <c r="BJ65" s="34">
        <v>97</v>
      </c>
      <c r="BK65" s="34">
        <v>4</v>
      </c>
      <c r="BL65" s="40">
        <v>160</v>
      </c>
      <c r="BM65" s="64">
        <v>10</v>
      </c>
    </row>
    <row r="66" ht="15.75" customHeight="1">
      <c r="A66" s="40">
        <v>63</v>
      </c>
      <c r="B66" t="s" s="41">
        <v>23</v>
      </c>
      <c r="C66" s="42"/>
      <c r="D66" t="s" s="43">
        <v>246</v>
      </c>
      <c r="E66" t="s" s="25">
        <v>51</v>
      </c>
      <c r="F66" s="34">
        <v>30</v>
      </c>
      <c r="G66" t="s" s="24">
        <v>27</v>
      </c>
      <c r="H66" t="s" s="25">
        <f>IF(AND(E66="M",F66&lt;=29),"M 17-29",IF(AND(E66="K",F66&lt;=29),"K 17-29",IF(AND(E66="M",F66&gt;29),"M 30-79",IF(AND(E66="K",F66&gt;29),"K 30-79","other"))))</f>
        <v>52</v>
      </c>
      <c r="I66" s="26"/>
      <c r="J66" s="27">
        <f>ROUND(IF((AP66-1.67)&lt;1,"1",AP66-1.67),0)</f>
        <v>1</v>
      </c>
      <c r="K66" s="28">
        <f>ROUND(IF((AP66+1.67)&gt;10,"10",AP66+1.67),0)</f>
        <v>3</v>
      </c>
      <c r="L66" t="s" s="25">
        <f>CONCATENATE(J66,"-",K66)</f>
        <v>102</v>
      </c>
      <c r="M66" s="28">
        <f>ROUND(IF((AS66-2.01)&lt;1,"1",AS66-2.01),0)</f>
        <v>3</v>
      </c>
      <c r="N66" s="28">
        <f>ROUND(IF((AS66+2.01)&gt;10,"10",AS66+2.01),0)</f>
        <v>7</v>
      </c>
      <c r="O66" t="s" s="25">
        <f>CONCATENATE(M66,"-",N66)</f>
        <v>30</v>
      </c>
      <c r="P66" s="28">
        <f>ROUND(IF((AV66-1.73)&lt;1,"1",AV66-1.73),0)</f>
        <v>6</v>
      </c>
      <c r="Q66" s="28">
        <f>ROUND(IF((AV66+1.73)&gt;10,"10",AV66+1.73),0)</f>
        <v>10</v>
      </c>
      <c r="R66" t="s" s="25">
        <f>CONCATENATE(P66,"-",Q66)</f>
        <v>43</v>
      </c>
      <c r="S66" s="28">
        <f>ROUND(IF((AY66-1.91)&lt;1,"1",AY66-1.91),0)</f>
        <v>6</v>
      </c>
      <c r="T66" s="28">
        <f>ROUND(IF((AY66+1.91)&gt;10,"10",AY66+1.91),0)</f>
        <v>10</v>
      </c>
      <c r="U66" t="s" s="25">
        <f>CONCATENATE(S66,"-",T66)</f>
        <v>43</v>
      </c>
      <c r="V66" s="28">
        <f>ROUND(IF((BB66-1.76)&lt;1,"1",BB66-1.76),0)</f>
        <v>4</v>
      </c>
      <c r="W66" s="28">
        <f>ROUND(IF((BB66+1.76)&gt;10,"10",BB66+1.76),0)</f>
        <v>8</v>
      </c>
      <c r="X66" t="s" s="29">
        <f>CONCATENATE(V66,"-",W66)</f>
        <v>32</v>
      </c>
      <c r="Y66" s="27">
        <f>ROUND(IF(AN66-7.43&lt;48,"48",AN66-7.43),0)</f>
        <v>95</v>
      </c>
      <c r="Z66" s="28">
        <f>ROUND(IF(AN66+7.43&gt;240,"240",AN66+7.43),0)</f>
        <v>109</v>
      </c>
      <c r="AA66" t="s" s="25">
        <f>CONCATENATE(Y66,"-",Z66)</f>
        <v>223</v>
      </c>
      <c r="AB66" s="28">
        <f>ROUND(IF(AQ66-7.37&lt;48,"48",AQ66-7.37),0)</f>
        <v>133</v>
      </c>
      <c r="AC66" s="28">
        <f>ROUND(IF(AQ66+7.37&gt;240,"240",AQ66+7.37),0)</f>
        <v>147</v>
      </c>
      <c r="AD66" t="s" s="25">
        <f>CONCATENATE(AB66,"-",AC66)</f>
        <v>75</v>
      </c>
      <c r="AE66" s="28">
        <f>ROUND(IF(AT66-7.31&lt;48,"48",AT66-7.31),0)</f>
        <v>160</v>
      </c>
      <c r="AF66" s="28">
        <f>ROUND(IF(AT66+7.31&gt;240,"240",AT66+7.31),0)</f>
        <v>174</v>
      </c>
      <c r="AG66" t="s" s="25">
        <f>CONCATENATE(AE66,"-",AF66)</f>
        <v>47</v>
      </c>
      <c r="AH66" s="28">
        <f>ROUND(IF(AW66-7.22&lt;48,"48",AW66-7.22),0)</f>
        <v>183</v>
      </c>
      <c r="AI66" s="28">
        <f>ROUND(IF(AW66+7.22&gt;240,"240",AW66+7.22),0)</f>
        <v>197</v>
      </c>
      <c r="AJ66" t="s" s="25">
        <f>CONCATENATE(AH66,"-",AI66)</f>
        <v>62</v>
      </c>
      <c r="AK66" s="28">
        <f>ROUND(IF(AZ66-7.06&lt;48,"48",AZ66-7.06),0)</f>
        <v>163</v>
      </c>
      <c r="AL66" s="28">
        <f>ROUND(IF(AZ66+7.06&gt;240,"240",AZ66+7.06),0)</f>
        <v>177</v>
      </c>
      <c r="AM66" t="s" s="29">
        <f>CONCATENATE(AK66,"-",AL66)</f>
        <v>55</v>
      </c>
      <c r="AN66" s="27">
        <f>BD66+48</f>
        <v>102</v>
      </c>
      <c r="AO66" s="30">
        <f>AN66/48</f>
        <v>2.125</v>
      </c>
      <c r="AP66" s="65">
        <v>1</v>
      </c>
      <c r="AQ66" s="28">
        <f>BF66+48</f>
        <v>140</v>
      </c>
      <c r="AR66" s="30">
        <f>AQ66/48</f>
        <v>2.91666666666667</v>
      </c>
      <c r="AS66" s="34">
        <v>5</v>
      </c>
      <c r="AT66" s="28">
        <f>BH66+48</f>
        <v>167</v>
      </c>
      <c r="AU66" s="30">
        <f>AT66/48</f>
        <v>3.47916666666667</v>
      </c>
      <c r="AV66" s="34">
        <v>8</v>
      </c>
      <c r="AW66" s="28">
        <f>BJ66+48</f>
        <v>190</v>
      </c>
      <c r="AX66" s="30">
        <f>AW66/48</f>
        <v>3.95833333333333</v>
      </c>
      <c r="AY66" s="34">
        <v>8</v>
      </c>
      <c r="AZ66" s="28">
        <f>BL66+48</f>
        <v>170</v>
      </c>
      <c r="BA66" s="30">
        <f>AZ66/48</f>
        <v>3.54166666666667</v>
      </c>
      <c r="BB66" s="66">
        <v>6</v>
      </c>
      <c r="BC66" s="50"/>
      <c r="BD66" s="39">
        <v>54</v>
      </c>
      <c r="BE66" s="65">
        <v>1</v>
      </c>
      <c r="BF66" s="34">
        <v>92</v>
      </c>
      <c r="BG66" s="34">
        <v>5</v>
      </c>
      <c r="BH66" s="34">
        <v>119</v>
      </c>
      <c r="BI66" s="34">
        <v>8</v>
      </c>
      <c r="BJ66" s="34">
        <v>142</v>
      </c>
      <c r="BK66" s="34">
        <v>8</v>
      </c>
      <c r="BL66" s="34">
        <v>122</v>
      </c>
      <c r="BM66" s="66">
        <v>6</v>
      </c>
    </row>
    <row r="67" ht="16.5" customHeight="1">
      <c r="A67" s="67">
        <v>64</v>
      </c>
      <c r="B67" t="s" s="68">
        <v>23</v>
      </c>
      <c r="C67" s="69"/>
      <c r="D67" t="s" s="70">
        <v>247</v>
      </c>
      <c r="E67" t="s" s="71">
        <v>26</v>
      </c>
      <c r="F67" s="72">
        <v>24</v>
      </c>
      <c r="G67" t="s" s="73">
        <v>27</v>
      </c>
      <c r="H67" t="s" s="71">
        <f>IF(AND(E67="M",F67&lt;=29),"M 17-29",IF(AND(E67="K",F67&lt;=29),"K 17-29",IF(AND(E67="M",F67&gt;29),"M 30-79",IF(AND(E67="K",F67&gt;29),"K 30-79","other"))))</f>
        <v>60</v>
      </c>
      <c r="I67" s="74"/>
      <c r="J67" s="27">
        <f>ROUND(IF((AP67-1.43)&lt;1,"1",AP67-1.43),0)</f>
        <v>1</v>
      </c>
      <c r="K67" s="28">
        <f>ROUND(IF((AP67+1.43)&gt;10,"10",AP67+1.43),0)</f>
        <v>2</v>
      </c>
      <c r="L67" t="s" s="25">
        <f>CONCATENATE(J67,"-",K67)</f>
        <v>67</v>
      </c>
      <c r="M67" s="28">
        <f>ROUND(IF((AS67-1.38)&lt;1,"1",AS67-1.38),0)</f>
        <v>8</v>
      </c>
      <c r="N67" s="28">
        <f>ROUND(IF((AS67+1.38)&gt;10,"10",AS67+1.38),0)</f>
        <v>10</v>
      </c>
      <c r="O67" t="s" s="25">
        <f>CONCATENATE(M67,"-",N67)</f>
        <v>61</v>
      </c>
      <c r="P67" s="28">
        <f>ROUND(IF((AV67-1.68)&lt;1,"1",AV67-1.68),0)</f>
        <v>7</v>
      </c>
      <c r="Q67" s="28">
        <f>ROUND(IF((AV67+1.68)&gt;10,"10",AV67+1.68),0)</f>
        <v>10</v>
      </c>
      <c r="R67" t="s" s="25">
        <f>CONCATENATE(P67,"-",Q67)</f>
        <v>42</v>
      </c>
      <c r="S67" s="28">
        <f>ROUND(IF((AY67-1.72)&lt;1,"1",AY67-1.72),0)</f>
        <v>4</v>
      </c>
      <c r="T67" s="28">
        <f>ROUND(IF((AY67+1.72)&gt;10,"10",AY67+1.72),0)</f>
        <v>8</v>
      </c>
      <c r="U67" t="s" s="25">
        <f>CONCATENATE(S67,"-",T67)</f>
        <v>32</v>
      </c>
      <c r="V67" s="28">
        <f>ROUND(IF((BB67-1.46)&lt;1,"1",BB67-1.46),0)</f>
        <v>8</v>
      </c>
      <c r="W67" s="28">
        <f>ROUND(IF((BB67+1.46)&gt;10,"10",BB67+1.46),0)</f>
        <v>10</v>
      </c>
      <c r="X67" t="s" s="29">
        <f>CONCATENATE(V67,"-",W67)</f>
        <v>61</v>
      </c>
      <c r="Y67" s="27">
        <f>ROUND(IF(AN67-7.43&lt;48,"48",AN67-7.43),0)</f>
        <v>91</v>
      </c>
      <c r="Z67" s="28">
        <f>ROUND(IF(AN67+7.43&gt;240,"240",AN67+7.43),0)</f>
        <v>105</v>
      </c>
      <c r="AA67" t="s" s="25">
        <f>CONCATENATE(Y67,"-",Z67)</f>
        <v>95</v>
      </c>
      <c r="AB67" s="28">
        <f>ROUND(IF(AQ67-7.37&lt;48,"48",AQ67-7.37),0)</f>
        <v>185</v>
      </c>
      <c r="AC67" s="28">
        <f>ROUND(IF(AQ67+7.37&gt;240,"240",AQ67+7.37),0)</f>
        <v>199</v>
      </c>
      <c r="AD67" t="s" s="25">
        <f>CONCATENATE(AB67,"-",AC67)</f>
        <v>198</v>
      </c>
      <c r="AE67" s="28">
        <f>ROUND(IF(AT67-7.31&lt;48,"48",AT67-7.31),0)</f>
        <v>184</v>
      </c>
      <c r="AF67" s="28">
        <f>ROUND(IF(AT67+7.31&gt;240,"240",AT67+7.31),0)</f>
        <v>198</v>
      </c>
      <c r="AG67" t="s" s="25">
        <f>CONCATENATE(AE67,"-",AF67)</f>
        <v>244</v>
      </c>
      <c r="AH67" s="28">
        <f>ROUND(IF(AW67-7.22&lt;48,"48",AW67-7.22),0)</f>
        <v>148</v>
      </c>
      <c r="AI67" s="28">
        <f>ROUND(IF(AW67+7.22&gt;240,"240",AW67+7.22),0)</f>
        <v>162</v>
      </c>
      <c r="AJ67" t="s" s="25">
        <f>CONCATENATE(AH67,"-",AI67)</f>
        <v>36</v>
      </c>
      <c r="AK67" s="28">
        <f>ROUND(IF(AZ67-7.06&lt;48,"48",AZ67-7.06),0)</f>
        <v>183</v>
      </c>
      <c r="AL67" s="28">
        <f>ROUND(IF(AZ67+7.06&gt;240,"240",AZ67+7.06),0)</f>
        <v>197</v>
      </c>
      <c r="AM67" t="s" s="29">
        <f>CONCATENATE(AK67,"-",AL67)</f>
        <v>62</v>
      </c>
      <c r="AN67" s="27">
        <f>BD67+48</f>
        <v>98</v>
      </c>
      <c r="AO67" s="63">
        <f>AN67/48</f>
        <v>2.04166666666667</v>
      </c>
      <c r="AP67" s="75">
        <v>1</v>
      </c>
      <c r="AQ67" s="76">
        <f>BF67+48</f>
        <v>192</v>
      </c>
      <c r="AR67" s="30">
        <f>AQ67/48</f>
        <v>4</v>
      </c>
      <c r="AS67" s="34">
        <v>9</v>
      </c>
      <c r="AT67" s="28">
        <f>BH67+48</f>
        <v>191</v>
      </c>
      <c r="AU67" s="30">
        <f>AT67/48</f>
        <v>3.97916666666667</v>
      </c>
      <c r="AV67" s="34">
        <v>9</v>
      </c>
      <c r="AW67" s="28">
        <f>BJ67+48</f>
        <v>155</v>
      </c>
      <c r="AX67" s="30">
        <f>AW67/48</f>
        <v>3.22916666666667</v>
      </c>
      <c r="AY67" s="34">
        <v>6</v>
      </c>
      <c r="AZ67" s="28">
        <f>BL67+48</f>
        <v>190</v>
      </c>
      <c r="BA67" s="30">
        <f>AZ67/48</f>
        <v>3.95833333333333</v>
      </c>
      <c r="BB67" s="38">
        <v>9</v>
      </c>
      <c r="BC67" s="50"/>
      <c r="BD67" s="77">
        <v>50</v>
      </c>
      <c r="BE67" s="75">
        <v>1</v>
      </c>
      <c r="BF67" s="78">
        <v>144</v>
      </c>
      <c r="BG67" s="34">
        <v>9</v>
      </c>
      <c r="BH67" s="34">
        <v>143</v>
      </c>
      <c r="BI67" s="34">
        <v>9</v>
      </c>
      <c r="BJ67" s="34">
        <v>107</v>
      </c>
      <c r="BK67" s="34">
        <v>6</v>
      </c>
      <c r="BL67" s="34">
        <v>142</v>
      </c>
      <c r="BM67" s="38">
        <v>9</v>
      </c>
    </row>
    <row r="68" ht="15.75" customHeight="1">
      <c r="A68" s="18">
        <v>65</v>
      </c>
      <c r="B68" t="s" s="79">
        <v>23</v>
      </c>
      <c r="C68" t="s" s="80">
        <v>248</v>
      </c>
      <c r="D68" t="s" s="81">
        <v>249</v>
      </c>
      <c r="E68" t="s" s="22">
        <v>51</v>
      </c>
      <c r="F68" s="23">
        <v>28</v>
      </c>
      <c r="G68" t="s" s="82">
        <v>250</v>
      </c>
      <c r="H68" t="s" s="22">
        <f>IF(AND(E68="M",F68&lt;=29),"M 17-29",IF(AND(E68="K",F68&lt;=29),"K 17-29",IF(AND(E68="M",F68&gt;29),"M 30-79",IF(AND(E68="K",F68&gt;29),"K 30-79","other"))))</f>
        <v>101</v>
      </c>
      <c r="I68" s="83"/>
      <c r="J68" s="27">
        <f>ROUND(IF((AP68-1.33)&lt;1,"1",AP68-1.33),0)</f>
        <v>1</v>
      </c>
      <c r="K68" s="28">
        <f>ROUND(IF((AP68+1.33)&gt;10,"10",AP68+1.33),0)</f>
        <v>3</v>
      </c>
      <c r="L68" t="s" s="25">
        <f>CONCATENATE(J68,"-",K68)</f>
        <v>102</v>
      </c>
      <c r="M68" s="28">
        <f>ROUND(IF((AS68-1.31)&lt;1,"1",AS68-1.31),0)</f>
        <v>7</v>
      </c>
      <c r="N68" s="28">
        <f>ROUND(IF((AS68+1.31)&gt;10,"10",AS68+1.31),0)</f>
        <v>9</v>
      </c>
      <c r="O68" t="s" s="25">
        <f>CONCATENATE(M68,"-",N68)</f>
        <v>129</v>
      </c>
      <c r="P68" s="28">
        <f>ROUND(IF((AV68-1.52)&lt;1,"1",AV68-1.52),0)</f>
        <v>3</v>
      </c>
      <c r="Q68" s="28">
        <f>ROUND(IF((AV68+1.52)&gt;10,"10",AV68+1.52),0)</f>
        <v>7</v>
      </c>
      <c r="R68" t="s" s="25">
        <f>CONCATENATE(P68,"-",Q68)</f>
        <v>30</v>
      </c>
      <c r="S68" s="28">
        <f>ROUND(IF((AY68-1.6)&lt;1,"1",AY68-1.6),0)</f>
        <v>3</v>
      </c>
      <c r="T68" s="28">
        <f>ROUND(IF((AY68+1.6)&gt;10,"10",AY68+1.6),0)</f>
        <v>7</v>
      </c>
      <c r="U68" t="s" s="25">
        <f>CONCATENATE(S68,"-",T68)</f>
        <v>30</v>
      </c>
      <c r="V68" s="28">
        <f>ROUND(IF((BB68-1.3)&lt;1,"1",BB68-1.3),0)</f>
        <v>7</v>
      </c>
      <c r="W68" s="28">
        <f>ROUND(IF((BB68+1.3)&gt;10,"10",BB68+1.3),0)</f>
        <v>9</v>
      </c>
      <c r="X68" t="s" s="29">
        <f>CONCATENATE(V68,"-",W68)</f>
        <v>129</v>
      </c>
      <c r="Y68" s="27">
        <f>ROUND(IF(AN68-7.43&lt;48,"48",AN68-7.43),0)</f>
        <v>111</v>
      </c>
      <c r="Z68" s="28">
        <f>ROUND(IF(AN68+7.43&gt;240,"240",AN68+7.43),0)</f>
        <v>125</v>
      </c>
      <c r="AA68" t="s" s="25">
        <f>CONCATENATE(Y68,"-",Z68)</f>
        <v>228</v>
      </c>
      <c r="AB68" s="28">
        <f>ROUND(IF(AQ68-7.37&lt;48,"48",AQ68-7.37),0)</f>
        <v>175</v>
      </c>
      <c r="AC68" s="28">
        <f>ROUND(IF(AQ68+7.37&gt;240,"240",AQ68+7.37),0)</f>
        <v>189</v>
      </c>
      <c r="AD68" t="s" s="25">
        <f>CONCATENATE(AB68,"-",AC68)</f>
        <v>98</v>
      </c>
      <c r="AE68" s="28">
        <f>ROUND(IF(AT68-7.31&lt;48,"48",AT68-7.31),0)</f>
        <v>154</v>
      </c>
      <c r="AF68" s="28">
        <f>ROUND(IF(AT68+7.31&gt;240,"240",AT68+7.31),0)</f>
        <v>168</v>
      </c>
      <c r="AG68" t="s" s="25">
        <f>CONCATENATE(AE68,"-",AF68)</f>
        <v>139</v>
      </c>
      <c r="AH68" s="28">
        <f>ROUND(IF(AW68-7.22&lt;48,"48",AW68-7.22),0)</f>
        <v>152</v>
      </c>
      <c r="AI68" s="28">
        <f>ROUND(IF(AW68+7.22&gt;240,"240",AW68+7.22),0)</f>
        <v>166</v>
      </c>
      <c r="AJ68" t="s" s="25">
        <f>CONCATENATE(AH68,"-",AI68)</f>
        <v>125</v>
      </c>
      <c r="AK68" s="28">
        <f>ROUND(IF(AZ68-7.06&lt;48,"48",AZ68-7.06),0)</f>
        <v>178</v>
      </c>
      <c r="AL68" s="28">
        <f>ROUND(IF(AZ68+7.06&gt;240,"240",AZ68+7.06),0)</f>
        <v>192</v>
      </c>
      <c r="AM68" t="s" s="29">
        <f>CONCATENATE(AK68,"-",AL68)</f>
        <v>71</v>
      </c>
      <c r="AN68" s="27">
        <f>BD68+48</f>
        <v>118</v>
      </c>
      <c r="AO68" s="30">
        <f>AN68/48</f>
        <v>2.45833333333333</v>
      </c>
      <c r="AP68" s="84">
        <v>2</v>
      </c>
      <c r="AQ68" s="28">
        <f>BF68+48</f>
        <v>182</v>
      </c>
      <c r="AR68" s="30">
        <f>AQ68/48</f>
        <v>3.79166666666667</v>
      </c>
      <c r="AS68" s="34">
        <v>8</v>
      </c>
      <c r="AT68" s="28">
        <f>BH68+48</f>
        <v>161</v>
      </c>
      <c r="AU68" s="30">
        <f>AT68/48</f>
        <v>3.35416666666667</v>
      </c>
      <c r="AV68" s="34">
        <v>5</v>
      </c>
      <c r="AW68" s="28">
        <f>BJ68+48</f>
        <v>159</v>
      </c>
      <c r="AX68" s="30">
        <f>AW68/48</f>
        <v>3.3125</v>
      </c>
      <c r="AY68" s="34">
        <v>5</v>
      </c>
      <c r="AZ68" s="28">
        <f>BL68+48</f>
        <v>185</v>
      </c>
      <c r="BA68" s="30">
        <f>AZ68/48</f>
        <v>3.85416666666667</v>
      </c>
      <c r="BB68" s="38">
        <v>8</v>
      </c>
      <c r="BC68" s="32"/>
      <c r="BD68" s="39">
        <v>70</v>
      </c>
      <c r="BE68" s="84">
        <v>2</v>
      </c>
      <c r="BF68" s="34">
        <v>134</v>
      </c>
      <c r="BG68" s="34">
        <v>8</v>
      </c>
      <c r="BH68" s="34">
        <v>113</v>
      </c>
      <c r="BI68" s="34">
        <v>5</v>
      </c>
      <c r="BJ68" s="34">
        <v>111</v>
      </c>
      <c r="BK68" s="34">
        <v>5</v>
      </c>
      <c r="BL68" s="34">
        <v>137</v>
      </c>
      <c r="BM68" s="38">
        <v>8</v>
      </c>
    </row>
    <row r="69" ht="15.75" customHeight="1">
      <c r="A69" s="40">
        <v>66</v>
      </c>
      <c r="B69" t="s" s="85">
        <v>23</v>
      </c>
      <c r="C69" t="s" s="20">
        <v>251</v>
      </c>
      <c r="D69" t="s" s="86">
        <v>252</v>
      </c>
      <c r="E69" t="s" s="25">
        <v>51</v>
      </c>
      <c r="F69" s="34">
        <v>34</v>
      </c>
      <c r="G69" t="s" s="24">
        <v>250</v>
      </c>
      <c r="H69" t="s" s="25">
        <f>IF(AND(E69="M",F69&lt;=29),"M 17-29",IF(AND(E69="K",F69&lt;=29),"K 17-29",IF(AND(E69="M",F69&gt;29),"M 30-79",IF(AND(E69="K",F69&gt;29),"K 30-79","other"))))</f>
        <v>52</v>
      </c>
      <c r="I69" s="26"/>
      <c r="J69" s="27">
        <f>ROUND(IF((AP69-1.67)&lt;1,"1",AP69-1.67),0)</f>
        <v>3</v>
      </c>
      <c r="K69" s="28">
        <f>ROUND(IF((AP69+1.67)&gt;10,"10",AP69+1.67),0)</f>
        <v>7</v>
      </c>
      <c r="L69" t="s" s="25">
        <f>CONCATENATE(J69,"-",K69)</f>
        <v>30</v>
      </c>
      <c r="M69" s="28">
        <f>ROUND(IF((AS69-2.01)&lt;1,"1",AS69-2.01),0)</f>
        <v>5</v>
      </c>
      <c r="N69" s="28">
        <f>ROUND(IF((AS69+2.01)&gt;10,"10",AS69+2.01),0)</f>
        <v>9</v>
      </c>
      <c r="O69" t="s" s="25">
        <f>CONCATENATE(M69,"-",N69)</f>
        <v>31</v>
      </c>
      <c r="P69" s="28">
        <f>ROUND(IF((AV69-1.73)&lt;1,"1",AV69-1.73),0)</f>
        <v>2</v>
      </c>
      <c r="Q69" s="28">
        <f>ROUND(IF((AV69+1.73)&gt;10,"10",AV69+1.73),0)</f>
        <v>6</v>
      </c>
      <c r="R69" t="s" s="25">
        <f>CONCATENATE(P69,"-",Q69)</f>
        <v>33</v>
      </c>
      <c r="S69" s="28">
        <f>ROUND(IF((AY69-1.91)&lt;1,"1",AY69-1.91),0)</f>
        <v>1</v>
      </c>
      <c r="T69" s="28">
        <f>ROUND(IF((AY69+1.91)&gt;10,"10",AY69+1.91),0)</f>
        <v>5</v>
      </c>
      <c r="U69" t="s" s="25">
        <f>CONCATENATE(S69,"-",T69)</f>
        <v>44</v>
      </c>
      <c r="V69" s="28">
        <f>ROUND(IF((BB69-1.76)&lt;1,"1",BB69-1.76),0)</f>
        <v>2</v>
      </c>
      <c r="W69" s="28">
        <f>ROUND(IF((BB69+1.76)&gt;10,"10",BB69+1.76),0)</f>
        <v>6</v>
      </c>
      <c r="X69" t="s" s="29">
        <f>CONCATENATE(V69,"-",W69)</f>
        <v>33</v>
      </c>
      <c r="Y69" s="27">
        <f>ROUND(IF(AN69-7.43&lt;48,"48",AN69-7.43),0)</f>
        <v>138</v>
      </c>
      <c r="Z69" s="28">
        <f>ROUND(IF(AN69+7.43&gt;240,"240",AN69+7.43),0)</f>
        <v>152</v>
      </c>
      <c r="AA69" t="s" s="25">
        <f>CONCATENATE(Y69,"-",Z69)</f>
        <v>56</v>
      </c>
      <c r="AB69" s="28">
        <f>ROUND(IF(AQ69-7.37&lt;48,"48",AQ69-7.37),0)</f>
        <v>146</v>
      </c>
      <c r="AC69" s="28">
        <f>ROUND(IF(AQ69+7.37&gt;240,"240",AQ69+7.37),0)</f>
        <v>160</v>
      </c>
      <c r="AD69" t="s" s="25">
        <f>CONCATENATE(AB69,"-",AC69)</f>
        <v>105</v>
      </c>
      <c r="AE69" s="28">
        <f>ROUND(IF(AT69-7.31&lt;48,"48",AT69-7.31),0)</f>
        <v>150</v>
      </c>
      <c r="AF69" s="28">
        <f>ROUND(IF(AT69+7.31&gt;240,"240",AT69+7.31),0)</f>
        <v>164</v>
      </c>
      <c r="AG69" t="s" s="25">
        <f>CONCATENATE(AE69,"-",AF69)</f>
        <v>186</v>
      </c>
      <c r="AH69" s="28">
        <f>ROUND(IF(AW69-7.22&lt;48,"48",AW69-7.22),0)</f>
        <v>142</v>
      </c>
      <c r="AI69" s="28">
        <f>ROUND(IF(AW69+7.22&gt;240,"240",AW69+7.22),0)</f>
        <v>156</v>
      </c>
      <c r="AJ69" t="s" s="25">
        <f>CONCATENATE(AH69,"-",AI69)</f>
        <v>38</v>
      </c>
      <c r="AK69" s="28">
        <f>ROUND(IF(AZ69-7.06&lt;48,"48",AZ69-7.06),0)</f>
        <v>147</v>
      </c>
      <c r="AL69" s="28">
        <f>ROUND(IF(AZ69+7.06&gt;240,"240",AZ69+7.06),0)</f>
        <v>161</v>
      </c>
      <c r="AM69" t="s" s="29">
        <f>CONCATENATE(AK69,"-",AL69)</f>
        <v>57</v>
      </c>
      <c r="AN69" s="27">
        <f>BD69+48</f>
        <v>145</v>
      </c>
      <c r="AO69" s="30">
        <f>AN69/48</f>
        <v>3.02083333333333</v>
      </c>
      <c r="AP69" s="34">
        <v>5</v>
      </c>
      <c r="AQ69" s="28">
        <f>BF69+48</f>
        <v>153</v>
      </c>
      <c r="AR69" s="30">
        <f>AQ69/48</f>
        <v>3.1875</v>
      </c>
      <c r="AS69" s="34">
        <v>7</v>
      </c>
      <c r="AT69" s="28">
        <f>BH69+48</f>
        <v>157</v>
      </c>
      <c r="AU69" s="30">
        <f>AT69/48</f>
        <v>3.27083333333333</v>
      </c>
      <c r="AV69" s="34">
        <v>4</v>
      </c>
      <c r="AW69" s="28">
        <f>BJ69+48</f>
        <v>149</v>
      </c>
      <c r="AX69" s="30">
        <f>AW69/48</f>
        <v>3.10416666666667</v>
      </c>
      <c r="AY69" s="34">
        <v>3</v>
      </c>
      <c r="AZ69" s="28">
        <f>BL69+48</f>
        <v>154</v>
      </c>
      <c r="BA69" s="30">
        <f>AZ69/48</f>
        <v>3.20833333333333</v>
      </c>
      <c r="BB69" s="38">
        <v>4</v>
      </c>
      <c r="BC69" s="50"/>
      <c r="BD69" s="39">
        <v>97</v>
      </c>
      <c r="BE69" s="34">
        <v>5</v>
      </c>
      <c r="BF69" s="34">
        <v>105</v>
      </c>
      <c r="BG69" s="34">
        <v>7</v>
      </c>
      <c r="BH69" s="34">
        <v>109</v>
      </c>
      <c r="BI69" s="34">
        <v>4</v>
      </c>
      <c r="BJ69" s="34">
        <v>101</v>
      </c>
      <c r="BK69" s="34">
        <v>3</v>
      </c>
      <c r="BL69" s="34">
        <v>106</v>
      </c>
      <c r="BM69" s="38">
        <v>4</v>
      </c>
    </row>
    <row r="70" ht="15.75" customHeight="1">
      <c r="A70" s="40">
        <v>67</v>
      </c>
      <c r="B70" t="s" s="85">
        <v>23</v>
      </c>
      <c r="C70" t="s" s="20">
        <v>253</v>
      </c>
      <c r="D70" t="s" s="86">
        <v>254</v>
      </c>
      <c r="E70" t="s" s="25">
        <v>51</v>
      </c>
      <c r="F70" s="34">
        <v>38</v>
      </c>
      <c r="G70" t="s" s="24">
        <v>250</v>
      </c>
      <c r="H70" t="s" s="25">
        <f>IF(AND(E70="M",F70&lt;=29),"M 17-29",IF(AND(E70="K",F70&lt;=29),"K 17-29",IF(AND(E70="M",F70&gt;29),"M 30-79",IF(AND(E70="K",F70&gt;29),"K 30-79","other"))))</f>
        <v>52</v>
      </c>
      <c r="I70" s="26"/>
      <c r="J70" s="27">
        <f>ROUND(IF((AP70-1.67)&lt;1,"1",AP70-1.67),0)</f>
        <v>1</v>
      </c>
      <c r="K70" s="28">
        <f>ROUND(IF((AP70+1.67)&gt;10,"10",AP70+1.67),0)</f>
        <v>4</v>
      </c>
      <c r="L70" t="s" s="25">
        <f>CONCATENATE(J70,"-",K70)</f>
        <v>53</v>
      </c>
      <c r="M70" s="28">
        <f>ROUND(IF((AS70-2.01)&lt;1,"1",AS70-2.01),0)</f>
        <v>7</v>
      </c>
      <c r="N70" s="28">
        <f>ROUND(IF((AS70+2.01)&gt;10,"10",AS70+2.01),0)</f>
        <v>10</v>
      </c>
      <c r="O70" t="s" s="25">
        <f>CONCATENATE(M70,"-",N70)</f>
        <v>42</v>
      </c>
      <c r="P70" s="28">
        <f>ROUND(IF((AV70-1.73)&lt;1,"1",AV70-1.73),0)</f>
        <v>7</v>
      </c>
      <c r="Q70" s="28">
        <f>ROUND(IF((AV70+1.73)&gt;10,"10",AV70+1.73),0)</f>
        <v>10</v>
      </c>
      <c r="R70" t="s" s="25">
        <f>CONCATENATE(P70,"-",Q70)</f>
        <v>42</v>
      </c>
      <c r="S70" s="28">
        <f>ROUND(IF((AY70-1.91)&lt;1,"1",AY70-1.91),0)</f>
        <v>7</v>
      </c>
      <c r="T70" s="28">
        <f>ROUND(IF((AY70+1.91)&gt;10,"10",AY70+1.91),0)</f>
        <v>10</v>
      </c>
      <c r="U70" t="s" s="25">
        <f>CONCATENATE(S70,"-",T70)</f>
        <v>42</v>
      </c>
      <c r="V70" s="28">
        <f>ROUND(IF((BB70-1.76)&lt;1,"1",BB70-1.76),0)</f>
        <v>6</v>
      </c>
      <c r="W70" s="28">
        <f>ROUND(IF((BB70+1.76)&gt;10,"10",BB70+1.76),0)</f>
        <v>10</v>
      </c>
      <c r="X70" t="s" s="29">
        <f>CONCATENATE(V70,"-",W70)</f>
        <v>43</v>
      </c>
      <c r="Y70" s="27">
        <f>ROUND(IF(AN70-7.43&lt;48,"48",AN70-7.43),0)</f>
        <v>104</v>
      </c>
      <c r="Z70" s="28">
        <f>ROUND(IF(AN70+7.43&gt;240,"240",AN70+7.43),0)</f>
        <v>118</v>
      </c>
      <c r="AA70" t="s" s="25">
        <f>CONCATENATE(Y70,"-",Z70)</f>
        <v>112</v>
      </c>
      <c r="AB70" s="28">
        <f>ROUND(IF(AQ70-7.37&lt;48,"48",AQ70-7.37),0)</f>
        <v>162</v>
      </c>
      <c r="AC70" s="28">
        <f>ROUND(IF(AQ70+7.37&gt;240,"240",AQ70+7.37),0)</f>
        <v>176</v>
      </c>
      <c r="AD70" t="s" s="25">
        <f>CONCATENATE(AB70,"-",AC70)</f>
        <v>84</v>
      </c>
      <c r="AE70" s="28">
        <f>ROUND(IF(AT70-7.31&lt;48,"48",AT70-7.31),0)</f>
        <v>191</v>
      </c>
      <c r="AF70" s="28">
        <f>ROUND(IF(AT70+7.31&gt;240,"240",AT70+7.31),0)</f>
        <v>205</v>
      </c>
      <c r="AG70" t="s" s="25">
        <f>CONCATENATE(AE70,"-",AF70)</f>
        <v>231</v>
      </c>
      <c r="AH70" s="28">
        <f>ROUND(IF(AW70-7.22&lt;48,"48",AW70-7.22),0)</f>
        <v>187</v>
      </c>
      <c r="AI70" s="28">
        <f>ROUND(IF(AW70+7.22&gt;240,"240",AW70+7.22),0)</f>
        <v>201</v>
      </c>
      <c r="AJ70" t="s" s="25">
        <f>CONCATENATE(AH70,"-",AI70)</f>
        <v>140</v>
      </c>
      <c r="AK70" s="28">
        <f>ROUND(IF(AZ70-7.06&lt;48,"48",AZ70-7.06),0)</f>
        <v>175</v>
      </c>
      <c r="AL70" s="28">
        <f>ROUND(IF(AZ70+7.06&gt;240,"240",AZ70+7.06),0)</f>
        <v>189</v>
      </c>
      <c r="AM70" t="s" s="29">
        <f>CONCATENATE(AK70,"-",AL70)</f>
        <v>98</v>
      </c>
      <c r="AN70" s="27">
        <f>BD70+48</f>
        <v>111</v>
      </c>
      <c r="AO70" s="30">
        <f>AN70/48</f>
        <v>2.3125</v>
      </c>
      <c r="AP70" s="34">
        <v>2</v>
      </c>
      <c r="AQ70" s="28">
        <f>BF70+48</f>
        <v>169</v>
      </c>
      <c r="AR70" s="30">
        <f>AQ70/48</f>
        <v>3.52083333333333</v>
      </c>
      <c r="AS70" s="34">
        <v>9</v>
      </c>
      <c r="AT70" s="28">
        <f>BH70+48</f>
        <v>198</v>
      </c>
      <c r="AU70" s="30">
        <f>AT70/48</f>
        <v>4.125</v>
      </c>
      <c r="AV70" s="34">
        <v>9</v>
      </c>
      <c r="AW70" s="28">
        <f>BJ70+48</f>
        <v>194</v>
      </c>
      <c r="AX70" s="30">
        <f>AW70/48</f>
        <v>4.04166666666667</v>
      </c>
      <c r="AY70" s="34">
        <v>9</v>
      </c>
      <c r="AZ70" s="28">
        <f>BL70+48</f>
        <v>182</v>
      </c>
      <c r="BA70" s="30">
        <f>AZ70/48</f>
        <v>3.79166666666667</v>
      </c>
      <c r="BB70" s="38">
        <v>8</v>
      </c>
      <c r="BC70" s="50"/>
      <c r="BD70" s="39">
        <v>63</v>
      </c>
      <c r="BE70" s="34">
        <v>2</v>
      </c>
      <c r="BF70" s="34">
        <v>121</v>
      </c>
      <c r="BG70" s="34">
        <v>9</v>
      </c>
      <c r="BH70" s="34">
        <v>150</v>
      </c>
      <c r="BI70" s="34">
        <v>9</v>
      </c>
      <c r="BJ70" s="34">
        <v>146</v>
      </c>
      <c r="BK70" s="34">
        <v>9</v>
      </c>
      <c r="BL70" s="34">
        <v>134</v>
      </c>
      <c r="BM70" s="38">
        <v>8</v>
      </c>
    </row>
    <row r="71" ht="15.75" customHeight="1">
      <c r="A71" s="40">
        <v>68</v>
      </c>
      <c r="B71" t="s" s="85">
        <v>23</v>
      </c>
      <c r="C71" t="s" s="20">
        <v>255</v>
      </c>
      <c r="D71" t="s" s="86">
        <v>256</v>
      </c>
      <c r="E71" t="s" s="25">
        <v>26</v>
      </c>
      <c r="F71" s="34">
        <v>24</v>
      </c>
      <c r="G71" t="s" s="24">
        <v>250</v>
      </c>
      <c r="H71" t="s" s="25">
        <f>IF(AND(E71="M",F71&lt;=29),"M 17-29",IF(AND(E71="K",F71&lt;=29),"K 17-29",IF(AND(E71="M",F71&gt;29),"M 30-79",IF(AND(E71="K",F71&gt;29),"K 30-79","other"))))</f>
        <v>60</v>
      </c>
      <c r="I71" s="26"/>
      <c r="J71" s="27">
        <f>ROUND(IF((AP71-1.43)&lt;1,"1",AP71-1.43),0)</f>
        <v>2</v>
      </c>
      <c r="K71" s="28">
        <f>ROUND(IF((AP71+1.43)&gt;10,"10",AP71+1.43),0)</f>
        <v>4</v>
      </c>
      <c r="L71" t="s" s="25">
        <f>CONCATENATE(J71,"-",K71)</f>
        <v>29</v>
      </c>
      <c r="M71" s="28">
        <f>ROUND(IF((AS71-1.38)&lt;1,"1",AS71-1.38),0)</f>
        <v>8</v>
      </c>
      <c r="N71" s="28">
        <f>ROUND(IF((AS71+1.38)&gt;10,"10",AS71+1.38),0)</f>
        <v>10</v>
      </c>
      <c r="O71" t="s" s="25">
        <f>CONCATENATE(M71,"-",N71)</f>
        <v>61</v>
      </c>
      <c r="P71" s="28">
        <f>ROUND(IF((AV71-1.68)&lt;1,"1",AV71-1.68),0)</f>
        <v>8</v>
      </c>
      <c r="Q71" s="28">
        <f>ROUND(IF((AV71+1.68)&gt;10,"10",AV71+1.68),0)</f>
        <v>10</v>
      </c>
      <c r="R71" t="s" s="25">
        <f>CONCATENATE(P71,"-",Q71)</f>
        <v>61</v>
      </c>
      <c r="S71" s="28">
        <f>ROUND(IF((AY71-1.72)&lt;1,"1",AY71-1.72),0)</f>
        <v>6</v>
      </c>
      <c r="T71" s="28">
        <f>ROUND(IF((AY71+1.72)&gt;10,"10",AY71+1.72),0)</f>
        <v>10</v>
      </c>
      <c r="U71" t="s" s="25">
        <f>CONCATENATE(S71,"-",T71)</f>
        <v>43</v>
      </c>
      <c r="V71" s="28">
        <f>ROUND(IF((BB71-1.46)&lt;1,"1",BB71-1.46),0)</f>
        <v>2</v>
      </c>
      <c r="W71" s="28">
        <f>ROUND(IF((BB71+1.46)&gt;10,"10",BB71+1.46),0)</f>
        <v>4</v>
      </c>
      <c r="X71" t="s" s="29">
        <f>CONCATENATE(V71,"-",W71)</f>
        <v>29</v>
      </c>
      <c r="Y71" s="27">
        <f>ROUND(IF(AN71-7.43&lt;48,"48",AN71-7.43),0)</f>
        <v>105</v>
      </c>
      <c r="Z71" s="28">
        <f>ROUND(IF(AN71+7.43&gt;240,"240",AN71+7.43),0)</f>
        <v>119</v>
      </c>
      <c r="AA71" t="s" s="25">
        <f>CONCATENATE(Y71,"-",Z71)</f>
        <v>109</v>
      </c>
      <c r="AB71" s="28">
        <f>ROUND(IF(AQ71-7.37&lt;48,"48",AQ71-7.37),0)</f>
        <v>187</v>
      </c>
      <c r="AC71" s="28">
        <f>ROUND(IF(AQ71+7.37&gt;240,"240",AQ71+7.37),0)</f>
        <v>201</v>
      </c>
      <c r="AD71" t="s" s="25">
        <f>CONCATENATE(AB71,"-",AC71)</f>
        <v>140</v>
      </c>
      <c r="AE71" s="28">
        <f>ROUND(IF(AT71-7.31&lt;48,"48",AT71-7.31),0)</f>
        <v>208</v>
      </c>
      <c r="AF71" s="28">
        <f>ROUND(IF(AT71+7.31&gt;240,"240",AT71+7.31),0)</f>
        <v>222</v>
      </c>
      <c r="AG71" t="s" s="25">
        <f>CONCATENATE(AE71,"-",AF71)</f>
        <v>257</v>
      </c>
      <c r="AH71" s="28">
        <f>ROUND(IF(AW71-7.22&lt;48,"48",AW71-7.22),0)</f>
        <v>167</v>
      </c>
      <c r="AI71" s="28">
        <f>ROUND(IF(AW71+7.22&gt;240,"240",AW71+7.22),0)</f>
        <v>181</v>
      </c>
      <c r="AJ71" t="s" s="25">
        <f>CONCATENATE(AH71,"-",AI71)</f>
        <v>115</v>
      </c>
      <c r="AK71" s="28">
        <f>ROUND(IF(AZ71-7.06&lt;48,"48",AZ71-7.06),0)</f>
        <v>136</v>
      </c>
      <c r="AL71" s="28">
        <f>ROUND(IF(AZ71+7.06&gt;240,"240",AZ71+7.06),0)</f>
        <v>150</v>
      </c>
      <c r="AM71" t="s" s="29">
        <f>CONCATENATE(AK71,"-",AL71)</f>
        <v>130</v>
      </c>
      <c r="AN71" s="27">
        <f>BD71+48</f>
        <v>112</v>
      </c>
      <c r="AO71" s="30">
        <f>AN71/48</f>
        <v>2.33333333333333</v>
      </c>
      <c r="AP71" s="34">
        <v>3</v>
      </c>
      <c r="AQ71" s="28">
        <f>BF71+48</f>
        <v>194</v>
      </c>
      <c r="AR71" s="30">
        <f>AQ71/48</f>
        <v>4.04166666666667</v>
      </c>
      <c r="AS71" s="34">
        <v>9</v>
      </c>
      <c r="AT71" s="28">
        <f>BH71+48</f>
        <v>215</v>
      </c>
      <c r="AU71" s="30">
        <f>AT71/48</f>
        <v>4.47916666666667</v>
      </c>
      <c r="AV71" s="34">
        <v>10</v>
      </c>
      <c r="AW71" s="28">
        <f>BJ71+48</f>
        <v>174</v>
      </c>
      <c r="AX71" s="30">
        <f>AW71/48</f>
        <v>3.625</v>
      </c>
      <c r="AY71" s="34">
        <v>8</v>
      </c>
      <c r="AZ71" s="28">
        <f>BL71+48</f>
        <v>143</v>
      </c>
      <c r="BA71" s="30">
        <f>AZ71/48</f>
        <v>2.97916666666667</v>
      </c>
      <c r="BB71" s="38">
        <v>3</v>
      </c>
      <c r="BC71" s="32"/>
      <c r="BD71" s="39">
        <v>64</v>
      </c>
      <c r="BE71" s="34">
        <v>3</v>
      </c>
      <c r="BF71" s="34">
        <v>146</v>
      </c>
      <c r="BG71" s="34">
        <v>9</v>
      </c>
      <c r="BH71" s="34">
        <v>167</v>
      </c>
      <c r="BI71" s="34">
        <v>10</v>
      </c>
      <c r="BJ71" s="34">
        <v>126</v>
      </c>
      <c r="BK71" s="34">
        <v>8</v>
      </c>
      <c r="BL71" s="34">
        <v>95</v>
      </c>
      <c r="BM71" s="38">
        <v>3</v>
      </c>
    </row>
    <row r="72" ht="15.75" customHeight="1">
      <c r="A72" s="40">
        <v>69</v>
      </c>
      <c r="B72" t="s" s="85">
        <v>23</v>
      </c>
      <c r="C72" t="s" s="48">
        <v>258</v>
      </c>
      <c r="D72" t="s" s="86">
        <v>259</v>
      </c>
      <c r="E72" t="s" s="25">
        <v>51</v>
      </c>
      <c r="F72" s="34">
        <v>27</v>
      </c>
      <c r="G72" t="s" s="24">
        <v>250</v>
      </c>
      <c r="H72" t="s" s="25">
        <f>IF(AND(E72="M",F72&lt;=29),"M 17-29",IF(AND(E72="K",F72&lt;=29),"K 17-29",IF(AND(E72="M",F72&gt;29),"M 30-79",IF(AND(E72="K",F72&gt;29),"K 30-79","other"))))</f>
        <v>101</v>
      </c>
      <c r="I72" s="26"/>
      <c r="J72" s="27">
        <f>ROUND(IF((AP72-1.33)&lt;1,"1",AP72-1.33),0)</f>
        <v>1</v>
      </c>
      <c r="K72" s="28">
        <f>ROUND(IF((AP72+1.33)&gt;10,"10",AP72+1.33),0)</f>
        <v>3</v>
      </c>
      <c r="L72" t="s" s="25">
        <f>CONCATENATE(J72,"-",K72)</f>
        <v>102</v>
      </c>
      <c r="M72" s="28">
        <f>ROUND(IF((AS72-1.31)&lt;1,"1",AS72-1.31),0)</f>
        <v>8</v>
      </c>
      <c r="N72" s="28">
        <f>ROUND(IF((AS72+1.31)&gt;10,"10",AS72+1.31),0)</f>
        <v>10</v>
      </c>
      <c r="O72" t="s" s="25">
        <f>CONCATENATE(M72,"-",N72)</f>
        <v>61</v>
      </c>
      <c r="P72" s="28">
        <f>ROUND(IF((AV72-1.52)&lt;1,"1",AV72-1.52),0)</f>
        <v>5</v>
      </c>
      <c r="Q72" s="28">
        <f>ROUND(IF((AV72+1.52)&gt;10,"10",AV72+1.52),0)</f>
        <v>9</v>
      </c>
      <c r="R72" t="s" s="25">
        <f>CONCATENATE(P72,"-",Q72)</f>
        <v>31</v>
      </c>
      <c r="S72" s="28">
        <f>ROUND(IF((AY72-1.6)&lt;1,"1",AY72-1.6),0)</f>
        <v>2</v>
      </c>
      <c r="T72" s="28">
        <f>ROUND(IF((AY72+1.6)&gt;10,"10",AY72+1.6),0)</f>
        <v>6</v>
      </c>
      <c r="U72" t="s" s="25">
        <f>CONCATENATE(S72,"-",T72)</f>
        <v>33</v>
      </c>
      <c r="V72" s="28">
        <f>ROUND(IF((BB72-1.3)&lt;1,"1",BB72-1.3),0)</f>
        <v>8</v>
      </c>
      <c r="W72" s="28">
        <f>ROUND(IF((BB72+1.3)&gt;10,"10",BB72+1.3),0)</f>
        <v>10</v>
      </c>
      <c r="X72" t="s" s="29">
        <f>CONCATENATE(V72,"-",W72)</f>
        <v>61</v>
      </c>
      <c r="Y72" s="27">
        <f>ROUND(IF(AN72-7.43&lt;48,"48",AN72-7.43),0)</f>
        <v>111</v>
      </c>
      <c r="Z72" s="28">
        <f>ROUND(IF(AN72+7.43&gt;240,"240",AN72+7.43),0)</f>
        <v>125</v>
      </c>
      <c r="AA72" t="s" s="25">
        <f>CONCATENATE(Y72,"-",Z72)</f>
        <v>228</v>
      </c>
      <c r="AB72" s="28">
        <f>ROUND(IF(AQ72-7.37&lt;48,"48",AQ72-7.37),0)</f>
        <v>195</v>
      </c>
      <c r="AC72" s="28">
        <f>ROUND(IF(AQ72+7.37&gt;240,"240",AQ72+7.37),0)</f>
        <v>209</v>
      </c>
      <c r="AD72" t="s" s="25">
        <f>CONCATENATE(AB72,"-",AC72)</f>
        <v>97</v>
      </c>
      <c r="AE72" s="28">
        <f>ROUND(IF(AT72-7.31&lt;48,"48",AT72-7.31),0)</f>
        <v>174</v>
      </c>
      <c r="AF72" s="28">
        <f>ROUND(IF(AT72+7.31&gt;240,"240",AT72+7.31),0)</f>
        <v>188</v>
      </c>
      <c r="AG72" t="s" s="25">
        <f>CONCATENATE(AE72,"-",AF72)</f>
        <v>48</v>
      </c>
      <c r="AH72" s="28">
        <f>ROUND(IF(AW72-7.22&lt;48,"48",AW72-7.22),0)</f>
        <v>140</v>
      </c>
      <c r="AI72" s="28">
        <f>ROUND(IF(AW72+7.22&gt;240,"240",AW72+7.22),0)</f>
        <v>154</v>
      </c>
      <c r="AJ72" t="s" s="25">
        <f>CONCATENATE(AH72,"-",AI72)</f>
        <v>162</v>
      </c>
      <c r="AK72" s="28">
        <f>ROUND(IF(AZ72-7.06&lt;48,"48",AZ72-7.06),0)</f>
        <v>192</v>
      </c>
      <c r="AL72" s="28">
        <f>ROUND(IF(AZ72+7.06&gt;240,"240",AZ72+7.06),0)</f>
        <v>206</v>
      </c>
      <c r="AM72" t="s" s="29">
        <f>CONCATENATE(AK72,"-",AL72)</f>
        <v>160</v>
      </c>
      <c r="AN72" s="27">
        <f>BD72+48</f>
        <v>118</v>
      </c>
      <c r="AO72" s="30">
        <f>AN72/48</f>
        <v>2.45833333333333</v>
      </c>
      <c r="AP72" s="34">
        <v>2</v>
      </c>
      <c r="AQ72" s="28">
        <f>BF72+48</f>
        <v>202</v>
      </c>
      <c r="AR72" s="30">
        <f>AQ72/48</f>
        <v>4.20833333333333</v>
      </c>
      <c r="AS72" s="34">
        <v>9</v>
      </c>
      <c r="AT72" s="28">
        <f>BH72+48</f>
        <v>181</v>
      </c>
      <c r="AU72" s="30">
        <f>AT72/48</f>
        <v>3.77083333333333</v>
      </c>
      <c r="AV72" s="34">
        <v>7</v>
      </c>
      <c r="AW72" s="28">
        <f>BJ72+48</f>
        <v>147</v>
      </c>
      <c r="AX72" s="30">
        <f>AW72/48</f>
        <v>3.0625</v>
      </c>
      <c r="AY72" s="34">
        <v>4</v>
      </c>
      <c r="AZ72" s="28">
        <f>BL72+48</f>
        <v>199</v>
      </c>
      <c r="BA72" s="30">
        <f>AZ72/48</f>
        <v>4.14583333333333</v>
      </c>
      <c r="BB72" s="38">
        <v>9</v>
      </c>
      <c r="BC72" s="50"/>
      <c r="BD72" s="39">
        <v>70</v>
      </c>
      <c r="BE72" s="34">
        <v>2</v>
      </c>
      <c r="BF72" s="34">
        <v>154</v>
      </c>
      <c r="BG72" s="34">
        <v>9</v>
      </c>
      <c r="BH72" s="34">
        <v>133</v>
      </c>
      <c r="BI72" s="34">
        <v>7</v>
      </c>
      <c r="BJ72" s="34">
        <v>99</v>
      </c>
      <c r="BK72" s="34">
        <v>4</v>
      </c>
      <c r="BL72" s="34">
        <v>151</v>
      </c>
      <c r="BM72" s="38">
        <v>9</v>
      </c>
    </row>
    <row r="73" ht="15.75" customHeight="1">
      <c r="A73" s="40">
        <v>70</v>
      </c>
      <c r="B73" t="s" s="85">
        <v>23</v>
      </c>
      <c r="C73" s="87"/>
      <c r="D73" t="s" s="88">
        <v>260</v>
      </c>
      <c r="E73" t="s" s="25">
        <v>51</v>
      </c>
      <c r="F73" s="34">
        <v>28</v>
      </c>
      <c r="G73" t="s" s="24">
        <v>250</v>
      </c>
      <c r="H73" t="s" s="25">
        <f>IF(AND(E73="M",F73&lt;=29),"M 17-29",IF(AND(E73="K",F73&lt;=29),"K 17-29",IF(AND(E73="M",F73&gt;29),"M 30-79",IF(AND(E73="K",F73&gt;29),"K 30-79","other"))))</f>
        <v>101</v>
      </c>
      <c r="I73" s="26"/>
      <c r="J73" s="27">
        <f>ROUND(IF((AP73-1.33)&lt;1,"1",AP73-1.33),0)</f>
        <v>5</v>
      </c>
      <c r="K73" s="28">
        <f>ROUND(IF((AP73+1.33)&gt;10,"10",AP73+1.33),0)</f>
        <v>7</v>
      </c>
      <c r="L73" t="s" s="25">
        <f>CONCATENATE(J73,"-",K73)</f>
        <v>74</v>
      </c>
      <c r="M73" s="28">
        <f>ROUND(IF((AS73-1.31)&lt;1,"1",AS73-1.31),0)</f>
        <v>2</v>
      </c>
      <c r="N73" s="28">
        <f>ROUND(IF((AS73+1.31)&gt;10,"10",AS73+1.31),0)</f>
        <v>4</v>
      </c>
      <c r="O73" t="s" s="25">
        <f>CONCATENATE(M73,"-",N73)</f>
        <v>29</v>
      </c>
      <c r="P73" s="28">
        <f>ROUND(IF((AV73-1.52)&lt;1,"1",AV73-1.52),0)</f>
        <v>2</v>
      </c>
      <c r="Q73" s="28">
        <f>ROUND(IF((AV73+1.52)&gt;10,"10",AV73+1.52),0)</f>
        <v>6</v>
      </c>
      <c r="R73" t="s" s="25">
        <f>CONCATENATE(P73,"-",Q73)</f>
        <v>33</v>
      </c>
      <c r="S73" s="28">
        <f>ROUND(IF((AY73-1.6)&lt;1,"1",AY73-1.6),0)</f>
        <v>6</v>
      </c>
      <c r="T73" s="28">
        <f>ROUND(IF((AY73+1.6)&gt;10,"10",AY73+1.6),0)</f>
        <v>10</v>
      </c>
      <c r="U73" t="s" s="25">
        <f>CONCATENATE(S73,"-",T73)</f>
        <v>43</v>
      </c>
      <c r="V73" s="28">
        <f>ROUND(IF((BB73-1.3)&lt;1,"1",BB73-1.3),0)</f>
        <v>7</v>
      </c>
      <c r="W73" s="28">
        <f>ROUND(IF((BB73+1.3)&gt;10,"10",BB73+1.3),0)</f>
        <v>9</v>
      </c>
      <c r="X73" t="s" s="29">
        <f>CONCATENATE(V73,"-",W73)</f>
        <v>129</v>
      </c>
      <c r="Y73" s="27">
        <f>ROUND(IF(AN73-7.43&lt;48,"48",AN73-7.43),0)</f>
        <v>143</v>
      </c>
      <c r="Z73" s="28">
        <f>ROUND(IF(AN73+7.43&gt;240,"240",AN73+7.43),0)</f>
        <v>157</v>
      </c>
      <c r="AA73" t="s" s="25">
        <f>CONCATENATE(Y73,"-",Z73)</f>
        <v>142</v>
      </c>
      <c r="AB73" s="28">
        <f>ROUND(IF(AQ73-7.37&lt;48,"48",AQ73-7.37),0)</f>
        <v>133</v>
      </c>
      <c r="AC73" s="28">
        <f>ROUND(IF(AQ73+7.37&gt;240,"240",AQ73+7.37),0)</f>
        <v>147</v>
      </c>
      <c r="AD73" t="s" s="25">
        <f>CONCATENATE(AB73,"-",AC73)</f>
        <v>75</v>
      </c>
      <c r="AE73" s="28">
        <f>ROUND(IF(AT73-7.31&lt;48,"48",AT73-7.31),0)</f>
        <v>150</v>
      </c>
      <c r="AF73" s="28">
        <f>ROUND(IF(AT73+7.31&gt;240,"240",AT73+7.31),0)</f>
        <v>164</v>
      </c>
      <c r="AG73" t="s" s="25">
        <f>CONCATENATE(AE73,"-",AF73)</f>
        <v>186</v>
      </c>
      <c r="AH73" s="28">
        <f>ROUND(IF(AW73-7.22&lt;48,"48",AW73-7.22),0)</f>
        <v>174</v>
      </c>
      <c r="AI73" s="28">
        <f>ROUND(IF(AW73+7.22&gt;240,"240",AW73+7.22),0)</f>
        <v>188</v>
      </c>
      <c r="AJ73" t="s" s="25">
        <f>CONCATENATE(AH73,"-",AI73)</f>
        <v>48</v>
      </c>
      <c r="AK73" s="28">
        <f>ROUND(IF(AZ73-7.06&lt;48,"48",AZ73-7.06),0)</f>
        <v>182</v>
      </c>
      <c r="AL73" s="28">
        <f>ROUND(IF(AZ73+7.06&gt;240,"240",AZ73+7.06),0)</f>
        <v>196</v>
      </c>
      <c r="AM73" t="s" s="29">
        <f>CONCATENATE(AK73,"-",AL73)</f>
        <v>85</v>
      </c>
      <c r="AN73" s="27">
        <f>BD73+48</f>
        <v>150</v>
      </c>
      <c r="AO73" s="30">
        <f>AN73/48</f>
        <v>3.125</v>
      </c>
      <c r="AP73" s="34">
        <v>6</v>
      </c>
      <c r="AQ73" s="28">
        <f>BF73+48</f>
        <v>140</v>
      </c>
      <c r="AR73" s="30">
        <f>AQ73/48</f>
        <v>2.91666666666667</v>
      </c>
      <c r="AS73" s="34">
        <v>3</v>
      </c>
      <c r="AT73" s="28">
        <f>BH73+48</f>
        <v>157</v>
      </c>
      <c r="AU73" s="30">
        <f>AT73/48</f>
        <v>3.27083333333333</v>
      </c>
      <c r="AV73" s="34">
        <v>4</v>
      </c>
      <c r="AW73" s="28">
        <f>BJ73+48</f>
        <v>181</v>
      </c>
      <c r="AX73" s="30">
        <f>AW73/48</f>
        <v>3.77083333333333</v>
      </c>
      <c r="AY73" s="34">
        <v>8</v>
      </c>
      <c r="AZ73" s="28">
        <f>BL73+48</f>
        <v>189</v>
      </c>
      <c r="BA73" s="30">
        <f>AZ73/48</f>
        <v>3.9375</v>
      </c>
      <c r="BB73" s="38">
        <v>8</v>
      </c>
      <c r="BC73" s="50"/>
      <c r="BD73" s="39">
        <v>102</v>
      </c>
      <c r="BE73" s="34">
        <v>6</v>
      </c>
      <c r="BF73" s="34">
        <v>92</v>
      </c>
      <c r="BG73" s="34">
        <v>3</v>
      </c>
      <c r="BH73" s="34">
        <v>109</v>
      </c>
      <c r="BI73" s="34">
        <v>4</v>
      </c>
      <c r="BJ73" s="34">
        <v>133</v>
      </c>
      <c r="BK73" s="34">
        <v>8</v>
      </c>
      <c r="BL73" s="34">
        <v>141</v>
      </c>
      <c r="BM73" s="38">
        <v>8</v>
      </c>
    </row>
    <row r="74" ht="15.75" customHeight="1">
      <c r="A74" s="34">
        <v>71</v>
      </c>
      <c r="B74" t="s" s="35">
        <v>39</v>
      </c>
      <c r="C74" t="s" s="89">
        <v>261</v>
      </c>
      <c r="D74" t="s" s="86">
        <v>262</v>
      </c>
      <c r="E74" t="s" s="25">
        <v>51</v>
      </c>
      <c r="F74" s="34">
        <v>40</v>
      </c>
      <c r="G74" t="s" s="24">
        <v>250</v>
      </c>
      <c r="H74" t="s" s="25">
        <f>IF(AND(E74="M",F74&lt;=29),"M 17-29",IF(AND(E74="K",F74&lt;=29),"K 17-29",IF(AND(E74="M",F74&gt;29),"M 30-79",IF(AND(E74="K",F74&gt;29),"K 30-79","other"))))</f>
        <v>52</v>
      </c>
      <c r="I74" s="26"/>
      <c r="J74" s="27">
        <f>ROUND(IF((AP74-1.67)&lt;1,"1",AP74-1.67),0)</f>
        <v>3</v>
      </c>
      <c r="K74" s="28">
        <f>ROUND(IF((AP74+1.67)&gt;10,"10",AP74+1.67),0)</f>
        <v>7</v>
      </c>
      <c r="L74" t="s" s="25">
        <f>CONCATENATE(J74,"-",K74)</f>
        <v>30</v>
      </c>
      <c r="M74" s="28">
        <f>ROUND(IF((AS74-2.01)&lt;1,"1",AS74-2.01),0)</f>
        <v>2</v>
      </c>
      <c r="N74" s="28">
        <f>ROUND(IF((AS74+2.01)&gt;10,"10",AS74+2.01),0)</f>
        <v>6</v>
      </c>
      <c r="O74" t="s" s="25">
        <f>CONCATENATE(M74,"-",N74)</f>
        <v>33</v>
      </c>
      <c r="P74" s="28">
        <f>ROUND(IF((AV74-1.73)&lt;1,"1",AV74-1.73),0)</f>
        <v>4</v>
      </c>
      <c r="Q74" s="28">
        <f>ROUND(IF((AV74+1.73)&gt;10,"10",AV74+1.73),0)</f>
        <v>8</v>
      </c>
      <c r="R74" t="s" s="25">
        <f>CONCATENATE(P74,"-",Q74)</f>
        <v>32</v>
      </c>
      <c r="S74" s="28">
        <f>ROUND(IF((AY74-1.91)&lt;1,"1",AY74-1.91),0)</f>
        <v>3</v>
      </c>
      <c r="T74" s="28">
        <f>ROUND(IF((AY74+1.91)&gt;10,"10",AY74+1.91),0)</f>
        <v>7</v>
      </c>
      <c r="U74" t="s" s="25">
        <f>CONCATENATE(S74,"-",T74)</f>
        <v>30</v>
      </c>
      <c r="V74" s="28">
        <f>ROUND(IF((BB74-1.76)&lt;1,"1",BB74-1.76),0)</f>
        <v>5</v>
      </c>
      <c r="W74" s="28">
        <f>ROUND(IF((BB74+1.76)&gt;10,"10",BB74+1.76),0)</f>
        <v>9</v>
      </c>
      <c r="X74" t="s" s="29">
        <f>CONCATENATE(V74,"-",W74)</f>
        <v>31</v>
      </c>
      <c r="Y74" s="27">
        <f>ROUND(IF(AN74-7.43&lt;48,"48",AN74-7.43),0)</f>
        <v>138</v>
      </c>
      <c r="Z74" s="28">
        <f>ROUND(IF(AN74+7.43&gt;240,"240",AN74+7.43),0)</f>
        <v>152</v>
      </c>
      <c r="AA74" t="s" s="25">
        <f>CONCATENATE(Y74,"-",Z74)</f>
        <v>56</v>
      </c>
      <c r="AB74" s="28">
        <f>ROUND(IF(AQ74-7.37&lt;48,"48",AQ74-7.37),0)</f>
        <v>127</v>
      </c>
      <c r="AC74" s="28">
        <f>ROUND(IF(AQ74+7.37&gt;240,"240",AQ74+7.37),0)</f>
        <v>141</v>
      </c>
      <c r="AD74" t="s" s="25">
        <f>CONCATENATE(AB74,"-",AC74)</f>
        <v>193</v>
      </c>
      <c r="AE74" s="28">
        <f>ROUND(IF(AT74-7.31&lt;48,"48",AT74-7.31),0)</f>
        <v>163</v>
      </c>
      <c r="AF74" s="28">
        <f>ROUND(IF(AT74+7.31&gt;240,"240",AT74+7.31),0)</f>
        <v>177</v>
      </c>
      <c r="AG74" t="s" s="25">
        <f>CONCATENATE(AE74,"-",AF74)</f>
        <v>55</v>
      </c>
      <c r="AH74" s="28">
        <f>ROUND(IF(AW74-7.22&lt;48,"48",AW74-7.22),0)</f>
        <v>161</v>
      </c>
      <c r="AI74" s="28">
        <f>ROUND(IF(AW74+7.22&gt;240,"240",AW74+7.22),0)</f>
        <v>175</v>
      </c>
      <c r="AJ74" t="s" s="25">
        <f>CONCATENATE(AH74,"-",AI74)</f>
        <v>99</v>
      </c>
      <c r="AK74" s="28">
        <f>ROUND(IF(AZ74-7.06&lt;48,"48",AZ74-7.06),0)</f>
        <v>167</v>
      </c>
      <c r="AL74" s="28">
        <f>ROUND(IF(AZ74+7.06&gt;240,"240",AZ74+7.06),0)</f>
        <v>181</v>
      </c>
      <c r="AM74" t="s" s="29">
        <f>CONCATENATE(AK74,"-",AL74)</f>
        <v>115</v>
      </c>
      <c r="AN74" s="27">
        <f>BD74+48</f>
        <v>145</v>
      </c>
      <c r="AO74" s="30">
        <f>AN74/48</f>
        <v>3.02083333333333</v>
      </c>
      <c r="AP74" s="34">
        <v>5</v>
      </c>
      <c r="AQ74" s="28">
        <f>BF74+48</f>
        <v>134</v>
      </c>
      <c r="AR74" s="30">
        <f>AQ74/48</f>
        <v>2.79166666666667</v>
      </c>
      <c r="AS74" s="34">
        <v>4</v>
      </c>
      <c r="AT74" s="28">
        <f>BH74+48</f>
        <v>170</v>
      </c>
      <c r="AU74" s="30">
        <f>AT74/48</f>
        <v>3.54166666666667</v>
      </c>
      <c r="AV74" s="34">
        <v>6</v>
      </c>
      <c r="AW74" s="28">
        <f>BJ74+48</f>
        <v>168</v>
      </c>
      <c r="AX74" s="30">
        <f>AW74/48</f>
        <v>3.5</v>
      </c>
      <c r="AY74" s="34">
        <v>5</v>
      </c>
      <c r="AZ74" s="28">
        <f>BL74+48</f>
        <v>174</v>
      </c>
      <c r="BA74" s="30">
        <f>AZ74/48</f>
        <v>3.625</v>
      </c>
      <c r="BB74" s="38">
        <v>7</v>
      </c>
      <c r="BC74" s="50"/>
      <c r="BD74" s="39">
        <v>97</v>
      </c>
      <c r="BE74" s="34">
        <v>5</v>
      </c>
      <c r="BF74" s="34">
        <v>86</v>
      </c>
      <c r="BG74" s="34">
        <v>4</v>
      </c>
      <c r="BH74" s="34">
        <v>122</v>
      </c>
      <c r="BI74" s="34">
        <v>6</v>
      </c>
      <c r="BJ74" s="34">
        <v>120</v>
      </c>
      <c r="BK74" s="34">
        <v>5</v>
      </c>
      <c r="BL74" s="34">
        <v>126</v>
      </c>
      <c r="BM74" s="38">
        <v>7</v>
      </c>
    </row>
    <row r="75" ht="15.75" customHeight="1">
      <c r="A75" s="40">
        <v>72</v>
      </c>
      <c r="B75" t="s" s="85">
        <v>23</v>
      </c>
      <c r="C75" t="s" s="20">
        <v>263</v>
      </c>
      <c r="D75" t="s" s="86">
        <v>264</v>
      </c>
      <c r="E75" t="s" s="25">
        <v>26</v>
      </c>
      <c r="F75" s="34">
        <v>23</v>
      </c>
      <c r="G75" t="s" s="24">
        <v>250</v>
      </c>
      <c r="H75" t="s" s="25">
        <f>IF(AND(E75="M",F75&lt;=29),"M 17-29",IF(AND(E75="K",F75&lt;=29),"K 17-29",IF(AND(E75="M",F75&gt;29),"M 30-79",IF(AND(E75="K",F75&gt;29),"K 30-79","other"))))</f>
        <v>60</v>
      </c>
      <c r="I75" s="26"/>
      <c r="J75" s="27">
        <f>ROUND(IF((AP75-1.43)&lt;1,"1",AP75-1.43),0)</f>
        <v>6</v>
      </c>
      <c r="K75" s="28">
        <f>ROUND(IF((AP75+1.43)&gt;10,"10",AP75+1.43),0)</f>
        <v>8</v>
      </c>
      <c r="L75" t="s" s="25">
        <f>CONCATENATE(J75,"-",K75)</f>
        <v>81</v>
      </c>
      <c r="M75" s="28">
        <f>ROUND(IF((AS75-1.38)&lt;1,"1",AS75-1.38),0)</f>
        <v>6</v>
      </c>
      <c r="N75" s="28">
        <f>ROUND(IF((AS75+1.38)&gt;10,"10",AS75+1.38),0)</f>
        <v>8</v>
      </c>
      <c r="O75" t="s" s="25">
        <f>CONCATENATE(M75,"-",N75)</f>
        <v>81</v>
      </c>
      <c r="P75" s="28">
        <f>ROUND(IF((AV75-1.68)&lt;1,"1",AV75-1.68),0)</f>
        <v>8</v>
      </c>
      <c r="Q75" s="28">
        <f>ROUND(IF((AV75+1.68)&gt;10,"10",AV75+1.68),0)</f>
        <v>10</v>
      </c>
      <c r="R75" t="s" s="25">
        <f>CONCATENATE(P75,"-",Q75)</f>
        <v>61</v>
      </c>
      <c r="S75" s="28">
        <f>ROUND(IF((AY75-1.72)&lt;1,"1",AY75-1.72),0)</f>
        <v>4</v>
      </c>
      <c r="T75" s="28">
        <f>ROUND(IF((AY75+1.72)&gt;10,"10",AY75+1.72),0)</f>
        <v>8</v>
      </c>
      <c r="U75" t="s" s="25">
        <f>CONCATENATE(S75,"-",T75)</f>
        <v>32</v>
      </c>
      <c r="V75" s="28">
        <f>ROUND(IF((BB75-1.46)&lt;1,"1",BB75-1.46),0)</f>
        <v>4</v>
      </c>
      <c r="W75" s="28">
        <f>ROUND(IF((BB75+1.46)&gt;10,"10",BB75+1.46),0)</f>
        <v>6</v>
      </c>
      <c r="X75" t="s" s="29">
        <f>CONCATENATE(V75,"-",W75)</f>
        <v>80</v>
      </c>
      <c r="Y75" s="27">
        <f>ROUND(IF(AN75-7.43&lt;48,"48",AN75-7.43),0)</f>
        <v>145</v>
      </c>
      <c r="Z75" s="28">
        <f>ROUND(IF(AN75+7.43&gt;240,"240",AN75+7.43),0)</f>
        <v>159</v>
      </c>
      <c r="AA75" t="s" s="25">
        <f>CONCATENATE(Y75,"-",Z75)</f>
        <v>86</v>
      </c>
      <c r="AB75" s="28">
        <f>ROUND(IF(AQ75-7.37&lt;48,"48",AQ75-7.37),0)</f>
        <v>162</v>
      </c>
      <c r="AC75" s="28">
        <f>ROUND(IF(AQ75+7.37&gt;240,"240",AQ75+7.37),0)</f>
        <v>176</v>
      </c>
      <c r="AD75" t="s" s="25">
        <f>CONCATENATE(AB75,"-",AC75)</f>
        <v>84</v>
      </c>
      <c r="AE75" s="28">
        <f>ROUND(IF(AT75-7.31&lt;48,"48",AT75-7.31),0)</f>
        <v>203</v>
      </c>
      <c r="AF75" s="28">
        <f>ROUND(IF(AT75+7.31&gt;240,"240",AT75+7.31),0)</f>
        <v>217</v>
      </c>
      <c r="AG75" t="s" s="25">
        <f>CONCATENATE(AE75,"-",AF75)</f>
        <v>87</v>
      </c>
      <c r="AH75" s="28">
        <f>ROUND(IF(AW75-7.22&lt;48,"48",AW75-7.22),0)</f>
        <v>149</v>
      </c>
      <c r="AI75" s="28">
        <f>ROUND(IF(AW75+7.22&gt;240,"240",AW75+7.22),0)</f>
        <v>163</v>
      </c>
      <c r="AJ75" t="s" s="25">
        <f>CONCATENATE(AH75,"-",AI75)</f>
        <v>141</v>
      </c>
      <c r="AK75" s="28">
        <f>ROUND(IF(AZ75-7.06&lt;48,"48",AZ75-7.06),0)</f>
        <v>151</v>
      </c>
      <c r="AL75" s="28">
        <f>ROUND(IF(AZ75+7.06&gt;240,"240",AZ75+7.06),0)</f>
        <v>165</v>
      </c>
      <c r="AM75" t="s" s="29">
        <f>CONCATENATE(AK75,"-",AL75)</f>
        <v>46</v>
      </c>
      <c r="AN75" s="27">
        <f>BD75+48</f>
        <v>152</v>
      </c>
      <c r="AO75" s="30">
        <f>AN75/48</f>
        <v>3.16666666666667</v>
      </c>
      <c r="AP75" s="34">
        <v>7</v>
      </c>
      <c r="AQ75" s="28">
        <f>BF75+48</f>
        <v>169</v>
      </c>
      <c r="AR75" s="30">
        <f>AQ75/48</f>
        <v>3.52083333333333</v>
      </c>
      <c r="AS75" s="34">
        <v>7</v>
      </c>
      <c r="AT75" s="28">
        <f>BH75+48</f>
        <v>210</v>
      </c>
      <c r="AU75" s="30">
        <f>AT75/48</f>
        <v>4.375</v>
      </c>
      <c r="AV75" s="34">
        <v>10</v>
      </c>
      <c r="AW75" s="28">
        <f>BJ75+48</f>
        <v>156</v>
      </c>
      <c r="AX75" s="30">
        <f>AW75/48</f>
        <v>3.25</v>
      </c>
      <c r="AY75" s="34">
        <v>6</v>
      </c>
      <c r="AZ75" s="28">
        <f>BL75+48</f>
        <v>158</v>
      </c>
      <c r="BA75" s="30">
        <f>AZ75/48</f>
        <v>3.29166666666667</v>
      </c>
      <c r="BB75" s="38">
        <v>5</v>
      </c>
      <c r="BC75" s="50"/>
      <c r="BD75" s="39">
        <v>104</v>
      </c>
      <c r="BE75" s="34">
        <v>7</v>
      </c>
      <c r="BF75" s="34">
        <v>121</v>
      </c>
      <c r="BG75" s="34">
        <v>7</v>
      </c>
      <c r="BH75" s="34">
        <v>162</v>
      </c>
      <c r="BI75" s="34">
        <v>10</v>
      </c>
      <c r="BJ75" s="34">
        <v>108</v>
      </c>
      <c r="BK75" s="34">
        <v>6</v>
      </c>
      <c r="BL75" s="34">
        <v>110</v>
      </c>
      <c r="BM75" s="38">
        <v>5</v>
      </c>
    </row>
    <row r="76" ht="15.75" customHeight="1">
      <c r="A76" s="34">
        <v>73</v>
      </c>
      <c r="B76" t="s" s="35">
        <v>265</v>
      </c>
      <c r="C76" s="51"/>
      <c r="D76" t="s" s="86">
        <v>266</v>
      </c>
      <c r="E76" t="s" s="25">
        <v>51</v>
      </c>
      <c r="F76" s="34">
        <v>25</v>
      </c>
      <c r="G76" t="s" s="24">
        <v>250</v>
      </c>
      <c r="H76" t="s" s="25">
        <f>IF(AND(E76="M",F76&lt;=29),"M 17-29",IF(AND(E76="K",F76&lt;=29),"K 17-29",IF(AND(E76="M",F76&gt;29),"M 30-79",IF(AND(E76="K",F76&gt;29),"K 30-79","other"))))</f>
        <v>101</v>
      </c>
      <c r="I76" s="26"/>
      <c r="J76" s="27">
        <f>ROUND(IF((AP76-1.33)&lt;1,"1",AP76-1.33),0)</f>
        <v>1</v>
      </c>
      <c r="K76" s="28">
        <f>ROUND(IF((AP76+1.33)&gt;10,"10",AP76+1.33),0)</f>
        <v>2</v>
      </c>
      <c r="L76" t="s" s="25">
        <f>CONCATENATE(J76,"-",K76)</f>
        <v>67</v>
      </c>
      <c r="M76" s="28">
        <f>ROUND(IF((AS76-1.31)&lt;1,"1",AS76-1.31),0)</f>
        <v>2</v>
      </c>
      <c r="N76" s="28">
        <f>ROUND(IF((AS76+1.31)&gt;10,"10",AS76+1.31),0)</f>
        <v>4</v>
      </c>
      <c r="O76" t="s" s="25">
        <f>CONCATENATE(M76,"-",N76)</f>
        <v>29</v>
      </c>
      <c r="P76" s="28">
        <f>ROUND(IF((AV76-1.52)&lt;1,"1",AV76-1.52),0)</f>
        <v>5</v>
      </c>
      <c r="Q76" s="28">
        <f>ROUND(IF((AV76+1.52)&gt;10,"10",AV76+1.52),0)</f>
        <v>9</v>
      </c>
      <c r="R76" t="s" s="25">
        <f>CONCATENATE(P76,"-",Q76)</f>
        <v>31</v>
      </c>
      <c r="S76" s="28">
        <f>ROUND(IF((AY76-1.6)&lt;1,"1",AY76-1.6),0)</f>
        <v>7</v>
      </c>
      <c r="T76" s="28">
        <f>ROUND(IF((AY76+1.6)&gt;10,"10",AY76+1.6),0)</f>
        <v>10</v>
      </c>
      <c r="U76" t="s" s="25">
        <f>CONCATENATE(S76,"-",T76)</f>
        <v>42</v>
      </c>
      <c r="V76" s="28">
        <f>ROUND(IF((BB76-1.3)&lt;1,"1",BB76-1.3),0)</f>
        <v>9</v>
      </c>
      <c r="W76" s="28">
        <f>ROUND(IF((BB76+1.3)&gt;10,"10",BB76+1.3),0)</f>
        <v>10</v>
      </c>
      <c r="X76" t="s" s="29">
        <f>CONCATENATE(V76,"-",W76)</f>
        <v>82</v>
      </c>
      <c r="Y76" s="27">
        <f>ROUND(IF(AN76-7.43&lt;48,"48",AN76-7.43),0)</f>
        <v>97</v>
      </c>
      <c r="Z76" s="28">
        <f>ROUND(IF(AN76+7.43&gt;240,"240",AN76+7.43),0)</f>
        <v>111</v>
      </c>
      <c r="AA76" t="s" s="25">
        <f>CONCATENATE(Y76,"-",Z76)</f>
        <v>267</v>
      </c>
      <c r="AB76" s="28">
        <f>ROUND(IF(AQ76-7.37&lt;48,"48",AQ76-7.37),0)</f>
        <v>125</v>
      </c>
      <c r="AC76" s="28">
        <f>ROUND(IF(AQ76+7.37&gt;240,"240",AQ76+7.37),0)</f>
        <v>139</v>
      </c>
      <c r="AD76" t="s" s="25">
        <f>CONCATENATE(AB76,"-",AC76)</f>
        <v>83</v>
      </c>
      <c r="AE76" s="28">
        <f>ROUND(IF(AT76-7.31&lt;48,"48",AT76-7.31),0)</f>
        <v>178</v>
      </c>
      <c r="AF76" s="28">
        <f>ROUND(IF(AT76+7.31&gt;240,"240",AT76+7.31),0)</f>
        <v>192</v>
      </c>
      <c r="AG76" t="s" s="25">
        <f>CONCATENATE(AE76,"-",AF76)</f>
        <v>71</v>
      </c>
      <c r="AH76" s="28">
        <f>ROUND(IF(AW76-7.22&lt;48,"48",AW76-7.22),0)</f>
        <v>179</v>
      </c>
      <c r="AI76" s="28">
        <f>ROUND(IF(AW76+7.22&gt;240,"240",AW76+7.22),0)</f>
        <v>193</v>
      </c>
      <c r="AJ76" t="s" s="25">
        <f>CONCATENATE(AH76,"-",AI76)</f>
        <v>92</v>
      </c>
      <c r="AK76" s="28">
        <f>ROUND(IF(AZ76-7.06&lt;48,"48",AZ76-7.06),0)</f>
        <v>205</v>
      </c>
      <c r="AL76" s="28">
        <f>ROUND(IF(AZ76+7.06&gt;240,"240",AZ76+7.06),0)</f>
        <v>219</v>
      </c>
      <c r="AM76" t="s" s="29">
        <f>CONCATENATE(AK76,"-",AL76)</f>
        <v>204</v>
      </c>
      <c r="AN76" s="27">
        <f>BD76+48</f>
        <v>104</v>
      </c>
      <c r="AO76" s="30">
        <f>AN76/48</f>
        <v>2.16666666666667</v>
      </c>
      <c r="AP76" s="34">
        <v>1</v>
      </c>
      <c r="AQ76" s="28">
        <f>BF76+48</f>
        <v>132</v>
      </c>
      <c r="AR76" s="30">
        <f>AQ76/48</f>
        <v>2.75</v>
      </c>
      <c r="AS76" s="34">
        <v>3</v>
      </c>
      <c r="AT76" s="28">
        <f>BH76+48</f>
        <v>185</v>
      </c>
      <c r="AU76" s="30">
        <f>AT76/48</f>
        <v>3.85416666666667</v>
      </c>
      <c r="AV76" s="34">
        <v>7</v>
      </c>
      <c r="AW76" s="28">
        <f>BJ76+48</f>
        <v>186</v>
      </c>
      <c r="AX76" s="30">
        <f>AW76/48</f>
        <v>3.875</v>
      </c>
      <c r="AY76" s="34">
        <v>9</v>
      </c>
      <c r="AZ76" s="28">
        <f>BL76+48</f>
        <v>212</v>
      </c>
      <c r="BA76" s="30">
        <f>AZ76/48</f>
        <v>4.41666666666667</v>
      </c>
      <c r="BB76" s="38">
        <v>10</v>
      </c>
      <c r="BC76" s="50"/>
      <c r="BD76" s="39">
        <v>56</v>
      </c>
      <c r="BE76" s="34">
        <v>1</v>
      </c>
      <c r="BF76" s="34">
        <v>84</v>
      </c>
      <c r="BG76" s="34">
        <v>3</v>
      </c>
      <c r="BH76" s="34">
        <v>137</v>
      </c>
      <c r="BI76" s="34">
        <v>7</v>
      </c>
      <c r="BJ76" s="34">
        <v>138</v>
      </c>
      <c r="BK76" s="34">
        <v>9</v>
      </c>
      <c r="BL76" s="34">
        <v>164</v>
      </c>
      <c r="BM76" s="38">
        <v>10</v>
      </c>
    </row>
    <row r="77" ht="15.75" customHeight="1">
      <c r="A77" s="40">
        <v>74</v>
      </c>
      <c r="B77" t="s" s="85">
        <v>23</v>
      </c>
      <c r="C77" t="s" s="20">
        <v>268</v>
      </c>
      <c r="D77" t="s" s="86">
        <v>269</v>
      </c>
      <c r="E77" t="s" s="25">
        <v>51</v>
      </c>
      <c r="F77" s="34">
        <v>23</v>
      </c>
      <c r="G77" t="s" s="24">
        <v>250</v>
      </c>
      <c r="H77" t="s" s="25">
        <f>IF(AND(E77="M",F77&lt;=29),"M 17-29",IF(AND(E77="K",F77&lt;=29),"K 17-29",IF(AND(E77="M",F77&gt;29),"M 30-79",IF(AND(E77="K",F77&gt;29),"K 30-79","other"))))</f>
        <v>101</v>
      </c>
      <c r="I77" s="26"/>
      <c r="J77" s="27">
        <f>ROUND(IF((AP77-1.33)&lt;1,"1",AP77-1.33),0)</f>
        <v>3</v>
      </c>
      <c r="K77" s="28">
        <f>ROUND(IF((AP77+1.33)&gt;10,"10",AP77+1.33),0)</f>
        <v>5</v>
      </c>
      <c r="L77" t="s" s="25">
        <f>CONCATENATE(J77,"-",K77)</f>
        <v>41</v>
      </c>
      <c r="M77" s="28">
        <f>ROUND(IF((AS77-1.31)&lt;1,"1",AS77-1.31),0)</f>
        <v>5</v>
      </c>
      <c r="N77" s="28">
        <f>ROUND(IF((AS77+1.31)&gt;10,"10",AS77+1.31),0)</f>
        <v>7</v>
      </c>
      <c r="O77" t="s" s="25">
        <f>CONCATENATE(M77,"-",N77)</f>
        <v>74</v>
      </c>
      <c r="P77" s="28">
        <f>ROUND(IF((AV77-1.52)&lt;1,"1",AV77-1.52),0)</f>
        <v>6</v>
      </c>
      <c r="Q77" s="28">
        <f>ROUND(IF((AV77+1.52)&gt;10,"10",AV77+1.52),0)</f>
        <v>10</v>
      </c>
      <c r="R77" t="s" s="25">
        <f>CONCATENATE(P77,"-",Q77)</f>
        <v>43</v>
      </c>
      <c r="S77" s="28">
        <f>ROUND(IF((AY77-1.6)&lt;1,"1",AY77-1.6),0)</f>
        <v>3</v>
      </c>
      <c r="T77" s="28">
        <f>ROUND(IF((AY77+1.6)&gt;10,"10",AY77+1.6),0)</f>
        <v>7</v>
      </c>
      <c r="U77" t="s" s="25">
        <f>CONCATENATE(S77,"-",T77)</f>
        <v>30</v>
      </c>
      <c r="V77" s="28">
        <f>ROUND(IF((BB77-1.3)&lt;1,"1",BB77-1.3),0)</f>
        <v>4</v>
      </c>
      <c r="W77" s="28">
        <f>ROUND(IF((BB77+1.3)&gt;10,"10",BB77+1.3),0)</f>
        <v>6</v>
      </c>
      <c r="X77" t="s" s="29">
        <f>CONCATENATE(V77,"-",W77)</f>
        <v>80</v>
      </c>
      <c r="Y77" s="27">
        <f>ROUND(IF(AN77-7.43&lt;48,"48",AN77-7.43),0)</f>
        <v>125</v>
      </c>
      <c r="Z77" s="28">
        <f>ROUND(IF(AN77+7.43&gt;240,"240",AN77+7.43),0)</f>
        <v>139</v>
      </c>
      <c r="AA77" t="s" s="25">
        <f>CONCATENATE(Y77,"-",Z77)</f>
        <v>83</v>
      </c>
      <c r="AB77" s="28">
        <f>ROUND(IF(AQ77-7.37&lt;48,"48",AQ77-7.37),0)</f>
        <v>156</v>
      </c>
      <c r="AC77" s="28">
        <f>ROUND(IF(AQ77+7.37&gt;240,"240",AQ77+7.37),0)</f>
        <v>170</v>
      </c>
      <c r="AD77" t="s" s="25">
        <f>CONCATENATE(AB77,"-",AC77)</f>
        <v>149</v>
      </c>
      <c r="AE77" s="28">
        <f>ROUND(IF(AT77-7.31&lt;48,"48",AT77-7.31),0)</f>
        <v>185</v>
      </c>
      <c r="AF77" s="28">
        <f>ROUND(IF(AT77+7.31&gt;240,"240",AT77+7.31),0)</f>
        <v>199</v>
      </c>
      <c r="AG77" t="s" s="25">
        <f>CONCATENATE(AE77,"-",AF77)</f>
        <v>198</v>
      </c>
      <c r="AH77" s="28">
        <f>ROUND(IF(AW77-7.22&lt;48,"48",AW77-7.22),0)</f>
        <v>146</v>
      </c>
      <c r="AI77" s="28">
        <f>ROUND(IF(AW77+7.22&gt;240,"240",AW77+7.22),0)</f>
        <v>160</v>
      </c>
      <c r="AJ77" t="s" s="25">
        <f>CONCATENATE(AH77,"-",AI77)</f>
        <v>105</v>
      </c>
      <c r="AK77" s="28">
        <f>ROUND(IF(AZ77-7.06&lt;48,"48",AZ77-7.06),0)</f>
        <v>149</v>
      </c>
      <c r="AL77" s="28">
        <f>ROUND(IF(AZ77+7.06&gt;240,"240",AZ77+7.06),0)</f>
        <v>163</v>
      </c>
      <c r="AM77" t="s" s="29">
        <f>CONCATENATE(AK77,"-",AL77)</f>
        <v>141</v>
      </c>
      <c r="AN77" s="27">
        <f>BD77+48</f>
        <v>132</v>
      </c>
      <c r="AO77" s="30">
        <f>AN77/48</f>
        <v>2.75</v>
      </c>
      <c r="AP77" s="34">
        <v>4</v>
      </c>
      <c r="AQ77" s="28">
        <f>BF77+48</f>
        <v>163</v>
      </c>
      <c r="AR77" s="30">
        <f>AQ77/48</f>
        <v>3.39583333333333</v>
      </c>
      <c r="AS77" s="34">
        <v>6</v>
      </c>
      <c r="AT77" s="28">
        <f>BH77+48</f>
        <v>192</v>
      </c>
      <c r="AU77" s="30">
        <f>AT77/48</f>
        <v>4</v>
      </c>
      <c r="AV77" s="34">
        <v>8</v>
      </c>
      <c r="AW77" s="28">
        <f>BJ77+48</f>
        <v>153</v>
      </c>
      <c r="AX77" s="30">
        <f>AW77/48</f>
        <v>3.1875</v>
      </c>
      <c r="AY77" s="34">
        <v>5</v>
      </c>
      <c r="AZ77" s="28">
        <f>BL77+48</f>
        <v>156</v>
      </c>
      <c r="BA77" s="30">
        <f>AZ77/48</f>
        <v>3.25</v>
      </c>
      <c r="BB77" s="38">
        <v>5</v>
      </c>
      <c r="BC77" s="50"/>
      <c r="BD77" s="39">
        <v>84</v>
      </c>
      <c r="BE77" s="34">
        <v>4</v>
      </c>
      <c r="BF77" s="34">
        <v>115</v>
      </c>
      <c r="BG77" s="34">
        <v>6</v>
      </c>
      <c r="BH77" s="34">
        <v>144</v>
      </c>
      <c r="BI77" s="34">
        <v>8</v>
      </c>
      <c r="BJ77" s="34">
        <v>105</v>
      </c>
      <c r="BK77" s="34">
        <v>5</v>
      </c>
      <c r="BL77" s="34">
        <v>108</v>
      </c>
      <c r="BM77" s="38">
        <v>5</v>
      </c>
    </row>
    <row r="78" ht="15.75" customHeight="1">
      <c r="A78" s="40">
        <v>75</v>
      </c>
      <c r="B78" t="s" s="85">
        <v>23</v>
      </c>
      <c r="C78" t="s" s="48">
        <v>270</v>
      </c>
      <c r="D78" t="s" s="90">
        <v>271</v>
      </c>
      <c r="E78" t="s" s="25">
        <v>26</v>
      </c>
      <c r="F78" s="34">
        <v>38</v>
      </c>
      <c r="G78" t="s" s="24">
        <v>250</v>
      </c>
      <c r="H78" t="s" s="25">
        <f>IF(AND(E78="M",F78&lt;=29),"M 17-29",IF(AND(E78="K",F78&lt;=29),"K 17-29",IF(AND(E78="M",F78&gt;29),"M 30-79",IF(AND(E78="K",F78&gt;29),"K 30-79","other"))))</f>
        <v>28</v>
      </c>
      <c r="I78" s="26"/>
      <c r="J78" s="27">
        <f>ROUND(IF((AP78-1.49)&lt;1,"1",AP78-1.49),0)</f>
        <v>6</v>
      </c>
      <c r="K78" s="28">
        <f>ROUND(IF((AP78+1.49)&gt;10,"10",AP78+1.49),0)</f>
        <v>8</v>
      </c>
      <c r="L78" t="s" s="25">
        <f>CONCATENATE(J78,"-",K78)</f>
        <v>81</v>
      </c>
      <c r="M78" s="28">
        <f>ROUND(IF((AS78-1.69)&lt;1,"1",AS78-1.69),0)</f>
        <v>2</v>
      </c>
      <c r="N78" s="28">
        <f>ROUND(IF((AS78+1.69)&gt;10,"10",AS78+1.69),0)</f>
        <v>6</v>
      </c>
      <c r="O78" t="s" s="25">
        <f>CONCATENATE(M78,"-",N78)</f>
        <v>33</v>
      </c>
      <c r="P78" s="28">
        <f>ROUND(IF((AV78-1.7)&lt;1,"1",AV78-1.7),0)</f>
        <v>8</v>
      </c>
      <c r="Q78" s="28">
        <f>ROUND(IF((AV78+1.7)&gt;10,"10",AV78+1.7),0)</f>
        <v>10</v>
      </c>
      <c r="R78" t="s" s="25">
        <f>CONCATENATE(P78,"-",Q78)</f>
        <v>61</v>
      </c>
      <c r="S78" s="28">
        <f>ROUND(IF((AY78-1.81)&lt;1,"1",AY78-1.81),0)</f>
        <v>4</v>
      </c>
      <c r="T78" s="28">
        <f>ROUND(IF((AY78+1.81)&gt;10,"10",AY78+1.81),)</f>
        <v>8</v>
      </c>
      <c r="U78" t="s" s="25">
        <f>CONCATENATE(S78,"-",T78)</f>
        <v>32</v>
      </c>
      <c r="V78" s="28">
        <f>ROUND(IF((BB78-1.53)&lt;1,"1",BB78-1.53),0)</f>
        <v>1</v>
      </c>
      <c r="W78" s="28">
        <f>ROUND(IF((BB78+1.53)&gt;10,"10",BB78+1.53),0)</f>
        <v>4</v>
      </c>
      <c r="X78" t="s" s="29">
        <f>CONCATENATE(V78,"-",W78)</f>
        <v>53</v>
      </c>
      <c r="Y78" s="27">
        <f>ROUND(IF(AN78-7.43&lt;48,"48",AN78-7.43),0)</f>
        <v>141</v>
      </c>
      <c r="Z78" s="28">
        <f>ROUND(IF(AN78+7.43&gt;240,"240",AN78+7.43),0)</f>
        <v>155</v>
      </c>
      <c r="AA78" t="s" s="25">
        <f>CONCATENATE(Y78,"-",Z78)</f>
        <v>135</v>
      </c>
      <c r="AB78" s="28">
        <f>ROUND(IF(AQ78-7.37&lt;48,"48",AQ78-7.37),0)</f>
        <v>132</v>
      </c>
      <c r="AC78" s="28">
        <f>ROUND(IF(AQ78+7.37&gt;240,"240",AQ78+7.37),0)</f>
        <v>146</v>
      </c>
      <c r="AD78" t="s" s="25">
        <f>CONCATENATE(AB78,"-",AC78)</f>
        <v>173</v>
      </c>
      <c r="AE78" s="28">
        <f>ROUND(IF(AT78-7.31&lt;48,"48",AT78-7.31),0)</f>
        <v>180</v>
      </c>
      <c r="AF78" s="28">
        <f>ROUND(IF(AT78+7.31&gt;240,"240",AT78+7.31),0)</f>
        <v>194</v>
      </c>
      <c r="AG78" t="s" s="25">
        <f>CONCATENATE(AE78,"-",AF78)</f>
        <v>136</v>
      </c>
      <c r="AH78" s="28">
        <f>ROUND(IF(AW78-7.22&lt;48,"48",AW78-7.22),0)</f>
        <v>156</v>
      </c>
      <c r="AI78" s="28">
        <f>ROUND(IF(AW78+7.22&gt;240,"240",AW78+7.22),0)</f>
        <v>170</v>
      </c>
      <c r="AJ78" t="s" s="25">
        <f>CONCATENATE(AH78,"-",AI78)</f>
        <v>149</v>
      </c>
      <c r="AK78" s="28">
        <f>ROUND(IF(AZ78-7.06&lt;48,"48",AZ78-7.06),0)</f>
        <v>117</v>
      </c>
      <c r="AL78" s="28">
        <f>ROUND(IF(AZ78+7.06&gt;240,"240",AZ78+7.06),0)</f>
        <v>131</v>
      </c>
      <c r="AM78" t="s" s="29">
        <f>CONCATENATE(AK78,"-",AL78)</f>
        <v>45</v>
      </c>
      <c r="AN78" s="27">
        <f>BD78+48</f>
        <v>148</v>
      </c>
      <c r="AO78" s="30">
        <f>AN78/48</f>
        <v>3.08333333333333</v>
      </c>
      <c r="AP78" s="34">
        <v>7</v>
      </c>
      <c r="AQ78" s="28">
        <f>BF78+48</f>
        <v>139</v>
      </c>
      <c r="AR78" s="30">
        <f>AQ78/48</f>
        <v>2.89583333333333</v>
      </c>
      <c r="AS78" s="34">
        <v>4</v>
      </c>
      <c r="AT78" s="28">
        <f>BH78+48</f>
        <v>187</v>
      </c>
      <c r="AU78" s="30">
        <f>AT78/48</f>
        <v>3.89583333333333</v>
      </c>
      <c r="AV78" s="34">
        <v>10</v>
      </c>
      <c r="AW78" s="28">
        <f>BJ78+48</f>
        <v>163</v>
      </c>
      <c r="AX78" s="30">
        <f>AW78/48</f>
        <v>3.39583333333333</v>
      </c>
      <c r="AY78" s="34">
        <v>6</v>
      </c>
      <c r="AZ78" s="28">
        <f>BL78+48</f>
        <v>124</v>
      </c>
      <c r="BA78" s="30">
        <f>AZ78/48</f>
        <v>2.58333333333333</v>
      </c>
      <c r="BB78" s="38">
        <v>2</v>
      </c>
      <c r="BC78" s="58"/>
      <c r="BD78" s="39">
        <v>100</v>
      </c>
      <c r="BE78" s="34">
        <v>7</v>
      </c>
      <c r="BF78" s="34">
        <v>91</v>
      </c>
      <c r="BG78" s="34">
        <v>4</v>
      </c>
      <c r="BH78" s="34">
        <v>139</v>
      </c>
      <c r="BI78" s="34">
        <v>10</v>
      </c>
      <c r="BJ78" s="34">
        <v>115</v>
      </c>
      <c r="BK78" s="34">
        <v>6</v>
      </c>
      <c r="BL78" s="34">
        <v>76</v>
      </c>
      <c r="BM78" s="38">
        <v>2</v>
      </c>
    </row>
    <row r="79" ht="15.75" customHeight="1">
      <c r="A79" s="91">
        <v>76</v>
      </c>
      <c r="B79" t="s" s="92">
        <v>23</v>
      </c>
      <c r="C79" s="93"/>
      <c r="D79" t="s" s="88">
        <v>272</v>
      </c>
      <c r="E79" t="s" s="94">
        <v>26</v>
      </c>
      <c r="F79" s="95">
        <v>31</v>
      </c>
      <c r="G79" t="s" s="24">
        <v>250</v>
      </c>
      <c r="H79" t="s" s="25">
        <f>IF(AND(E79="M",F79&lt;=29),"M 17-29",IF(AND(E79="K",F79&lt;=29),"K 17-29",IF(AND(E79="M",F79&gt;29),"M 30-79",IF(AND(E79="K",F79&gt;29),"K 30-79","other"))))</f>
        <v>28</v>
      </c>
      <c r="I79" s="26"/>
      <c r="J79" s="27">
        <f>ROUND(IF((AP79-1.49)&lt;1,"1",AP79-1.49),0)</f>
        <v>1</v>
      </c>
      <c r="K79" s="28">
        <f>ROUND(IF((AP79+1.49)&gt;10,"10",AP79+1.49),0)</f>
        <v>3</v>
      </c>
      <c r="L79" t="s" s="25">
        <f>CONCATENATE(J79,"-",K79)</f>
        <v>102</v>
      </c>
      <c r="M79" s="28">
        <f>ROUND(IF((AS79-1.69)&lt;1,"1",AS79-1.69),0)</f>
        <v>4</v>
      </c>
      <c r="N79" s="28">
        <f>ROUND(IF((AS79+1.69)&gt;10,"10",AS79+1.69),0)</f>
        <v>8</v>
      </c>
      <c r="O79" t="s" s="25">
        <f>CONCATENATE(M79,"-",N79)</f>
        <v>32</v>
      </c>
      <c r="P79" s="28">
        <f>ROUND(IF((AV79-1.7)&lt;1,"1",AV79-1.7),0)</f>
        <v>2</v>
      </c>
      <c r="Q79" s="28">
        <f>ROUND(IF((AV79+1.7)&gt;10,"10",AV79+1.7),0)</f>
        <v>6</v>
      </c>
      <c r="R79" t="s" s="25">
        <f>CONCATENATE(P79,"-",Q79)</f>
        <v>33</v>
      </c>
      <c r="S79" s="28">
        <f>ROUND(IF((AY79-1.81)&lt;1,"1",AY79-1.81),0)</f>
        <v>2</v>
      </c>
      <c r="T79" s="28">
        <f>ROUND(IF((AY79+1.81)&gt;10,"10",AY79+1.81),)</f>
        <v>6</v>
      </c>
      <c r="U79" t="s" s="25">
        <f>CONCATENATE(S79,"-",T79)</f>
        <v>33</v>
      </c>
      <c r="V79" s="28">
        <f>ROUND(IF((BB79-1.53)&lt;1,"1",BB79-1.53),0)</f>
        <v>3</v>
      </c>
      <c r="W79" s="28">
        <f>ROUND(IF((BB79+1.53)&gt;10,"10",BB79+1.53),0)</f>
        <v>7</v>
      </c>
      <c r="X79" t="s" s="29">
        <f>CONCATENATE(V79,"-",W79)</f>
        <v>30</v>
      </c>
      <c r="Y79" s="27">
        <f>ROUND(IF(AN79-7.43&lt;48,"48",AN79-7.43),0)</f>
        <v>102</v>
      </c>
      <c r="Z79" s="28">
        <f>ROUND(IF(AN79+7.43&gt;240,"240",AN79+7.43),0)</f>
        <v>116</v>
      </c>
      <c r="AA79" t="s" s="25">
        <f>CONCATENATE(Y79,"-",Z79)</f>
        <v>273</v>
      </c>
      <c r="AB79" s="28">
        <f>ROUND(IF(AQ79-7.37&lt;48,"48",AQ79-7.37),0)</f>
        <v>147</v>
      </c>
      <c r="AC79" s="28">
        <f>ROUND(IF(AQ79+7.37&gt;240,"240",AQ79+7.37),0)</f>
        <v>161</v>
      </c>
      <c r="AD79" t="s" s="25">
        <f>CONCATENATE(AB79,"-",AC79)</f>
        <v>57</v>
      </c>
      <c r="AE79" s="28">
        <f>ROUND(IF(AT79-7.31&lt;48,"48",AT79-7.31),0)</f>
        <v>129</v>
      </c>
      <c r="AF79" s="28">
        <f>ROUND(IF(AT79+7.31&gt;240,"240",AT79+7.31),0)</f>
        <v>143</v>
      </c>
      <c r="AG79" t="s" s="25">
        <f>CONCATENATE(AE79,"-",AF79)</f>
        <v>76</v>
      </c>
      <c r="AH79" s="28">
        <f>ROUND(IF(AW79-7.22&lt;48,"48",AW79-7.22),0)</f>
        <v>145</v>
      </c>
      <c r="AI79" s="28">
        <f>ROUND(IF(AW79+7.22&gt;240,"240",AW79+7.22),0)</f>
        <v>159</v>
      </c>
      <c r="AJ79" t="s" s="25">
        <f>CONCATENATE(AH79,"-",AI79)</f>
        <v>86</v>
      </c>
      <c r="AK79" s="28">
        <f>ROUND(IF(AZ79-7.06&lt;48,"48",AZ79-7.06),0)</f>
        <v>156</v>
      </c>
      <c r="AL79" s="28">
        <f>ROUND(IF(AZ79+7.06&gt;240,"240",AZ79+7.06),0)</f>
        <v>170</v>
      </c>
      <c r="AM79" t="s" s="29">
        <f>CONCATENATE(AK79,"-",AL79)</f>
        <v>149</v>
      </c>
      <c r="AN79" s="27">
        <f>BD79+48</f>
        <v>109</v>
      </c>
      <c r="AO79" s="30">
        <f>AN79/48</f>
        <v>2.27083333333333</v>
      </c>
      <c r="AP79" s="95">
        <v>2</v>
      </c>
      <c r="AQ79" s="28">
        <f>BF79+48</f>
        <v>154</v>
      </c>
      <c r="AR79" s="30">
        <f>AQ79/48</f>
        <v>3.20833333333333</v>
      </c>
      <c r="AS79" s="95">
        <v>6</v>
      </c>
      <c r="AT79" s="28">
        <f>BH79+48</f>
        <v>136</v>
      </c>
      <c r="AU79" s="30">
        <f>AT79/48</f>
        <v>2.83333333333333</v>
      </c>
      <c r="AV79" s="95">
        <v>4</v>
      </c>
      <c r="AW79" s="28">
        <f>BJ79+48</f>
        <v>152</v>
      </c>
      <c r="AX79" s="30">
        <f>AW79/48</f>
        <v>3.16666666666667</v>
      </c>
      <c r="AY79" s="95">
        <v>4</v>
      </c>
      <c r="AZ79" s="28">
        <f>BL79+48</f>
        <v>163</v>
      </c>
      <c r="BA79" s="30">
        <f>AZ79/48</f>
        <v>3.39583333333333</v>
      </c>
      <c r="BB79" s="96">
        <v>5</v>
      </c>
      <c r="BC79" s="58"/>
      <c r="BD79" s="97">
        <v>61</v>
      </c>
      <c r="BE79" s="95">
        <v>2</v>
      </c>
      <c r="BF79" s="95">
        <v>106</v>
      </c>
      <c r="BG79" s="95">
        <v>6</v>
      </c>
      <c r="BH79" s="95">
        <v>88</v>
      </c>
      <c r="BI79" s="95">
        <v>4</v>
      </c>
      <c r="BJ79" s="95">
        <v>104</v>
      </c>
      <c r="BK79" s="95">
        <v>4</v>
      </c>
      <c r="BL79" s="95">
        <v>115</v>
      </c>
      <c r="BM79" s="96">
        <v>5</v>
      </c>
    </row>
    <row r="80" ht="15.75" customHeight="1">
      <c r="A80" s="95">
        <v>77</v>
      </c>
      <c r="B80" t="s" s="98">
        <v>39</v>
      </c>
      <c r="C80" s="99"/>
      <c r="D80" t="s" s="90">
        <v>274</v>
      </c>
      <c r="E80" t="s" s="94">
        <v>51</v>
      </c>
      <c r="F80" s="95">
        <v>23</v>
      </c>
      <c r="G80" t="s" s="24">
        <v>250</v>
      </c>
      <c r="H80" t="s" s="25">
        <f>IF(AND(E80="M",F80&lt;=29),"M 17-29",IF(AND(E80="K",F80&lt;=29),"K 17-29",IF(AND(E80="M",F80&gt;29),"M 30-79",IF(AND(E80="K",F80&gt;29),"K 30-79","other"))))</f>
        <v>101</v>
      </c>
      <c r="I80" s="26"/>
      <c r="J80" s="27">
        <f>ROUND(IF((AP80-1.33)&lt;1,"1",AP80-1.33),0)</f>
        <v>1</v>
      </c>
      <c r="K80" s="28">
        <f>ROUND(IF((AP80+1.33)&gt;10,"10",AP80+1.33),0)</f>
        <v>3</v>
      </c>
      <c r="L80" t="s" s="25">
        <f>CONCATENATE(J80,"-",K80)</f>
        <v>102</v>
      </c>
      <c r="M80" s="28">
        <f>ROUND(IF((AS80-1.31)&lt;1,"1",AS80-1.31),0)</f>
        <v>7</v>
      </c>
      <c r="N80" s="28">
        <f>ROUND(IF((AS80+1.31)&gt;10,"10",AS80+1.31),0)</f>
        <v>9</v>
      </c>
      <c r="O80" t="s" s="25">
        <f>CONCATENATE(M80,"-",N80)</f>
        <v>129</v>
      </c>
      <c r="P80" s="28">
        <f>ROUND(IF((AV80-1.52)&lt;1,"1",AV80-1.52),0)</f>
        <v>4</v>
      </c>
      <c r="Q80" s="28">
        <f>ROUND(IF((AV80+1.52)&gt;10,"10",AV80+1.52),0)</f>
        <v>8</v>
      </c>
      <c r="R80" t="s" s="25">
        <f>CONCATENATE(P80,"-",Q80)</f>
        <v>32</v>
      </c>
      <c r="S80" s="28">
        <f>ROUND(IF((AY80-1.6)&lt;1,"1",AY80-1.6),0)</f>
        <v>1</v>
      </c>
      <c r="T80" s="28">
        <f>ROUND(IF((AY80+1.6)&gt;10,"10",AY80+1.6),0)</f>
        <v>4</v>
      </c>
      <c r="U80" t="s" s="25">
        <f>CONCATENATE(S80,"-",T80)</f>
        <v>53</v>
      </c>
      <c r="V80" s="28">
        <f>ROUND(IF((BB80-1.3)&lt;1,"1",BB80-1.3),0)</f>
        <v>8</v>
      </c>
      <c r="W80" s="28">
        <f>ROUND(IF((BB80+1.3)&gt;10,"10",BB80+1.3),0)</f>
        <v>10</v>
      </c>
      <c r="X80" t="s" s="29">
        <f>CONCATENATE(V80,"-",W80)</f>
        <v>61</v>
      </c>
      <c r="Y80" s="27">
        <f>ROUND(IF(AN80-7.43&lt;48,"48",AN80-7.43),0)</f>
        <v>100</v>
      </c>
      <c r="Z80" s="28">
        <f>ROUND(IF(AN80+7.43&gt;240,"240",AN80+7.43),0)</f>
        <v>114</v>
      </c>
      <c r="AA80" t="s" s="25">
        <f>CONCATENATE(Y80,"-",Z80)</f>
        <v>275</v>
      </c>
      <c r="AB80" s="28">
        <f>ROUND(IF(AQ80-7.37&lt;48,"48",AQ80-7.37),0)</f>
        <v>180</v>
      </c>
      <c r="AC80" s="28">
        <f>ROUND(IF(AQ80+7.37&gt;240,"240",AQ80+7.37),0)</f>
        <v>194</v>
      </c>
      <c r="AD80" t="s" s="25">
        <f>CONCATENATE(AB80,"-",AC80)</f>
        <v>136</v>
      </c>
      <c r="AE80" s="28">
        <f>ROUND(IF(AT80-7.31&lt;48,"48",AT80-7.31),0)</f>
        <v>164</v>
      </c>
      <c r="AF80" s="28">
        <f>ROUND(IF(AT80+7.31&gt;240,"240",AT80+7.31),0)</f>
        <v>178</v>
      </c>
      <c r="AG80" t="s" s="25">
        <f>CONCATENATE(AE80,"-",AF80)</f>
        <v>104</v>
      </c>
      <c r="AH80" s="28">
        <f>ROUND(IF(AW80-7.22&lt;48,"48",AW80-7.22),0)</f>
        <v>108</v>
      </c>
      <c r="AI80" s="28">
        <f>ROUND(IF(AW80+7.22&gt;240,"240",AW80+7.22),0)</f>
        <v>122</v>
      </c>
      <c r="AJ80" t="s" s="25">
        <f>CONCATENATE(AH80,"-",AI80)</f>
        <v>169</v>
      </c>
      <c r="AK80" s="28">
        <f>ROUND(IF(AZ80-7.06&lt;48,"48",AZ80-7.06),0)</f>
        <v>186</v>
      </c>
      <c r="AL80" s="28">
        <f>ROUND(IF(AZ80+7.06&gt;240,"240",AZ80+7.06),0)</f>
        <v>200</v>
      </c>
      <c r="AM80" t="s" s="29">
        <f>CONCATENATE(AK80,"-",AL80)</f>
        <v>70</v>
      </c>
      <c r="AN80" s="27">
        <f>BD80+48</f>
        <v>107</v>
      </c>
      <c r="AO80" s="30">
        <f>AN80/48</f>
        <v>2.22916666666667</v>
      </c>
      <c r="AP80" s="95">
        <v>2</v>
      </c>
      <c r="AQ80" s="28">
        <f>BF80+48</f>
        <v>187</v>
      </c>
      <c r="AR80" s="30">
        <f>AQ80/48</f>
        <v>3.89583333333333</v>
      </c>
      <c r="AS80" s="95">
        <v>8</v>
      </c>
      <c r="AT80" s="28">
        <f>BH80+48</f>
        <v>171</v>
      </c>
      <c r="AU80" s="30">
        <f>AT80/48</f>
        <v>3.5625</v>
      </c>
      <c r="AV80" s="95">
        <v>6</v>
      </c>
      <c r="AW80" s="28">
        <f>BJ80+48</f>
        <v>115</v>
      </c>
      <c r="AX80" s="30">
        <f>AW80/48</f>
        <v>2.39583333333333</v>
      </c>
      <c r="AY80" s="95">
        <v>2</v>
      </c>
      <c r="AZ80" s="28">
        <f>BL80+48</f>
        <v>193</v>
      </c>
      <c r="BA80" s="30">
        <f>AZ80/48</f>
        <v>4.02083333333333</v>
      </c>
      <c r="BB80" s="96">
        <v>9</v>
      </c>
      <c r="BC80" s="58"/>
      <c r="BD80" s="97">
        <v>59</v>
      </c>
      <c r="BE80" s="95">
        <v>2</v>
      </c>
      <c r="BF80" s="95">
        <v>139</v>
      </c>
      <c r="BG80" s="95">
        <v>8</v>
      </c>
      <c r="BH80" s="95">
        <v>123</v>
      </c>
      <c r="BI80" s="95">
        <v>6</v>
      </c>
      <c r="BJ80" s="95">
        <v>67</v>
      </c>
      <c r="BK80" s="95">
        <v>2</v>
      </c>
      <c r="BL80" s="95">
        <v>145</v>
      </c>
      <c r="BM80" s="96">
        <v>9</v>
      </c>
    </row>
    <row r="81" ht="15.75" customHeight="1">
      <c r="A81" s="91">
        <v>78</v>
      </c>
      <c r="B81" t="s" s="92">
        <v>23</v>
      </c>
      <c r="C81" s="93"/>
      <c r="D81" t="s" s="88">
        <v>276</v>
      </c>
      <c r="E81" t="s" s="94">
        <v>26</v>
      </c>
      <c r="F81" s="95">
        <v>30</v>
      </c>
      <c r="G81" t="s" s="24">
        <v>250</v>
      </c>
      <c r="H81" t="s" s="25">
        <f>IF(AND(E81="M",F81&lt;=29),"M 17-29",IF(AND(E81="K",F81&lt;=29),"K 17-29",IF(AND(E81="M",F81&gt;29),"M 30-79",IF(AND(E81="K",F81&gt;29),"K 30-79","other"))))</f>
        <v>28</v>
      </c>
      <c r="I81" s="26"/>
      <c r="J81" s="27">
        <f>ROUND(IF((AP81-1.49)&lt;1,"1",AP81-1.49),0)</f>
        <v>7</v>
      </c>
      <c r="K81" s="28">
        <f>ROUND(IF((AP81+1.49)&gt;10,"10",AP81+1.49),0)</f>
        <v>9</v>
      </c>
      <c r="L81" t="s" s="25">
        <f>CONCATENATE(J81,"-",K81)</f>
        <v>129</v>
      </c>
      <c r="M81" s="28">
        <f>ROUND(IF((AS81-1.69)&lt;1,"1",AS81-1.69),0)</f>
        <v>1</v>
      </c>
      <c r="N81" s="28">
        <f>ROUND(IF((AS81+1.69)&gt;10,"10",AS81+1.69),0)</f>
        <v>5</v>
      </c>
      <c r="O81" t="s" s="25">
        <f>CONCATENATE(M81,"-",N81)</f>
        <v>44</v>
      </c>
      <c r="P81" s="28">
        <f>ROUND(IF((AV81-1.7)&lt;1,"1",AV81-1.7),0)</f>
        <v>4</v>
      </c>
      <c r="Q81" s="28">
        <f>ROUND(IF((AV81+1.7)&gt;10,"10",AV81+1.7),0)</f>
        <v>8</v>
      </c>
      <c r="R81" t="s" s="25">
        <f>CONCATENATE(P81,"-",Q81)</f>
        <v>32</v>
      </c>
      <c r="S81" s="28">
        <f>ROUND(IF((AY81-1.81)&lt;1,"1",AY81-1.81),0)</f>
        <v>2</v>
      </c>
      <c r="T81" s="28">
        <f>ROUND(IF((AY81+1.81)&gt;10,"10",AY81+1.81),)</f>
        <v>6</v>
      </c>
      <c r="U81" t="s" s="25">
        <f>CONCATENATE(S81,"-",T81)</f>
        <v>33</v>
      </c>
      <c r="V81" s="28">
        <f>ROUND(IF((BB81-1.53)&lt;1,"1",BB81-1.53),0)</f>
        <v>5</v>
      </c>
      <c r="W81" s="28">
        <f>ROUND(IF((BB81+1.53)&gt;10,"10",BB81+1.53),0)</f>
        <v>9</v>
      </c>
      <c r="X81" t="s" s="29">
        <f>CONCATENATE(V81,"-",W81)</f>
        <v>31</v>
      </c>
      <c r="Y81" s="27">
        <f>ROUND(IF(AN81-7.43&lt;48,"48",AN81-7.43),0)</f>
        <v>159</v>
      </c>
      <c r="Z81" s="28">
        <f>ROUND(IF(AN81+7.43&gt;240,"240",AN81+7.43),0)</f>
        <v>173</v>
      </c>
      <c r="AA81" t="s" s="25">
        <f>CONCATENATE(Y81,"-",Z81)</f>
        <v>168</v>
      </c>
      <c r="AB81" s="28">
        <f>ROUND(IF(AQ81-7.37&lt;48,"48",AQ81-7.37),0)</f>
        <v>125</v>
      </c>
      <c r="AC81" s="28">
        <f>ROUND(IF(AQ81+7.37&gt;240,"240",AQ81+7.37),0)</f>
        <v>139</v>
      </c>
      <c r="AD81" t="s" s="25">
        <f>CONCATENATE(AB81,"-",AC81)</f>
        <v>83</v>
      </c>
      <c r="AE81" s="28">
        <f>ROUND(IF(AT81-7.31&lt;48,"48",AT81-7.31),0)</f>
        <v>139</v>
      </c>
      <c r="AF81" s="28">
        <f>ROUND(IF(AT81+7.31&gt;240,"240",AT81+7.31),0)</f>
        <v>153</v>
      </c>
      <c r="AG81" t="s" s="25">
        <f>CONCATENATE(AE81,"-",AF81)</f>
        <v>69</v>
      </c>
      <c r="AH81" s="28">
        <f>ROUND(IF(AW81-7.22&lt;48,"48",AW81-7.22),0)</f>
        <v>145</v>
      </c>
      <c r="AI81" s="28">
        <f>ROUND(IF(AW81+7.22&gt;240,"240",AW81+7.22),0)</f>
        <v>159</v>
      </c>
      <c r="AJ81" t="s" s="25">
        <f>CONCATENATE(AH81,"-",AI81)</f>
        <v>86</v>
      </c>
      <c r="AK81" s="28">
        <f>ROUND(IF(AZ81-7.06&lt;48,"48",AZ81-7.06),0)</f>
        <v>167</v>
      </c>
      <c r="AL81" s="28">
        <f>ROUND(IF(AZ81+7.06&gt;240,"240",AZ81+7.06),0)</f>
        <v>181</v>
      </c>
      <c r="AM81" t="s" s="29">
        <f>CONCATENATE(AK81,"-",AL81)</f>
        <v>115</v>
      </c>
      <c r="AN81" s="27">
        <f>BD81+48</f>
        <v>166</v>
      </c>
      <c r="AO81" s="30">
        <f>AN81/48</f>
        <v>3.45833333333333</v>
      </c>
      <c r="AP81" s="95">
        <v>8</v>
      </c>
      <c r="AQ81" s="28">
        <f>BF81+48</f>
        <v>132</v>
      </c>
      <c r="AR81" s="30">
        <f>AQ81/48</f>
        <v>2.75</v>
      </c>
      <c r="AS81" s="95">
        <v>3</v>
      </c>
      <c r="AT81" s="28">
        <f>BH81+48</f>
        <v>146</v>
      </c>
      <c r="AU81" s="30">
        <f>AT81/48</f>
        <v>3.04166666666667</v>
      </c>
      <c r="AV81" s="95">
        <v>6</v>
      </c>
      <c r="AW81" s="28">
        <f>BJ81+48</f>
        <v>152</v>
      </c>
      <c r="AX81" s="30">
        <f>AW81/48</f>
        <v>3.16666666666667</v>
      </c>
      <c r="AY81" s="95">
        <v>4</v>
      </c>
      <c r="AZ81" s="28">
        <f>BL81+48</f>
        <v>174</v>
      </c>
      <c r="BA81" s="30">
        <f>AZ81/48</f>
        <v>3.625</v>
      </c>
      <c r="BB81" s="96">
        <v>7</v>
      </c>
      <c r="BC81" s="50"/>
      <c r="BD81" s="97">
        <v>118</v>
      </c>
      <c r="BE81" s="95">
        <v>8</v>
      </c>
      <c r="BF81" s="95">
        <v>84</v>
      </c>
      <c r="BG81" s="95">
        <v>3</v>
      </c>
      <c r="BH81" s="95">
        <v>98</v>
      </c>
      <c r="BI81" s="95">
        <v>6</v>
      </c>
      <c r="BJ81" s="95">
        <v>104</v>
      </c>
      <c r="BK81" s="95">
        <v>4</v>
      </c>
      <c r="BL81" s="95">
        <v>126</v>
      </c>
      <c r="BM81" s="96">
        <v>7</v>
      </c>
    </row>
    <row r="82" ht="15.75" customHeight="1">
      <c r="A82" s="91">
        <v>79</v>
      </c>
      <c r="B82" t="s" s="92">
        <v>23</v>
      </c>
      <c r="C82" s="93"/>
      <c r="D82" t="s" s="88">
        <v>277</v>
      </c>
      <c r="E82" t="s" s="94">
        <v>51</v>
      </c>
      <c r="F82" s="95">
        <v>23</v>
      </c>
      <c r="G82" t="s" s="24">
        <v>250</v>
      </c>
      <c r="H82" t="s" s="25">
        <f>IF(AND(E82="M",F82&lt;=29),"M 17-29",IF(AND(E82="K",F82&lt;=29),"K 17-29",IF(AND(E82="M",F82&gt;29),"M 30-79",IF(AND(E82="K",F82&gt;29),"K 30-79","other"))))</f>
        <v>101</v>
      </c>
      <c r="I82" s="26"/>
      <c r="J82" s="27">
        <f>ROUND(IF((AP82-1.33)&lt;1,"1",AP82-1.33),0)</f>
        <v>3</v>
      </c>
      <c r="K82" s="28">
        <f>ROUND(IF((AP82+1.33)&gt;10,"10",AP82+1.33),0)</f>
        <v>5</v>
      </c>
      <c r="L82" t="s" s="25">
        <f>CONCATENATE(J82,"-",K82)</f>
        <v>41</v>
      </c>
      <c r="M82" s="28">
        <f>ROUND(IF((AS82-1.31)&lt;1,"1",AS82-1.31),0)</f>
        <v>6</v>
      </c>
      <c r="N82" s="28">
        <f>ROUND(IF((AS82+1.31)&gt;10,"10",AS82+1.31),0)</f>
        <v>8</v>
      </c>
      <c r="O82" t="s" s="25">
        <f>CONCATENATE(M82,"-",N82)</f>
        <v>81</v>
      </c>
      <c r="P82" s="28">
        <f>ROUND(IF((AV82-1.52)&lt;1,"1",AV82-1.52),0)</f>
        <v>6</v>
      </c>
      <c r="Q82" s="28">
        <f>ROUND(IF((AV82+1.52)&gt;10,"10",AV82+1.52),0)</f>
        <v>10</v>
      </c>
      <c r="R82" t="s" s="25">
        <f>CONCATENATE(P82,"-",Q82)</f>
        <v>43</v>
      </c>
      <c r="S82" s="28">
        <f>ROUND(IF((AY82-1.6)&lt;1,"1",AY82-1.6),0)</f>
        <v>5</v>
      </c>
      <c r="T82" s="28">
        <f>ROUND(IF((AY82+1.6)&gt;10,"10",AY82+1.6),0)</f>
        <v>9</v>
      </c>
      <c r="U82" t="s" s="25">
        <f>CONCATENATE(S82,"-",T82)</f>
        <v>31</v>
      </c>
      <c r="V82" s="28">
        <f>ROUND(IF((BB82-1.3)&lt;1,"1",BB82-1.3),0)</f>
        <v>6</v>
      </c>
      <c r="W82" s="28">
        <f>ROUND(IF((BB82+1.3)&gt;10,"10",BB82+1.3),0)</f>
        <v>8</v>
      </c>
      <c r="X82" t="s" s="29">
        <f>CONCATENATE(V82,"-",W82)</f>
        <v>81</v>
      </c>
      <c r="Y82" s="27">
        <f>ROUND(IF(AN82-7.43&lt;48,"48",AN82-7.43),0)</f>
        <v>127</v>
      </c>
      <c r="Z82" s="28">
        <f>ROUND(IF(AN82+7.43&gt;240,"240",AN82+7.43),0)</f>
        <v>141</v>
      </c>
      <c r="AA82" t="s" s="25">
        <f>CONCATENATE(Y82,"-",Z82)</f>
        <v>193</v>
      </c>
      <c r="AB82" s="28">
        <f>ROUND(IF(AQ82-7.37&lt;48,"48",AQ82-7.37),0)</f>
        <v>166</v>
      </c>
      <c r="AC82" s="28">
        <f>ROUND(IF(AQ82+7.37&gt;240,"240",AQ82+7.37),0)</f>
        <v>180</v>
      </c>
      <c r="AD82" t="s" s="25">
        <f>CONCATENATE(AB82,"-",AC82)</f>
        <v>77</v>
      </c>
      <c r="AE82" s="28">
        <f>ROUND(IF(AT82-7.31&lt;48,"48",AT82-7.31),0)</f>
        <v>183</v>
      </c>
      <c r="AF82" s="28">
        <f>ROUND(IF(AT82+7.31&gt;240,"240",AT82+7.31),0)</f>
        <v>197</v>
      </c>
      <c r="AG82" t="s" s="25">
        <f>CONCATENATE(AE82,"-",AF82)</f>
        <v>62</v>
      </c>
      <c r="AH82" s="28">
        <f>ROUND(IF(AW82-7.22&lt;48,"48",AW82-7.22),0)</f>
        <v>168</v>
      </c>
      <c r="AI82" s="28">
        <f>ROUND(IF(AW82+7.22&gt;240,"240",AW82+7.22),0)</f>
        <v>182</v>
      </c>
      <c r="AJ82" t="s" s="25">
        <f>CONCATENATE(AH82,"-",AI82)</f>
        <v>96</v>
      </c>
      <c r="AK82" s="28">
        <f>ROUND(IF(AZ82-7.06&lt;48,"48",AZ82-7.06),0)</f>
        <v>170</v>
      </c>
      <c r="AL82" s="28">
        <f>ROUND(IF(AZ82+7.06&gt;240,"240",AZ82+7.06),0)</f>
        <v>184</v>
      </c>
      <c r="AM82" t="s" s="29">
        <f>CONCATENATE(AK82,"-",AL82)</f>
        <v>150</v>
      </c>
      <c r="AN82" s="27">
        <f>BD82+48</f>
        <v>134</v>
      </c>
      <c r="AO82" s="30">
        <f>AN82/48</f>
        <v>2.79166666666667</v>
      </c>
      <c r="AP82" s="95">
        <v>4</v>
      </c>
      <c r="AQ82" s="28">
        <f>BF82+48</f>
        <v>173</v>
      </c>
      <c r="AR82" s="30">
        <f>AQ82/48</f>
        <v>3.60416666666667</v>
      </c>
      <c r="AS82" s="95">
        <v>7</v>
      </c>
      <c r="AT82" s="28">
        <f>BH82+48</f>
        <v>190</v>
      </c>
      <c r="AU82" s="30">
        <f>AT82/48</f>
        <v>3.95833333333333</v>
      </c>
      <c r="AV82" s="95">
        <v>8</v>
      </c>
      <c r="AW82" s="28">
        <f>BJ82+48</f>
        <v>175</v>
      </c>
      <c r="AX82" s="30">
        <f>AW82/48</f>
        <v>3.64583333333333</v>
      </c>
      <c r="AY82" s="95">
        <v>7</v>
      </c>
      <c r="AZ82" s="28">
        <f>BL82+48</f>
        <v>177</v>
      </c>
      <c r="BA82" s="30">
        <f>AZ82/48</f>
        <v>3.6875</v>
      </c>
      <c r="BB82" s="96">
        <v>7</v>
      </c>
      <c r="BC82" s="50"/>
      <c r="BD82" s="97">
        <v>86</v>
      </c>
      <c r="BE82" s="95">
        <v>4</v>
      </c>
      <c r="BF82" s="95">
        <v>125</v>
      </c>
      <c r="BG82" s="95">
        <v>7</v>
      </c>
      <c r="BH82" s="95">
        <v>142</v>
      </c>
      <c r="BI82" s="95">
        <v>8</v>
      </c>
      <c r="BJ82" s="95">
        <v>127</v>
      </c>
      <c r="BK82" s="95">
        <v>7</v>
      </c>
      <c r="BL82" s="95">
        <v>129</v>
      </c>
      <c r="BM82" s="96">
        <v>7</v>
      </c>
    </row>
    <row r="83" ht="15.75" customHeight="1">
      <c r="A83" s="95">
        <v>80</v>
      </c>
      <c r="B83" t="s" s="98">
        <v>39</v>
      </c>
      <c r="C83" s="100"/>
      <c r="D83" t="s" s="90">
        <v>278</v>
      </c>
      <c r="E83" t="s" s="94">
        <v>51</v>
      </c>
      <c r="F83" s="95">
        <v>30</v>
      </c>
      <c r="G83" t="s" s="24">
        <v>250</v>
      </c>
      <c r="H83" t="s" s="25">
        <f>IF(AND(E83="M",F83&lt;=29),"M 17-29",IF(AND(E83="K",F83&lt;=29),"K 17-29",IF(AND(E83="M",F83&gt;29),"M 30-79",IF(AND(E83="K",F83&gt;29),"K 30-79","other"))))</f>
        <v>52</v>
      </c>
      <c r="I83" s="26"/>
      <c r="J83" s="27">
        <f>ROUND(IF((AP83-1.67)&lt;1,"1",AP83-1.67),0)</f>
        <v>6</v>
      </c>
      <c r="K83" s="28">
        <f>ROUND(IF((AP83+1.67)&gt;10,"10",AP83+1.67),0)</f>
        <v>10</v>
      </c>
      <c r="L83" t="s" s="25">
        <f>CONCATENATE(J83,"-",K83)</f>
        <v>43</v>
      </c>
      <c r="M83" s="28">
        <f>ROUND(IF((AS83-2.01)&lt;1,"1",AS83-2.01),0)</f>
        <v>8</v>
      </c>
      <c r="N83" s="28">
        <f>ROUND(IF((AS83+2.01)&gt;10,"10",AS83+2.01),0)</f>
        <v>10</v>
      </c>
      <c r="O83" t="s" s="25">
        <f>CONCATENATE(M83,"-",N83)</f>
        <v>61</v>
      </c>
      <c r="P83" s="28">
        <f>ROUND(IF((AV83-1.73)&lt;1,"1",AV83-1.73),0)</f>
        <v>8</v>
      </c>
      <c r="Q83" s="28">
        <f>ROUND(IF((AV83+1.73)&gt;10,"10",AV83+1.73),0)</f>
        <v>10</v>
      </c>
      <c r="R83" t="s" s="25">
        <f>CONCATENATE(P83,"-",Q83)</f>
        <v>61</v>
      </c>
      <c r="S83" s="28">
        <f>ROUND(IF((AY83-1.91)&lt;1,"1",AY83-1.91),0)</f>
        <v>6</v>
      </c>
      <c r="T83" s="28">
        <f>ROUND(IF((AY83+1.91)&gt;10,"10",AY83+1.91),0)</f>
        <v>10</v>
      </c>
      <c r="U83" t="s" s="25">
        <f>CONCATENATE(S83,"-",T83)</f>
        <v>43</v>
      </c>
      <c r="V83" s="28">
        <f>ROUND(IF((BB83-1.76)&lt;1,"1",BB83-1.76),0)</f>
        <v>1</v>
      </c>
      <c r="W83" s="28">
        <f>ROUND(IF((BB83+1.76)&gt;10,"10",BB83+1.76),0)</f>
        <v>3</v>
      </c>
      <c r="X83" t="s" s="29">
        <f>CONCATENATE(V83,"-",W83)</f>
        <v>102</v>
      </c>
      <c r="Y83" s="27">
        <f>ROUND(IF(AN83-7.43&lt;48,"48",AN83-7.43),0)</f>
        <v>158</v>
      </c>
      <c r="Z83" s="28">
        <f>ROUND(IF(AN83+7.43&gt;240,"240",AN83+7.43),0)</f>
        <v>172</v>
      </c>
      <c r="AA83" t="s" s="25">
        <f>CONCATENATE(Y83,"-",Z83)</f>
        <v>37</v>
      </c>
      <c r="AB83" s="28">
        <f>ROUND(IF(AQ83-7.37&lt;48,"48",AQ83-7.37),0)</f>
        <v>184</v>
      </c>
      <c r="AC83" s="28">
        <f>ROUND(IF(AQ83+7.37&gt;240,"240",AQ83+7.37),0)</f>
        <v>198</v>
      </c>
      <c r="AD83" t="s" s="25">
        <f>CONCATENATE(AB83,"-",AC83)</f>
        <v>244</v>
      </c>
      <c r="AE83" s="28">
        <f>ROUND(IF(AT83-7.31&lt;48,"48",AT83-7.31),0)</f>
        <v>194</v>
      </c>
      <c r="AF83" s="28">
        <f>ROUND(IF(AT83+7.31&gt;240,"240",AT83+7.31),0)</f>
        <v>208</v>
      </c>
      <c r="AG83" t="s" s="25">
        <f>CONCATENATE(AE83,"-",AF83)</f>
        <v>203</v>
      </c>
      <c r="AH83" s="28">
        <f>ROUND(IF(AW83-7.22&lt;48,"48",AW83-7.22),0)</f>
        <v>177</v>
      </c>
      <c r="AI83" s="28">
        <f>ROUND(IF(AW83+7.22&gt;240,"240",AW83+7.22),0)</f>
        <v>191</v>
      </c>
      <c r="AJ83" t="s" s="25">
        <f>CONCATENATE(AH83,"-",AI83)</f>
        <v>194</v>
      </c>
      <c r="AK83" s="28">
        <f>ROUND(IF(AZ83-7.06&lt;48,"48",AZ83-7.06),0)</f>
        <v>116</v>
      </c>
      <c r="AL83" s="28">
        <f>ROUND(IF(AZ83+7.06&gt;240,"240",AZ83+7.06),0)</f>
        <v>130</v>
      </c>
      <c r="AM83" t="s" s="29">
        <f>CONCATENATE(AK83,"-",AL83)</f>
        <v>153</v>
      </c>
      <c r="AN83" s="27">
        <f>BD83+48</f>
        <v>165</v>
      </c>
      <c r="AO83" s="30">
        <f>AN83/48</f>
        <v>3.4375</v>
      </c>
      <c r="AP83" s="95">
        <v>8</v>
      </c>
      <c r="AQ83" s="28">
        <f>BF83+48</f>
        <v>191</v>
      </c>
      <c r="AR83" s="30">
        <f>AQ83/48</f>
        <v>3.97916666666667</v>
      </c>
      <c r="AS83" s="95">
        <v>10</v>
      </c>
      <c r="AT83" s="28">
        <f>BH83+48</f>
        <v>201</v>
      </c>
      <c r="AU83" s="30">
        <f>AT83/48</f>
        <v>4.1875</v>
      </c>
      <c r="AV83" s="95">
        <v>10</v>
      </c>
      <c r="AW83" s="28">
        <f>BJ83+48</f>
        <v>184</v>
      </c>
      <c r="AX83" s="30">
        <f>AW83/48</f>
        <v>3.83333333333333</v>
      </c>
      <c r="AY83" s="95">
        <v>8</v>
      </c>
      <c r="AZ83" s="28">
        <f>BL83+48</f>
        <v>123</v>
      </c>
      <c r="BA83" s="30">
        <f>AZ83/48</f>
        <v>2.5625</v>
      </c>
      <c r="BB83" s="96">
        <v>1</v>
      </c>
      <c r="BC83" s="50"/>
      <c r="BD83" s="97">
        <v>117</v>
      </c>
      <c r="BE83" s="95">
        <v>8</v>
      </c>
      <c r="BF83" s="95">
        <v>143</v>
      </c>
      <c r="BG83" s="95">
        <v>10</v>
      </c>
      <c r="BH83" s="95">
        <v>153</v>
      </c>
      <c r="BI83" s="95">
        <v>10</v>
      </c>
      <c r="BJ83" s="95">
        <v>136</v>
      </c>
      <c r="BK83" s="95">
        <v>8</v>
      </c>
      <c r="BL83" s="95">
        <v>75</v>
      </c>
      <c r="BM83" s="96">
        <v>1</v>
      </c>
    </row>
    <row r="84" ht="15.75" customHeight="1">
      <c r="A84" s="91">
        <v>81</v>
      </c>
      <c r="B84" t="s" s="92">
        <v>23</v>
      </c>
      <c r="C84" t="s" s="20">
        <v>279</v>
      </c>
      <c r="D84" t="s" s="90">
        <v>280</v>
      </c>
      <c r="E84" t="s" s="94">
        <v>51</v>
      </c>
      <c r="F84" s="95">
        <v>25</v>
      </c>
      <c r="G84" t="s" s="24">
        <v>250</v>
      </c>
      <c r="H84" t="s" s="25">
        <f>IF(AND(E84="M",F84&lt;=29),"M 17-29",IF(AND(E84="K",F84&lt;=29),"K 17-29",IF(AND(E84="M",F84&gt;29),"M 30-79",IF(AND(E84="K",F84&gt;29),"K 30-79","other"))))</f>
        <v>101</v>
      </c>
      <c r="I84" s="26"/>
      <c r="J84" s="27">
        <f>ROUND(IF((AP84-1.33)&lt;1,"1",AP84-1.33),0)</f>
        <v>5</v>
      </c>
      <c r="K84" s="28">
        <f>ROUND(IF((AP84+1.33)&gt;10,"10",AP84+1.33),0)</f>
        <v>7</v>
      </c>
      <c r="L84" t="s" s="25">
        <f>CONCATENATE(J84,"-",K84)</f>
        <v>74</v>
      </c>
      <c r="M84" s="28">
        <f>ROUND(IF((AS84-1.31)&lt;1,"1",AS84-1.31),0)</f>
        <v>5</v>
      </c>
      <c r="N84" s="28">
        <f>ROUND(IF((AS84+1.31)&gt;10,"10",AS84+1.31),0)</f>
        <v>7</v>
      </c>
      <c r="O84" t="s" s="25">
        <f>CONCATENATE(M84,"-",N84)</f>
        <v>74</v>
      </c>
      <c r="P84" s="28">
        <f>ROUND(IF((AV84-1.52)&lt;1,"1",AV84-1.52),0)</f>
        <v>5</v>
      </c>
      <c r="Q84" s="28">
        <f>ROUND(IF((AV84+1.52)&gt;10,"10",AV84+1.52),0)</f>
        <v>9</v>
      </c>
      <c r="R84" t="s" s="25">
        <f>CONCATENATE(P84,"-",Q84)</f>
        <v>31</v>
      </c>
      <c r="S84" s="28">
        <f>ROUND(IF((AY84-1.6)&lt;1,"1",AY84-1.6),0)</f>
        <v>6</v>
      </c>
      <c r="T84" s="28">
        <f>ROUND(IF((AY84+1.6)&gt;10,"10",AY84+1.6),0)</f>
        <v>10</v>
      </c>
      <c r="U84" t="s" s="25">
        <f>CONCATENATE(S84,"-",T84)</f>
        <v>43</v>
      </c>
      <c r="V84" s="28">
        <f>ROUND(IF((BB84-1.3)&lt;1,"1",BB84-1.3),0)</f>
        <v>4</v>
      </c>
      <c r="W84" s="28">
        <f>ROUND(IF((BB84+1.3)&gt;10,"10",BB84+1.3),0)</f>
        <v>6</v>
      </c>
      <c r="X84" t="s" s="29">
        <f>CONCATENATE(V84,"-",W84)</f>
        <v>80</v>
      </c>
      <c r="Y84" s="27">
        <f>ROUND(IF(AN84-7.43&lt;48,"48",AN84-7.43),0)</f>
        <v>143</v>
      </c>
      <c r="Z84" s="28">
        <f>ROUND(IF(AN84+7.43&gt;240,"240",AN84+7.43),0)</f>
        <v>157</v>
      </c>
      <c r="AA84" t="s" s="25">
        <f>CONCATENATE(Y84,"-",Z84)</f>
        <v>142</v>
      </c>
      <c r="AB84" s="28">
        <f>ROUND(IF(AQ84-7.37&lt;48,"48",AQ84-7.37),0)</f>
        <v>155</v>
      </c>
      <c r="AC84" s="28">
        <f>ROUND(IF(AQ84+7.37&gt;240,"240",AQ84+7.37),0)</f>
        <v>169</v>
      </c>
      <c r="AD84" t="s" s="25">
        <f>CONCATENATE(AB84,"-",AC84)</f>
        <v>106</v>
      </c>
      <c r="AE84" s="28">
        <f>ROUND(IF(AT84-7.31&lt;48,"48",AT84-7.31),0)</f>
        <v>170</v>
      </c>
      <c r="AF84" s="28">
        <f>ROUND(IF(AT84+7.31&gt;240,"240",AT84+7.31),0)</f>
        <v>184</v>
      </c>
      <c r="AG84" t="s" s="25">
        <f>CONCATENATE(AE84,"-",AF84)</f>
        <v>150</v>
      </c>
      <c r="AH84" s="28">
        <f>ROUND(IF(AW84-7.22&lt;48,"48",AW84-7.22),0)</f>
        <v>172</v>
      </c>
      <c r="AI84" s="28">
        <f>ROUND(IF(AW84+7.22&gt;240,"240",AW84+7.22),0)</f>
        <v>186</v>
      </c>
      <c r="AJ84" t="s" s="25">
        <f>CONCATENATE(AH84,"-",AI84)</f>
        <v>205</v>
      </c>
      <c r="AK84" s="28">
        <f>ROUND(IF(AZ84-7.06&lt;48,"48",AZ84-7.06),0)</f>
        <v>144</v>
      </c>
      <c r="AL84" s="28">
        <f>ROUND(IF(AZ84+7.06&gt;240,"240",AZ84+7.06),0)</f>
        <v>158</v>
      </c>
      <c r="AM84" t="s" s="29">
        <f>CONCATENATE(AK84,"-",AL84)</f>
        <v>64</v>
      </c>
      <c r="AN84" s="27">
        <f>BD84+48</f>
        <v>150</v>
      </c>
      <c r="AO84" s="30">
        <f>AN84/48</f>
        <v>3.125</v>
      </c>
      <c r="AP84" s="95">
        <v>6</v>
      </c>
      <c r="AQ84" s="28">
        <f>BF84+48</f>
        <v>162</v>
      </c>
      <c r="AR84" s="30">
        <f>AQ84/48</f>
        <v>3.375</v>
      </c>
      <c r="AS84" s="95">
        <v>6</v>
      </c>
      <c r="AT84" s="28">
        <f>BH84+48</f>
        <v>177</v>
      </c>
      <c r="AU84" s="30">
        <f>AT84/48</f>
        <v>3.6875</v>
      </c>
      <c r="AV84" s="95">
        <v>7</v>
      </c>
      <c r="AW84" s="28">
        <f>BJ84+48</f>
        <v>179</v>
      </c>
      <c r="AX84" s="30">
        <f>AW84/48</f>
        <v>3.72916666666667</v>
      </c>
      <c r="AY84" s="95">
        <v>8</v>
      </c>
      <c r="AZ84" s="28">
        <f>BL84+48</f>
        <v>151</v>
      </c>
      <c r="BA84" s="30">
        <f>AZ84/48</f>
        <v>3.14583333333333</v>
      </c>
      <c r="BB84" s="96">
        <v>5</v>
      </c>
      <c r="BC84" s="50"/>
      <c r="BD84" s="97">
        <v>102</v>
      </c>
      <c r="BE84" s="95">
        <v>6</v>
      </c>
      <c r="BF84" s="95">
        <v>114</v>
      </c>
      <c r="BG84" s="95">
        <v>6</v>
      </c>
      <c r="BH84" s="95">
        <v>129</v>
      </c>
      <c r="BI84" s="95">
        <v>7</v>
      </c>
      <c r="BJ84" s="95">
        <v>131</v>
      </c>
      <c r="BK84" s="95">
        <v>8</v>
      </c>
      <c r="BL84" s="95">
        <v>103</v>
      </c>
      <c r="BM84" s="96">
        <v>5</v>
      </c>
    </row>
    <row r="85" ht="15.75" customHeight="1">
      <c r="A85" s="91">
        <v>82</v>
      </c>
      <c r="B85" t="s" s="92">
        <v>23</v>
      </c>
      <c r="C85" t="s" s="20">
        <v>281</v>
      </c>
      <c r="D85" t="s" s="90">
        <v>282</v>
      </c>
      <c r="E85" t="s" s="94">
        <v>51</v>
      </c>
      <c r="F85" s="95">
        <v>23</v>
      </c>
      <c r="G85" t="s" s="24">
        <v>250</v>
      </c>
      <c r="H85" t="s" s="25">
        <f>IF(AND(E85="M",F85&lt;=29),"M 17-29",IF(AND(E85="K",F85&lt;=29),"K 17-29",IF(AND(E85="M",F85&gt;29),"M 30-79",IF(AND(E85="K",F85&gt;29),"K 30-79","other"))))</f>
        <v>101</v>
      </c>
      <c r="I85" s="26"/>
      <c r="J85" s="27">
        <f>ROUND(IF((AP85-1.33)&lt;1,"1",AP85-1.33),0)</f>
        <v>7</v>
      </c>
      <c r="K85" s="28">
        <f>ROUND(IF((AP85+1.33)&gt;10,"10",AP85+1.33),0)</f>
        <v>9</v>
      </c>
      <c r="L85" t="s" s="25">
        <f>CONCATENATE(J85,"-",K85)</f>
        <v>129</v>
      </c>
      <c r="M85" s="28">
        <f>ROUND(IF((AS85-1.31)&lt;1,"1",AS85-1.31),0)</f>
        <v>1</v>
      </c>
      <c r="N85" s="28">
        <f>ROUND(IF((AS85+1.31)&gt;10,"10",AS85+1.31),0)</f>
        <v>3</v>
      </c>
      <c r="O85" t="s" s="25">
        <f>CONCATENATE(M85,"-",N85)</f>
        <v>102</v>
      </c>
      <c r="P85" s="28">
        <f>ROUND(IF((AV85-1.52)&lt;1,"1",AV85-1.52),0)</f>
        <v>6</v>
      </c>
      <c r="Q85" s="28">
        <f>ROUND(IF((AV85+1.52)&gt;10,"10",AV85+1.52),0)</f>
        <v>10</v>
      </c>
      <c r="R85" t="s" s="25">
        <f>CONCATENATE(P85,"-",Q85)</f>
        <v>43</v>
      </c>
      <c r="S85" s="28">
        <f>ROUND(IF((AY85-1.6)&lt;1,"1",AY85-1.6),0)</f>
        <v>6</v>
      </c>
      <c r="T85" s="28">
        <f>ROUND(IF((AY85+1.6)&gt;10,"10",AY85+1.6),0)</f>
        <v>10</v>
      </c>
      <c r="U85" t="s" s="25">
        <f>CONCATENATE(S85,"-",T85)</f>
        <v>43</v>
      </c>
      <c r="V85" s="28">
        <f>ROUND(IF((BB85-1.3)&lt;1,"1",BB85-1.3),0)</f>
        <v>3</v>
      </c>
      <c r="W85" s="28">
        <f>ROUND(IF((BB85+1.3)&gt;10,"10",BB85+1.3),0)</f>
        <v>5</v>
      </c>
      <c r="X85" t="s" s="29">
        <f>CONCATENATE(V85,"-",W85)</f>
        <v>41</v>
      </c>
      <c r="Y85" s="27">
        <f>ROUND(IF(AN85-7.43&lt;48,"48",AN85-7.43),0)</f>
        <v>171</v>
      </c>
      <c r="Z85" s="28">
        <f>ROUND(IF(AN85+7.43&gt;240,"240",AN85+7.43),0)</f>
        <v>185</v>
      </c>
      <c r="AA85" t="s" s="25">
        <f>CONCATENATE(Y85,"-",Z85)</f>
        <v>114</v>
      </c>
      <c r="AB85" s="28">
        <f>ROUND(IF(AQ85-7.37&lt;48,"48",AQ85-7.37),0)</f>
        <v>119</v>
      </c>
      <c r="AC85" s="28">
        <f>ROUND(IF(AQ85+7.37&gt;240,"240",AQ85+7.37),0)</f>
        <v>133</v>
      </c>
      <c r="AD85" t="s" s="25">
        <f>CONCATENATE(AB85,"-",AC85)</f>
        <v>54</v>
      </c>
      <c r="AE85" s="28">
        <f>ROUND(IF(AT85-7.31&lt;48,"48",AT85-7.31),0)</f>
        <v>180</v>
      </c>
      <c r="AF85" s="28">
        <f>ROUND(IF(AT85+7.31&gt;240,"240",AT85+7.31),0)</f>
        <v>194</v>
      </c>
      <c r="AG85" t="s" s="25">
        <f>CONCATENATE(AE85,"-",AF85)</f>
        <v>136</v>
      </c>
      <c r="AH85" s="28">
        <f>ROUND(IF(AW85-7.22&lt;48,"48",AW85-7.22),0)</f>
        <v>174</v>
      </c>
      <c r="AI85" s="28">
        <f>ROUND(IF(AW85+7.22&gt;240,"240",AW85+7.22),0)</f>
        <v>188</v>
      </c>
      <c r="AJ85" t="s" s="25">
        <f>CONCATENATE(AH85,"-",AI85)</f>
        <v>48</v>
      </c>
      <c r="AK85" s="28">
        <f>ROUND(IF(AZ85-7.06&lt;48,"48",AZ85-7.06),0)</f>
        <v>141</v>
      </c>
      <c r="AL85" s="28">
        <f>ROUND(IF(AZ85+7.06&gt;240,"240",AZ85+7.06),0)</f>
        <v>155</v>
      </c>
      <c r="AM85" t="s" s="29">
        <f>CONCATENATE(AK85,"-",AL85)</f>
        <v>135</v>
      </c>
      <c r="AN85" s="27">
        <f>BD85+48</f>
        <v>178</v>
      </c>
      <c r="AO85" s="30">
        <f>AN85/48</f>
        <v>3.70833333333333</v>
      </c>
      <c r="AP85" s="95">
        <v>8</v>
      </c>
      <c r="AQ85" s="28">
        <f>BF85+48</f>
        <v>126</v>
      </c>
      <c r="AR85" s="30">
        <f>AQ85/48</f>
        <v>2.625</v>
      </c>
      <c r="AS85" s="95">
        <v>2</v>
      </c>
      <c r="AT85" s="28">
        <f>BH85+48</f>
        <v>187</v>
      </c>
      <c r="AU85" s="30">
        <f>AT85/48</f>
        <v>3.89583333333333</v>
      </c>
      <c r="AV85" s="95">
        <v>8</v>
      </c>
      <c r="AW85" s="28">
        <f>BJ85+48</f>
        <v>181</v>
      </c>
      <c r="AX85" s="30">
        <f>AW85/48</f>
        <v>3.77083333333333</v>
      </c>
      <c r="AY85" s="95">
        <v>8</v>
      </c>
      <c r="AZ85" s="28">
        <f>BL85+48</f>
        <v>148</v>
      </c>
      <c r="BA85" s="30">
        <f>AZ85/48</f>
        <v>3.08333333333333</v>
      </c>
      <c r="BB85" s="96">
        <v>4</v>
      </c>
      <c r="BC85" s="50"/>
      <c r="BD85" s="97">
        <v>130</v>
      </c>
      <c r="BE85" s="95">
        <v>8</v>
      </c>
      <c r="BF85" s="95">
        <v>78</v>
      </c>
      <c r="BG85" s="95">
        <v>2</v>
      </c>
      <c r="BH85" s="95">
        <v>139</v>
      </c>
      <c r="BI85" s="95">
        <v>8</v>
      </c>
      <c r="BJ85" s="95">
        <v>133</v>
      </c>
      <c r="BK85" s="95">
        <v>8</v>
      </c>
      <c r="BL85" s="95">
        <v>100</v>
      </c>
      <c r="BM85" s="96">
        <v>4</v>
      </c>
    </row>
    <row r="86" ht="15.75" customHeight="1">
      <c r="A86" s="91">
        <v>83</v>
      </c>
      <c r="B86" t="s" s="92">
        <v>23</v>
      </c>
      <c r="C86" t="s" s="20">
        <v>283</v>
      </c>
      <c r="D86" t="s" s="90">
        <v>284</v>
      </c>
      <c r="E86" t="s" s="94">
        <v>51</v>
      </c>
      <c r="F86" s="95">
        <v>25</v>
      </c>
      <c r="G86" t="s" s="24">
        <v>250</v>
      </c>
      <c r="H86" t="s" s="25">
        <f>IF(AND(E86="M",F86&lt;=29),"M 17-29",IF(AND(E86="K",F86&lt;=29),"K 17-29",IF(AND(E86="M",F86&gt;29),"M 30-79",IF(AND(E86="K",F86&gt;29),"K 30-79","other"))))</f>
        <v>101</v>
      </c>
      <c r="I86" s="26"/>
      <c r="J86" s="27">
        <f>ROUND(IF((AP86-1.33)&lt;1,"1",AP86-1.33),0)</f>
        <v>5</v>
      </c>
      <c r="K86" s="28">
        <f>ROUND(IF((AP86+1.33)&gt;10,"10",AP86+1.33),0)</f>
        <v>7</v>
      </c>
      <c r="L86" t="s" s="25">
        <f>CONCATENATE(J86,"-",K86)</f>
        <v>74</v>
      </c>
      <c r="M86" s="28">
        <f>ROUND(IF((AS86-1.31)&lt;1,"1",AS86-1.31),0)</f>
        <v>2</v>
      </c>
      <c r="N86" s="28">
        <f>ROUND(IF((AS86+1.31)&gt;10,"10",AS86+1.31),0)</f>
        <v>4</v>
      </c>
      <c r="O86" t="s" s="25">
        <f>CONCATENATE(M86,"-",N86)</f>
        <v>29</v>
      </c>
      <c r="P86" s="28">
        <f>ROUND(IF((AV86-1.52)&lt;1,"1",AV86-1.52),0)</f>
        <v>5</v>
      </c>
      <c r="Q86" s="28">
        <f>ROUND(IF((AV86+1.52)&gt;10,"10",AV86+1.52),0)</f>
        <v>9</v>
      </c>
      <c r="R86" t="s" s="25">
        <f>CONCATENATE(P86,"-",Q86)</f>
        <v>31</v>
      </c>
      <c r="S86" s="28">
        <f>ROUND(IF((AY86-1.6)&lt;1,"1",AY86-1.6),0)</f>
        <v>7</v>
      </c>
      <c r="T86" s="28">
        <f>ROUND(IF((AY86+1.6)&gt;10,"10",AY86+1.6),0)</f>
        <v>10</v>
      </c>
      <c r="U86" t="s" s="25">
        <f>CONCATENATE(S86,"-",T86)</f>
        <v>42</v>
      </c>
      <c r="V86" s="28">
        <f>ROUND(IF((BB86-1.3)&lt;1,"1",BB86-1.3),0)</f>
        <v>7</v>
      </c>
      <c r="W86" s="28">
        <f>ROUND(IF((BB86+1.3)&gt;10,"10",BB86+1.3),0)</f>
        <v>9</v>
      </c>
      <c r="X86" t="s" s="29">
        <f>CONCATENATE(V86,"-",W86)</f>
        <v>129</v>
      </c>
      <c r="Y86" s="27">
        <f>ROUND(IF(AN86-7.43&lt;48,"48",AN86-7.43),0)</f>
        <v>147</v>
      </c>
      <c r="Z86" s="28">
        <f>ROUND(IF(AN86+7.43&gt;240,"240",AN86+7.43),0)</f>
        <v>161</v>
      </c>
      <c r="AA86" t="s" s="25">
        <f>CONCATENATE(Y86,"-",Z86)</f>
        <v>57</v>
      </c>
      <c r="AB86" s="28">
        <f>ROUND(IF(AQ86-7.37&lt;48,"48",AQ86-7.37),0)</f>
        <v>129</v>
      </c>
      <c r="AC86" s="28">
        <f>ROUND(IF(AQ86+7.37&gt;240,"240",AQ86+7.37),0)</f>
        <v>143</v>
      </c>
      <c r="AD86" t="s" s="25">
        <f>CONCATENATE(AB86,"-",AC86)</f>
        <v>76</v>
      </c>
      <c r="AE86" s="28">
        <f>ROUND(IF(AT86-7.31&lt;48,"48",AT86-7.31),0)</f>
        <v>172</v>
      </c>
      <c r="AF86" s="28">
        <f>ROUND(IF(AT86+7.31&gt;240,"240",AT86+7.31),0)</f>
        <v>186</v>
      </c>
      <c r="AG86" t="s" s="25">
        <f>CONCATENATE(AE86,"-",AF86)</f>
        <v>205</v>
      </c>
      <c r="AH86" s="28">
        <f>ROUND(IF(AW86-7.22&lt;48,"48",AW86-7.22),0)</f>
        <v>178</v>
      </c>
      <c r="AI86" s="28">
        <f>ROUND(IF(AW86+7.22&gt;240,"240",AW86+7.22),0)</f>
        <v>192</v>
      </c>
      <c r="AJ86" t="s" s="25">
        <f>CONCATENATE(AH86,"-",AI86)</f>
        <v>71</v>
      </c>
      <c r="AK86" s="28">
        <f>ROUND(IF(AZ86-7.06&lt;48,"48",AZ86-7.06),0)</f>
        <v>178</v>
      </c>
      <c r="AL86" s="28">
        <f>ROUND(IF(AZ86+7.06&gt;240,"240",AZ86+7.06),0)</f>
        <v>192</v>
      </c>
      <c r="AM86" t="s" s="29">
        <f>CONCATENATE(AK86,"-",AL86)</f>
        <v>71</v>
      </c>
      <c r="AN86" s="27">
        <f>BD86+48</f>
        <v>154</v>
      </c>
      <c r="AO86" s="30">
        <f>AN86/48</f>
        <v>3.20833333333333</v>
      </c>
      <c r="AP86" s="95">
        <v>6</v>
      </c>
      <c r="AQ86" s="28">
        <f>BF86+48</f>
        <v>136</v>
      </c>
      <c r="AR86" s="30">
        <f>AQ86/48</f>
        <v>2.83333333333333</v>
      </c>
      <c r="AS86" s="95">
        <v>3</v>
      </c>
      <c r="AT86" s="28">
        <f>BH86+48</f>
        <v>179</v>
      </c>
      <c r="AU86" s="30">
        <f>AT86/48</f>
        <v>3.72916666666667</v>
      </c>
      <c r="AV86" s="95">
        <v>7</v>
      </c>
      <c r="AW86" s="28">
        <f>BJ86+48</f>
        <v>185</v>
      </c>
      <c r="AX86" s="30">
        <f>AW86/48</f>
        <v>3.85416666666667</v>
      </c>
      <c r="AY86" s="95">
        <v>9</v>
      </c>
      <c r="AZ86" s="28">
        <f>BL86+48</f>
        <v>185</v>
      </c>
      <c r="BA86" s="30">
        <f>AZ86/48</f>
        <v>3.85416666666667</v>
      </c>
      <c r="BB86" s="96">
        <v>8</v>
      </c>
      <c r="BC86" s="50"/>
      <c r="BD86" s="97">
        <v>106</v>
      </c>
      <c r="BE86" s="95">
        <v>6</v>
      </c>
      <c r="BF86" s="95">
        <v>88</v>
      </c>
      <c r="BG86" s="95">
        <v>3</v>
      </c>
      <c r="BH86" s="95">
        <v>131</v>
      </c>
      <c r="BI86" s="95">
        <v>7</v>
      </c>
      <c r="BJ86" s="95">
        <v>137</v>
      </c>
      <c r="BK86" s="95">
        <v>9</v>
      </c>
      <c r="BL86" s="95">
        <v>137</v>
      </c>
      <c r="BM86" s="96">
        <v>8</v>
      </c>
    </row>
    <row r="87" ht="15.75" customHeight="1">
      <c r="A87" s="91">
        <v>84</v>
      </c>
      <c r="B87" t="s" s="92">
        <v>23</v>
      </c>
      <c r="C87" t="s" s="20">
        <v>285</v>
      </c>
      <c r="D87" t="s" s="90">
        <v>286</v>
      </c>
      <c r="E87" t="s" s="94">
        <v>51</v>
      </c>
      <c r="F87" s="95">
        <v>32</v>
      </c>
      <c r="G87" t="s" s="24">
        <v>250</v>
      </c>
      <c r="H87" t="s" s="25">
        <f>IF(AND(E87="M",F87&lt;=29),"M 17-29",IF(AND(E87="K",F87&lt;=29),"K 17-29",IF(AND(E87="M",F87&gt;29),"M 30-79",IF(AND(E87="K",F87&gt;29),"K 30-79","other"))))</f>
        <v>52</v>
      </c>
      <c r="I87" s="26"/>
      <c r="J87" s="27">
        <f>ROUND(IF((AP87-1.67)&lt;1,"1",AP87-1.67),0)</f>
        <v>6</v>
      </c>
      <c r="K87" s="28">
        <f>ROUND(IF((AP87+1.67)&gt;10,"10",AP87+1.67),0)</f>
        <v>10</v>
      </c>
      <c r="L87" t="s" s="25">
        <f>CONCATENATE(J87,"-",K87)</f>
        <v>43</v>
      </c>
      <c r="M87" s="28">
        <f>ROUND(IF((AS87-2.01)&lt;1,"1",AS87-2.01),0)</f>
        <v>6</v>
      </c>
      <c r="N87" s="28">
        <f>ROUND(IF((AS87+2.01)&gt;10,"10",AS87+2.01),0)</f>
        <v>10</v>
      </c>
      <c r="O87" t="s" s="25">
        <f>CONCATENATE(M87,"-",N87)</f>
        <v>43</v>
      </c>
      <c r="P87" s="28">
        <f>ROUND(IF((AV87-1.73)&lt;1,"1",AV87-1.73),0)</f>
        <v>7</v>
      </c>
      <c r="Q87" s="28">
        <f>ROUND(IF((AV87+1.73)&gt;10,"10",AV87+1.73),0)</f>
        <v>10</v>
      </c>
      <c r="R87" t="s" s="25">
        <f>CONCATENATE(P87,"-",Q87)</f>
        <v>42</v>
      </c>
      <c r="S87" s="28">
        <f>ROUND(IF((AY87-1.91)&lt;1,"1",AY87-1.91),0)</f>
        <v>5</v>
      </c>
      <c r="T87" s="28">
        <f>ROUND(IF((AY87+1.91)&gt;10,"10",AY87+1.91),0)</f>
        <v>9</v>
      </c>
      <c r="U87" t="s" s="25">
        <f>CONCATENATE(S87,"-",T87)</f>
        <v>31</v>
      </c>
      <c r="V87" s="28">
        <f>ROUND(IF((BB87-1.76)&lt;1,"1",BB87-1.76),0)</f>
        <v>6</v>
      </c>
      <c r="W87" s="28">
        <f>ROUND(IF((BB87+1.76)&gt;10,"10",BB87+1.76),0)</f>
        <v>10</v>
      </c>
      <c r="X87" t="s" s="29">
        <f>CONCATENATE(V87,"-",W87)</f>
        <v>43</v>
      </c>
      <c r="Y87" s="27">
        <f>ROUND(IF(AN87-7.43&lt;48,"48",AN87-7.43),0)</f>
        <v>159</v>
      </c>
      <c r="Z87" s="28">
        <f>ROUND(IF(AN87+7.43&gt;240,"240",AN87+7.43),0)</f>
        <v>173</v>
      </c>
      <c r="AA87" t="s" s="25">
        <f>CONCATENATE(Y87,"-",Z87)</f>
        <v>168</v>
      </c>
      <c r="AB87" s="28">
        <f>ROUND(IF(AQ87-7.37&lt;48,"48",AQ87-7.37),0)</f>
        <v>153</v>
      </c>
      <c r="AC87" s="28">
        <f>ROUND(IF(AQ87+7.37&gt;240,"240",AQ87+7.37),0)</f>
        <v>167</v>
      </c>
      <c r="AD87" t="s" s="25">
        <f>CONCATENATE(AB87,"-",AC87)</f>
        <v>170</v>
      </c>
      <c r="AE87" s="28">
        <f>ROUND(IF(AT87-7.31&lt;48,"48",AT87-7.31),0)</f>
        <v>168</v>
      </c>
      <c r="AF87" s="28">
        <f>ROUND(IF(AT87+7.31&gt;240,"240",AT87+7.31),0)</f>
        <v>182</v>
      </c>
      <c r="AG87" t="s" s="25">
        <f>CONCATENATE(AE87,"-",AF87)</f>
        <v>96</v>
      </c>
      <c r="AH87" s="28">
        <f>ROUND(IF(AW87-7.22&lt;48,"48",AW87-7.22),0)</f>
        <v>167</v>
      </c>
      <c r="AI87" s="28">
        <f>ROUND(IF(AW87+7.22&gt;240,"240",AW87+7.22),0)</f>
        <v>181</v>
      </c>
      <c r="AJ87" t="s" s="25">
        <f>CONCATENATE(AH87,"-",AI87)</f>
        <v>115</v>
      </c>
      <c r="AK87" s="28">
        <f>ROUND(IF(AZ87-7.06&lt;48,"48",AZ87-7.06),0)</f>
        <v>178</v>
      </c>
      <c r="AL87" s="28">
        <f>ROUND(IF(AZ87+7.06&gt;240,"240",AZ87+7.06),0)</f>
        <v>192</v>
      </c>
      <c r="AM87" t="s" s="29">
        <f>CONCATENATE(AK87,"-",AL87)</f>
        <v>71</v>
      </c>
      <c r="AN87" s="27">
        <f>BD87+48</f>
        <v>166</v>
      </c>
      <c r="AO87" s="30">
        <f>AN87/48</f>
        <v>3.45833333333333</v>
      </c>
      <c r="AP87" s="95">
        <v>8</v>
      </c>
      <c r="AQ87" s="28">
        <f>BF87+48</f>
        <v>160</v>
      </c>
      <c r="AR87" s="30">
        <f>AQ87/48</f>
        <v>3.33333333333333</v>
      </c>
      <c r="AS87" s="95">
        <v>8</v>
      </c>
      <c r="AT87" s="28">
        <f>BH87+48</f>
        <v>175</v>
      </c>
      <c r="AU87" s="30">
        <f>AT87/48</f>
        <v>3.64583333333333</v>
      </c>
      <c r="AV87" s="95">
        <v>9</v>
      </c>
      <c r="AW87" s="28">
        <f>BJ87+48</f>
        <v>174</v>
      </c>
      <c r="AX87" s="30">
        <f>AW87/48</f>
        <v>3.625</v>
      </c>
      <c r="AY87" s="95">
        <v>7</v>
      </c>
      <c r="AZ87" s="28">
        <f>BL87+48</f>
        <v>185</v>
      </c>
      <c r="BA87" s="30">
        <f>AZ87/48</f>
        <v>3.85416666666667</v>
      </c>
      <c r="BB87" s="96">
        <v>8</v>
      </c>
      <c r="BC87" s="50"/>
      <c r="BD87" s="97">
        <v>118</v>
      </c>
      <c r="BE87" s="95">
        <v>8</v>
      </c>
      <c r="BF87" s="95">
        <v>112</v>
      </c>
      <c r="BG87" s="95">
        <v>8</v>
      </c>
      <c r="BH87" s="95">
        <v>127</v>
      </c>
      <c r="BI87" s="95">
        <v>9</v>
      </c>
      <c r="BJ87" s="95">
        <v>126</v>
      </c>
      <c r="BK87" s="95">
        <v>7</v>
      </c>
      <c r="BL87" s="95">
        <v>137</v>
      </c>
      <c r="BM87" s="96">
        <v>8</v>
      </c>
    </row>
    <row r="88" ht="15.75" customHeight="1">
      <c r="A88" s="91">
        <v>85</v>
      </c>
      <c r="B88" t="s" s="92">
        <v>23</v>
      </c>
      <c r="C88" t="s" s="20">
        <v>287</v>
      </c>
      <c r="D88" t="s" s="90">
        <v>288</v>
      </c>
      <c r="E88" t="s" s="94">
        <v>26</v>
      </c>
      <c r="F88" s="95">
        <v>23</v>
      </c>
      <c r="G88" t="s" s="24">
        <v>250</v>
      </c>
      <c r="H88" t="s" s="25">
        <f>IF(AND(E88="M",F88&lt;=29),"M 17-29",IF(AND(E88="K",F88&lt;=29),"K 17-29",IF(AND(E88="M",F88&gt;29),"M 30-79",IF(AND(E88="K",F88&gt;29),"K 30-79","other"))))</f>
        <v>60</v>
      </c>
      <c r="I88" s="26"/>
      <c r="J88" s="27">
        <f>ROUND(IF((AP88-1.43)&lt;1,"1",AP88-1.43),0)</f>
        <v>4</v>
      </c>
      <c r="K88" s="28">
        <f>ROUND(IF((AP88+1.43)&gt;10,"10",AP88+1.43),0)</f>
        <v>6</v>
      </c>
      <c r="L88" t="s" s="25">
        <f>CONCATENATE(J88,"-",K88)</f>
        <v>80</v>
      </c>
      <c r="M88" s="28">
        <f>ROUND(IF((AS88-1.38)&lt;1,"1",AS88-1.38),0)</f>
        <v>7</v>
      </c>
      <c r="N88" s="28">
        <f>ROUND(IF((AS88+1.38)&gt;10,"10",AS88+1.38),0)</f>
        <v>9</v>
      </c>
      <c r="O88" t="s" s="25">
        <f>CONCATENATE(M88,"-",N88)</f>
        <v>129</v>
      </c>
      <c r="P88" s="28">
        <f>ROUND(IF((AV88-1.68)&lt;1,"1",AV88-1.68),0)</f>
        <v>7</v>
      </c>
      <c r="Q88" s="28">
        <f>ROUND(IF((AV88+1.68)&gt;10,"10",AV88+1.68),0)</f>
        <v>10</v>
      </c>
      <c r="R88" t="s" s="25">
        <f>CONCATENATE(P88,"-",Q88)</f>
        <v>42</v>
      </c>
      <c r="S88" s="28">
        <f>ROUND(IF((AY88-1.72)&lt;1,"1",AY88-1.72),0)</f>
        <v>2</v>
      </c>
      <c r="T88" s="28">
        <f>ROUND(IF((AY88+1.72)&gt;10,"10",AY88+1.72),0)</f>
        <v>6</v>
      </c>
      <c r="U88" t="s" s="25">
        <f>CONCATENATE(S88,"-",T88)</f>
        <v>33</v>
      </c>
      <c r="V88" s="28">
        <f>ROUND(IF((BB88-1.46)&lt;1,"1",BB88-1.46),0)</f>
        <v>6</v>
      </c>
      <c r="W88" s="28">
        <f>ROUND(IF((BB88+1.46)&gt;10,"10",BB88+1.46),0)</f>
        <v>8</v>
      </c>
      <c r="X88" t="s" s="29">
        <f>CONCATENATE(V88,"-",W88)</f>
        <v>81</v>
      </c>
      <c r="Y88" s="27">
        <f>ROUND(IF(AN88-7.43&lt;48,"48",AN88-7.43),0)</f>
        <v>121</v>
      </c>
      <c r="Z88" s="28">
        <f>ROUND(IF(AN88+7.43&gt;240,"240",AN88+7.43),0)</f>
        <v>135</v>
      </c>
      <c r="AA88" t="s" s="25">
        <f>CONCATENATE(Y88,"-",Z88)</f>
        <v>163</v>
      </c>
      <c r="AB88" s="28">
        <f>ROUND(IF(AQ88-7.37&lt;48,"48",AQ88-7.37),0)</f>
        <v>170</v>
      </c>
      <c r="AC88" s="28">
        <f>ROUND(IF(AQ88+7.37&gt;240,"240",AQ88+7.37),0)</f>
        <v>184</v>
      </c>
      <c r="AD88" t="s" s="25">
        <f>CONCATENATE(AB88,"-",AC88)</f>
        <v>150</v>
      </c>
      <c r="AE88" s="28">
        <f>ROUND(IF(AT88-7.31&lt;48,"48",AT88-7.31),0)</f>
        <v>172</v>
      </c>
      <c r="AF88" s="28">
        <f>ROUND(IF(AT88+7.31&gt;240,"240",AT88+7.31),0)</f>
        <v>186</v>
      </c>
      <c r="AG88" t="s" s="25">
        <f>CONCATENATE(AE88,"-",AF88)</f>
        <v>205</v>
      </c>
      <c r="AH88" s="28">
        <f>ROUND(IF(AW88-7.22&lt;48,"48",AW88-7.22),0)</f>
        <v>141</v>
      </c>
      <c r="AI88" s="28">
        <f>ROUND(IF(AW88+7.22&gt;240,"240",AW88+7.22),0)</f>
        <v>155</v>
      </c>
      <c r="AJ88" t="s" s="25">
        <f>CONCATENATE(AH88,"-",AI88)</f>
        <v>135</v>
      </c>
      <c r="AK88" s="28">
        <f>ROUND(IF(AZ88-7.06&lt;48,"48",AZ88-7.06),0)</f>
        <v>163</v>
      </c>
      <c r="AL88" s="28">
        <f>ROUND(IF(AZ88+7.06&gt;240,"240",AZ88+7.06),0)</f>
        <v>177</v>
      </c>
      <c r="AM88" t="s" s="29">
        <f>CONCATENATE(AK88,"-",AL88)</f>
        <v>55</v>
      </c>
      <c r="AN88" s="27">
        <f>BD88+48</f>
        <v>128</v>
      </c>
      <c r="AO88" s="30">
        <f>AN88/48</f>
        <v>2.66666666666667</v>
      </c>
      <c r="AP88" s="95">
        <v>5</v>
      </c>
      <c r="AQ88" s="28">
        <f>BF88+48</f>
        <v>177</v>
      </c>
      <c r="AR88" s="30">
        <f>AQ88/48</f>
        <v>3.6875</v>
      </c>
      <c r="AS88" s="95">
        <v>8</v>
      </c>
      <c r="AT88" s="28">
        <f>BH88+48</f>
        <v>179</v>
      </c>
      <c r="AU88" s="30">
        <f>AT88/48</f>
        <v>3.72916666666667</v>
      </c>
      <c r="AV88" s="95">
        <v>9</v>
      </c>
      <c r="AW88" s="28">
        <f>BJ88+48</f>
        <v>148</v>
      </c>
      <c r="AX88" s="30">
        <f>AW88/48</f>
        <v>3.08333333333333</v>
      </c>
      <c r="AY88" s="95">
        <v>4</v>
      </c>
      <c r="AZ88" s="28">
        <f>BL88+48</f>
        <v>170</v>
      </c>
      <c r="BA88" s="30">
        <f>AZ88/48</f>
        <v>3.54166666666667</v>
      </c>
      <c r="BB88" s="96">
        <v>7</v>
      </c>
      <c r="BC88" s="50"/>
      <c r="BD88" s="97">
        <v>80</v>
      </c>
      <c r="BE88" s="95">
        <v>5</v>
      </c>
      <c r="BF88" s="95">
        <v>129</v>
      </c>
      <c r="BG88" s="95">
        <v>8</v>
      </c>
      <c r="BH88" s="95">
        <v>131</v>
      </c>
      <c r="BI88" s="95">
        <v>9</v>
      </c>
      <c r="BJ88" s="95">
        <v>100</v>
      </c>
      <c r="BK88" s="95">
        <v>4</v>
      </c>
      <c r="BL88" s="95">
        <v>122</v>
      </c>
      <c r="BM88" s="96">
        <v>7</v>
      </c>
    </row>
    <row r="89" ht="15.75" customHeight="1">
      <c r="A89" s="91">
        <v>86</v>
      </c>
      <c r="B89" t="s" s="92">
        <v>23</v>
      </c>
      <c r="C89" t="s" s="20">
        <v>289</v>
      </c>
      <c r="D89" t="s" s="90">
        <v>290</v>
      </c>
      <c r="E89" t="s" s="94">
        <v>51</v>
      </c>
      <c r="F89" s="95">
        <v>29</v>
      </c>
      <c r="G89" t="s" s="24">
        <v>250</v>
      </c>
      <c r="H89" t="s" s="25">
        <f>IF(AND(E89="M",F89&lt;=29),"M 17-29",IF(AND(E89="K",F89&lt;=29),"K 17-29",IF(AND(E89="M",F89&gt;29),"M 30-79",IF(AND(E89="K",F89&gt;29),"K 30-79","other"))))</f>
        <v>101</v>
      </c>
      <c r="I89" s="26"/>
      <c r="J89" s="27">
        <f>ROUND(IF((AP89-1.33)&lt;1,"1",AP89-1.33),0)</f>
        <v>2</v>
      </c>
      <c r="K89" s="28">
        <f>ROUND(IF((AP89+1.33)&gt;10,"10",AP89+1.33),0)</f>
        <v>4</v>
      </c>
      <c r="L89" t="s" s="25">
        <f>CONCATENATE(J89,"-",K89)</f>
        <v>29</v>
      </c>
      <c r="M89" s="28">
        <f>ROUND(IF((AS89-1.31)&lt;1,"1",AS89-1.31),0)</f>
        <v>4</v>
      </c>
      <c r="N89" s="28">
        <f>ROUND(IF((AS89+1.31)&gt;10,"10",AS89+1.31),0)</f>
        <v>6</v>
      </c>
      <c r="O89" t="s" s="25">
        <f>CONCATENATE(M89,"-",N89)</f>
        <v>80</v>
      </c>
      <c r="P89" s="28">
        <f>ROUND(IF((AV89-1.52)&lt;1,"1",AV89-1.52),0)</f>
        <v>1</v>
      </c>
      <c r="Q89" s="28">
        <f>ROUND(IF((AV89+1.52)&gt;10,"10",AV89+1.52),0)</f>
        <v>5</v>
      </c>
      <c r="R89" t="s" s="25">
        <f>CONCATENATE(P89,"-",Q89)</f>
        <v>44</v>
      </c>
      <c r="S89" s="28">
        <f>ROUND(IF((AY89-1.6)&lt;1,"1",AY89-1.6),0)</f>
        <v>2</v>
      </c>
      <c r="T89" s="28">
        <f>ROUND(IF((AY89+1.6)&gt;10,"10",AY89+1.6),0)</f>
        <v>6</v>
      </c>
      <c r="U89" t="s" s="25">
        <f>CONCATENATE(S89,"-",T89)</f>
        <v>33</v>
      </c>
      <c r="V89" s="28">
        <f>ROUND(IF((BB89-1.3)&lt;1,"1",BB89-1.3),0)</f>
        <v>5</v>
      </c>
      <c r="W89" s="28">
        <f>ROUND(IF((BB89+1.3)&gt;10,"10",BB89+1.3),0)</f>
        <v>7</v>
      </c>
      <c r="X89" t="s" s="29">
        <f>CONCATENATE(V89,"-",W89)</f>
        <v>74</v>
      </c>
      <c r="Y89" s="27">
        <f>ROUND(IF(AN89-7.43&lt;48,"48",AN89-7.43),0)</f>
        <v>120</v>
      </c>
      <c r="Z89" s="28">
        <f>ROUND(IF(AN89+7.43&gt;240,"240",AN89+7.43),0)</f>
        <v>134</v>
      </c>
      <c r="AA89" t="s" s="25">
        <f>CONCATENATE(Y89,"-",Z89)</f>
        <v>158</v>
      </c>
      <c r="AB89" s="28">
        <f>ROUND(IF(AQ89-7.37&lt;48,"48",AQ89-7.37),0)</f>
        <v>151</v>
      </c>
      <c r="AC89" s="28">
        <f>ROUND(IF(AQ89+7.37&gt;240,"240",AQ89+7.37),0)</f>
        <v>165</v>
      </c>
      <c r="AD89" t="s" s="25">
        <f>CONCATENATE(AB89,"-",AC89)</f>
        <v>46</v>
      </c>
      <c r="AE89" s="28">
        <f>ROUND(IF(AT89-7.31&lt;48,"48",AT89-7.31),0)</f>
        <v>135</v>
      </c>
      <c r="AF89" s="28">
        <f>ROUND(IF(AT89+7.31&gt;240,"240",AT89+7.31),0)</f>
        <v>149</v>
      </c>
      <c r="AG89" t="s" s="25">
        <f>CONCATENATE(AE89,"-",AF89)</f>
        <v>49</v>
      </c>
      <c r="AH89" s="28">
        <f>ROUND(IF(AW89-7.22&lt;48,"48",AW89-7.22),0)</f>
        <v>138</v>
      </c>
      <c r="AI89" s="28">
        <f>ROUND(IF(AW89+7.22&gt;240,"240",AW89+7.22),0)</f>
        <v>152</v>
      </c>
      <c r="AJ89" t="s" s="25">
        <f>CONCATENATE(AH89,"-",AI89)</f>
        <v>56</v>
      </c>
      <c r="AK89" s="28">
        <f>ROUND(IF(AZ89-7.06&lt;48,"48",AZ89-7.06),0)</f>
        <v>157</v>
      </c>
      <c r="AL89" s="28">
        <f>ROUND(IF(AZ89+7.06&gt;240,"240",AZ89+7.06),0)</f>
        <v>171</v>
      </c>
      <c r="AM89" t="s" s="29">
        <f>CONCATENATE(AK89,"-",AL89)</f>
        <v>209</v>
      </c>
      <c r="AN89" s="27">
        <f>BD89+48</f>
        <v>127</v>
      </c>
      <c r="AO89" s="30">
        <f>AN89/48</f>
        <v>2.64583333333333</v>
      </c>
      <c r="AP89" s="95">
        <v>3</v>
      </c>
      <c r="AQ89" s="28">
        <f>BF89+48</f>
        <v>158</v>
      </c>
      <c r="AR89" s="30">
        <f>AQ89/48</f>
        <v>3.29166666666667</v>
      </c>
      <c r="AS89" s="95">
        <v>5</v>
      </c>
      <c r="AT89" s="28">
        <f>BH89+48</f>
        <v>142</v>
      </c>
      <c r="AU89" s="30">
        <f>AT89/48</f>
        <v>2.95833333333333</v>
      </c>
      <c r="AV89" s="95">
        <v>3</v>
      </c>
      <c r="AW89" s="28">
        <f>BJ89+48</f>
        <v>145</v>
      </c>
      <c r="AX89" s="30">
        <f>AW89/48</f>
        <v>3.02083333333333</v>
      </c>
      <c r="AY89" s="95">
        <v>4</v>
      </c>
      <c r="AZ89" s="28">
        <f>BL89+48</f>
        <v>164</v>
      </c>
      <c r="BA89" s="30">
        <f>AZ89/48</f>
        <v>3.41666666666667</v>
      </c>
      <c r="BB89" s="96">
        <v>6</v>
      </c>
      <c r="BC89" s="50"/>
      <c r="BD89" s="97">
        <v>79</v>
      </c>
      <c r="BE89" s="95">
        <v>3</v>
      </c>
      <c r="BF89" s="95">
        <v>110</v>
      </c>
      <c r="BG89" s="95">
        <v>5</v>
      </c>
      <c r="BH89" s="95">
        <v>94</v>
      </c>
      <c r="BI89" s="95">
        <v>3</v>
      </c>
      <c r="BJ89" s="95">
        <v>97</v>
      </c>
      <c r="BK89" s="95">
        <v>4</v>
      </c>
      <c r="BL89" s="95">
        <v>116</v>
      </c>
      <c r="BM89" s="96">
        <v>6</v>
      </c>
    </row>
    <row r="90" ht="15.75" customHeight="1">
      <c r="A90" s="91">
        <v>87</v>
      </c>
      <c r="B90" t="s" s="92">
        <v>23</v>
      </c>
      <c r="C90" t="s" s="20">
        <v>291</v>
      </c>
      <c r="D90" t="s" s="90">
        <v>292</v>
      </c>
      <c r="E90" t="s" s="94">
        <v>51</v>
      </c>
      <c r="F90" s="95">
        <v>23</v>
      </c>
      <c r="G90" t="s" s="24">
        <v>250</v>
      </c>
      <c r="H90" t="s" s="25">
        <f>IF(AND(E90="M",F90&lt;=29),"M 17-29",IF(AND(E90="K",F90&lt;=29),"K 17-29",IF(AND(E90="M",F90&gt;29),"M 30-79",IF(AND(E90="K",F90&gt;29),"K 30-79","other"))))</f>
        <v>101</v>
      </c>
      <c r="I90" s="26"/>
      <c r="J90" s="27">
        <f>ROUND(IF((AP90-1.33)&lt;1,"1",AP90-1.33),0)</f>
        <v>1</v>
      </c>
      <c r="K90" s="28">
        <f>ROUND(IF((AP90+1.33)&gt;10,"10",AP90+1.33),0)</f>
        <v>3</v>
      </c>
      <c r="L90" t="s" s="25">
        <f>CONCATENATE(J90,"-",K90)</f>
        <v>102</v>
      </c>
      <c r="M90" s="28">
        <f>ROUND(IF((AS90-1.31)&lt;1,"1",AS90-1.31),0)</f>
        <v>7</v>
      </c>
      <c r="N90" s="28">
        <f>ROUND(IF((AS90+1.31)&gt;10,"10",AS90+1.31),0)</f>
        <v>9</v>
      </c>
      <c r="O90" t="s" s="25">
        <f>CONCATENATE(M90,"-",N90)</f>
        <v>129</v>
      </c>
      <c r="P90" s="28">
        <f>ROUND(IF((AV90-1.52)&lt;1,"1",AV90-1.52),0)</f>
        <v>4</v>
      </c>
      <c r="Q90" s="28">
        <f>ROUND(IF((AV90+1.52)&gt;10,"10",AV90+1.52),0)</f>
        <v>8</v>
      </c>
      <c r="R90" t="s" s="25">
        <f>CONCATENATE(P90,"-",Q90)</f>
        <v>32</v>
      </c>
      <c r="S90" s="28">
        <f>ROUND(IF((AY90-1.6)&lt;1,"1",AY90-1.6),0)</f>
        <v>1</v>
      </c>
      <c r="T90" s="28">
        <f>ROUND(IF((AY90+1.6)&gt;10,"10",AY90+1.6),0)</f>
        <v>5</v>
      </c>
      <c r="U90" t="s" s="25">
        <f>CONCATENATE(S90,"-",T90)</f>
        <v>44</v>
      </c>
      <c r="V90" s="28">
        <f>ROUND(IF((BB90-1.3)&lt;1,"1",BB90-1.3),0)</f>
        <v>4</v>
      </c>
      <c r="W90" s="28">
        <f>ROUND(IF((BB90+1.3)&gt;10,"10",BB90+1.3),0)</f>
        <v>6</v>
      </c>
      <c r="X90" t="s" s="29">
        <f>CONCATENATE(V90,"-",W90)</f>
        <v>80</v>
      </c>
      <c r="Y90" s="27">
        <f>ROUND(IF(AN90-7.43&lt;48,"48",AN90-7.43),0)</f>
        <v>104</v>
      </c>
      <c r="Z90" s="28">
        <f>ROUND(IF(AN90+7.43&gt;240,"240",AN90+7.43),0)</f>
        <v>118</v>
      </c>
      <c r="AA90" t="s" s="25">
        <f>CONCATENATE(Y90,"-",Z90)</f>
        <v>112</v>
      </c>
      <c r="AB90" s="28">
        <f>ROUND(IF(AQ90-7.37&lt;48,"48",AQ90-7.37),0)</f>
        <v>155</v>
      </c>
      <c r="AC90" s="28">
        <f>ROUND(IF(AQ90+7.37&gt;240,"240",AQ90+7.37),0)</f>
        <v>169</v>
      </c>
      <c r="AD90" t="s" s="25">
        <f>CONCATENATE(AB90,"-",AC90)</f>
        <v>106</v>
      </c>
      <c r="AE90" s="28">
        <f>ROUND(IF(AT90-7.31&lt;48,"48",AT90-7.31),0)</f>
        <v>138</v>
      </c>
      <c r="AF90" s="28">
        <f>ROUND(IF(AT90+7.31&gt;240,"240",AT90+7.31),0)</f>
        <v>152</v>
      </c>
      <c r="AG90" t="s" s="25">
        <f>CONCATENATE(AE90,"-",AF90)</f>
        <v>56</v>
      </c>
      <c r="AH90" s="28">
        <f>ROUND(IF(AW90-7.22&lt;48,"48",AW90-7.22),0)</f>
        <v>144</v>
      </c>
      <c r="AI90" s="28">
        <f>ROUND(IF(AW90+7.22&gt;240,"240",AW90+7.22),0)</f>
        <v>158</v>
      </c>
      <c r="AJ90" t="s" s="25">
        <f>CONCATENATE(AH90,"-",AI90)</f>
        <v>64</v>
      </c>
      <c r="AK90" s="28">
        <f>ROUND(IF(AZ90-7.06&lt;48,"48",AZ90-7.06),0)</f>
        <v>155</v>
      </c>
      <c r="AL90" s="28">
        <f>ROUND(IF(AZ90+7.06&gt;240,"240",AZ90+7.06),0)</f>
        <v>169</v>
      </c>
      <c r="AM90" t="s" s="29">
        <f>CONCATENATE(AK90,"-",AL90)</f>
        <v>106</v>
      </c>
      <c r="AN90" s="27">
        <f>BD90+48</f>
        <v>111</v>
      </c>
      <c r="AO90" s="30">
        <f>AN90/48</f>
        <v>2.3125</v>
      </c>
      <c r="AP90" s="95">
        <v>2</v>
      </c>
      <c r="AQ90" s="28">
        <f>BF90+48</f>
        <v>162</v>
      </c>
      <c r="AR90" s="30">
        <f>AQ90/48</f>
        <v>3.375</v>
      </c>
      <c r="AS90" s="95">
        <v>8</v>
      </c>
      <c r="AT90" s="28">
        <f>BH90+48</f>
        <v>145</v>
      </c>
      <c r="AU90" s="30">
        <f>AT90/48</f>
        <v>3.02083333333333</v>
      </c>
      <c r="AV90" s="95">
        <v>6</v>
      </c>
      <c r="AW90" s="28">
        <f>BJ90+48</f>
        <v>151</v>
      </c>
      <c r="AX90" s="30">
        <f>AW90/48</f>
        <v>3.14583333333333</v>
      </c>
      <c r="AY90" s="95">
        <v>3</v>
      </c>
      <c r="AZ90" s="28">
        <f>BL90+48</f>
        <v>162</v>
      </c>
      <c r="BA90" s="30">
        <f>AZ90/48</f>
        <v>3.375</v>
      </c>
      <c r="BB90" s="96">
        <v>5</v>
      </c>
      <c r="BC90" s="50"/>
      <c r="BD90" s="97">
        <v>63</v>
      </c>
      <c r="BE90" s="95">
        <v>2</v>
      </c>
      <c r="BF90" s="95">
        <v>114</v>
      </c>
      <c r="BG90" s="95">
        <v>8</v>
      </c>
      <c r="BH90" s="95">
        <v>97</v>
      </c>
      <c r="BI90" s="95">
        <v>6</v>
      </c>
      <c r="BJ90" s="95">
        <v>103</v>
      </c>
      <c r="BK90" s="95">
        <v>3</v>
      </c>
      <c r="BL90" s="95">
        <v>114</v>
      </c>
      <c r="BM90" s="96">
        <v>5</v>
      </c>
    </row>
    <row r="91" ht="15.75" customHeight="1">
      <c r="A91" s="91">
        <v>88</v>
      </c>
      <c r="B91" t="s" s="92">
        <v>23</v>
      </c>
      <c r="C91" t="s" s="48">
        <v>293</v>
      </c>
      <c r="D91" t="s" s="90">
        <v>294</v>
      </c>
      <c r="E91" t="s" s="94">
        <v>26</v>
      </c>
      <c r="F91" s="95">
        <v>23</v>
      </c>
      <c r="G91" t="s" s="24">
        <v>250</v>
      </c>
      <c r="H91" t="s" s="25">
        <f>IF(AND(E91="M",F91&lt;=29),"M 17-29",IF(AND(E91="K",F91&lt;=29),"K 17-29",IF(AND(E91="M",F91&gt;29),"M 30-79",IF(AND(E91="K",F91&gt;29),"K 30-79","other"))))</f>
        <v>60</v>
      </c>
      <c r="I91" s="26"/>
      <c r="J91" s="27">
        <f>ROUND(IF((AP91-1.43)&lt;1,"1",AP91-1.43),0)</f>
        <v>1</v>
      </c>
      <c r="K91" s="28">
        <f>ROUND(IF((AP91+1.43)&gt;10,"10",AP91+1.43),0)</f>
        <v>2</v>
      </c>
      <c r="L91" t="s" s="25">
        <f>CONCATENATE(J91,"-",K91)</f>
        <v>67</v>
      </c>
      <c r="M91" s="28">
        <f>ROUND(IF((AS91-1.38)&lt;1,"1",AS91-1.38),0)</f>
        <v>4</v>
      </c>
      <c r="N91" s="28">
        <f>ROUND(IF((AS91+1.38)&gt;10,"10",AS91+1.38),0)</f>
        <v>6</v>
      </c>
      <c r="O91" t="s" s="25">
        <f>CONCATENATE(M91,"-",N91)</f>
        <v>80</v>
      </c>
      <c r="P91" s="28">
        <f>ROUND(IF((AV91-1.68)&lt;1,"1",AV91-1.68),0)</f>
        <v>3</v>
      </c>
      <c r="Q91" s="28">
        <f>ROUND(IF((AV91+1.68)&gt;10,"10",AV91+1.68),0)</f>
        <v>7</v>
      </c>
      <c r="R91" t="s" s="25">
        <f>CONCATENATE(P91,"-",Q91)</f>
        <v>30</v>
      </c>
      <c r="S91" s="28">
        <f>ROUND(IF((AY91-1.72)&lt;1,"1",AY91-1.72),0)</f>
        <v>3</v>
      </c>
      <c r="T91" s="28">
        <f>ROUND(IF((AY91+1.72)&gt;10,"10",AY91+1.72),0)</f>
        <v>7</v>
      </c>
      <c r="U91" t="s" s="25">
        <f>CONCATENATE(S91,"-",T91)</f>
        <v>30</v>
      </c>
      <c r="V91" s="28">
        <f>ROUND(IF((BB91-1.46)&lt;1,"1",BB91-1.46),0)</f>
        <v>7</v>
      </c>
      <c r="W91" s="28">
        <f>ROUND(IF((BB91+1.46)&gt;10,"10",BB91+1.46),0)</f>
        <v>9</v>
      </c>
      <c r="X91" t="s" s="29">
        <f>CONCATENATE(V91,"-",W91)</f>
        <v>129</v>
      </c>
      <c r="Y91" s="27">
        <f>ROUND(IF(AN91-7.43&lt;48,"48",AN91-7.43),0)</f>
        <v>94</v>
      </c>
      <c r="Z91" s="28">
        <f>ROUND(IF(AN91+7.43&gt;240,"240",AN91+7.43),0)</f>
        <v>108</v>
      </c>
      <c r="AA91" t="s" s="25">
        <f>CONCATENATE(Y91,"-",Z91)</f>
        <v>189</v>
      </c>
      <c r="AB91" s="28">
        <f>ROUND(IF(AQ91-7.37&lt;48,"48",AQ91-7.37),0)</f>
        <v>151</v>
      </c>
      <c r="AC91" s="28">
        <f>ROUND(IF(AQ91+7.37&gt;240,"240",AQ91+7.37),0)</f>
        <v>165</v>
      </c>
      <c r="AD91" t="s" s="25">
        <f>CONCATENATE(AB91,"-",AC91)</f>
        <v>46</v>
      </c>
      <c r="AE91" s="28">
        <f>ROUND(IF(AT91-7.31&lt;48,"48",AT91-7.31),0)</f>
        <v>144</v>
      </c>
      <c r="AF91" s="28">
        <f>ROUND(IF(AT91+7.31&gt;240,"240",AT91+7.31),0)</f>
        <v>158</v>
      </c>
      <c r="AG91" t="s" s="25">
        <f>CONCATENATE(AE91,"-",AF91)</f>
        <v>64</v>
      </c>
      <c r="AH91" s="28">
        <f>ROUND(IF(AW91-7.22&lt;48,"48",AW91-7.22),0)</f>
        <v>142</v>
      </c>
      <c r="AI91" s="28">
        <f>ROUND(IF(AW91+7.22&gt;240,"240",AW91+7.22),0)</f>
        <v>156</v>
      </c>
      <c r="AJ91" t="s" s="25">
        <f>CONCATENATE(AH91,"-",AI91)</f>
        <v>38</v>
      </c>
      <c r="AK91" s="28">
        <f>ROUND(IF(AZ91-7.06&lt;48,"48",AZ91-7.06),0)</f>
        <v>174</v>
      </c>
      <c r="AL91" s="28">
        <f>ROUND(IF(AZ91+7.06&gt;240,"240",AZ91+7.06),0)</f>
        <v>188</v>
      </c>
      <c r="AM91" t="s" s="29">
        <f>CONCATENATE(AK91,"-",AL91)</f>
        <v>48</v>
      </c>
      <c r="AN91" s="27">
        <f>BD91+48</f>
        <v>101</v>
      </c>
      <c r="AO91" s="30">
        <f>AN91/48</f>
        <v>2.10416666666667</v>
      </c>
      <c r="AP91" s="95">
        <v>1</v>
      </c>
      <c r="AQ91" s="28">
        <f>BF91+48</f>
        <v>158</v>
      </c>
      <c r="AR91" s="30">
        <f>AQ91/48</f>
        <v>3.29166666666667</v>
      </c>
      <c r="AS91" s="95">
        <v>5</v>
      </c>
      <c r="AT91" s="28">
        <f>BH91+48</f>
        <v>151</v>
      </c>
      <c r="AU91" s="30">
        <f>AT91/48</f>
        <v>3.14583333333333</v>
      </c>
      <c r="AV91" s="95">
        <v>5</v>
      </c>
      <c r="AW91" s="28">
        <f>BJ91+48</f>
        <v>149</v>
      </c>
      <c r="AX91" s="30">
        <f>AW91/48</f>
        <v>3.10416666666667</v>
      </c>
      <c r="AY91" s="95">
        <v>5</v>
      </c>
      <c r="AZ91" s="28">
        <f>BL91+48</f>
        <v>181</v>
      </c>
      <c r="BA91" s="30">
        <f>AZ91/48</f>
        <v>3.77083333333333</v>
      </c>
      <c r="BB91" s="96">
        <v>8</v>
      </c>
      <c r="BC91" s="50"/>
      <c r="BD91" s="97">
        <v>53</v>
      </c>
      <c r="BE91" s="95">
        <v>1</v>
      </c>
      <c r="BF91" s="95">
        <v>110</v>
      </c>
      <c r="BG91" s="95">
        <v>5</v>
      </c>
      <c r="BH91" s="95">
        <v>103</v>
      </c>
      <c r="BI91" s="95">
        <v>5</v>
      </c>
      <c r="BJ91" s="95">
        <v>101</v>
      </c>
      <c r="BK91" s="95">
        <v>5</v>
      </c>
      <c r="BL91" s="95">
        <v>133</v>
      </c>
      <c r="BM91" s="96">
        <v>8</v>
      </c>
    </row>
    <row r="92" ht="15.75" customHeight="1">
      <c r="A92" s="91">
        <v>89</v>
      </c>
      <c r="B92" t="s" s="92">
        <v>23</v>
      </c>
      <c r="C92" s="93"/>
      <c r="D92" t="s" s="88">
        <v>295</v>
      </c>
      <c r="E92" t="s" s="94">
        <v>26</v>
      </c>
      <c r="F92" s="95">
        <v>23</v>
      </c>
      <c r="G92" t="s" s="24">
        <v>250</v>
      </c>
      <c r="H92" t="s" s="25">
        <f>IF(AND(E92="M",F92&lt;=29),"M 17-29",IF(AND(E92="K",F92&lt;=29),"K 17-29",IF(AND(E92="M",F92&gt;29),"M 30-79",IF(AND(E92="K",F92&gt;29),"K 30-79","other"))))</f>
        <v>60</v>
      </c>
      <c r="I92" s="26"/>
      <c r="J92" s="27">
        <f>ROUND(IF((AP92-1.43)&lt;1,"1",AP92-1.43),0)</f>
        <v>3</v>
      </c>
      <c r="K92" s="28">
        <f>ROUND(IF((AP92+1.43)&gt;10,"10",AP92+1.43),0)</f>
        <v>5</v>
      </c>
      <c r="L92" t="s" s="25">
        <f>CONCATENATE(J92,"-",K92)</f>
        <v>41</v>
      </c>
      <c r="M92" s="28">
        <f>ROUND(IF((AS92-1.38)&lt;1,"1",AS92-1.38),0)</f>
        <v>2</v>
      </c>
      <c r="N92" s="28">
        <f>ROUND(IF((AS92+1.38)&gt;10,"10",AS92+1.38),0)</f>
        <v>4</v>
      </c>
      <c r="O92" t="s" s="25">
        <f>CONCATENATE(M92,"-",N92)</f>
        <v>29</v>
      </c>
      <c r="P92" s="28">
        <f>ROUND(IF((AV92-1.68)&lt;1,"1",AV92-1.68),0)</f>
        <v>3</v>
      </c>
      <c r="Q92" s="28">
        <f>ROUND(IF((AV92+1.68)&gt;10,"10",AV92+1.68),0)</f>
        <v>7</v>
      </c>
      <c r="R92" t="s" s="25">
        <f>CONCATENATE(P92,"-",Q92)</f>
        <v>30</v>
      </c>
      <c r="S92" s="28">
        <f>ROUND(IF((AY92-1.72)&lt;1,"1",AY92-1.72),0)</f>
        <v>1</v>
      </c>
      <c r="T92" s="28">
        <f>ROUND(IF((AY92+1.72)&gt;10,"10",AY92+1.72),0)</f>
        <v>5</v>
      </c>
      <c r="U92" t="s" s="25">
        <f>CONCATENATE(S92,"-",T92)</f>
        <v>44</v>
      </c>
      <c r="V92" s="28">
        <f>ROUND(IF((BB92-1.46)&lt;1,"1",BB92-1.46),0)</f>
        <v>6</v>
      </c>
      <c r="W92" s="28">
        <f>ROUND(IF((BB92+1.46)&gt;10,"10",BB92+1.46),0)</f>
        <v>8</v>
      </c>
      <c r="X92" t="s" s="29">
        <f>CONCATENATE(V92,"-",W92)</f>
        <v>81</v>
      </c>
      <c r="Y92" s="27">
        <f>ROUND(IF(AN92-7.43&lt;48,"48",AN92-7.43),0)</f>
        <v>114</v>
      </c>
      <c r="Z92" s="28">
        <f>ROUND(IF(AN92+7.43&gt;240,"240",AN92+7.43),0)</f>
        <v>128</v>
      </c>
      <c r="AA92" t="s" s="25">
        <f>CONCATENATE(Y92,"-",Z92)</f>
        <v>180</v>
      </c>
      <c r="AB92" s="28">
        <f>ROUND(IF(AQ92-7.37&lt;48,"48",AQ92-7.37),0)</f>
        <v>123</v>
      </c>
      <c r="AC92" s="28">
        <f>ROUND(IF(AQ92+7.37&gt;240,"240",AQ92+7.37),0)</f>
        <v>137</v>
      </c>
      <c r="AD92" t="s" s="25">
        <f>CONCATENATE(AB92,"-",AC92)</f>
        <v>134</v>
      </c>
      <c r="AE92" s="28">
        <f>ROUND(IF(AT92-7.31&lt;48,"48",AT92-7.31),0)</f>
        <v>144</v>
      </c>
      <c r="AF92" s="28">
        <f>ROUND(IF(AT92+7.31&gt;240,"240",AT92+7.31),0)</f>
        <v>158</v>
      </c>
      <c r="AG92" t="s" s="25">
        <f>CONCATENATE(AE92,"-",AF92)</f>
        <v>64</v>
      </c>
      <c r="AH92" s="28">
        <f>ROUND(IF(AW92-7.22&lt;48,"48",AW92-7.22),0)</f>
        <v>128</v>
      </c>
      <c r="AI92" s="28">
        <f>ROUND(IF(AW92+7.22&gt;240,"240",AW92+7.22),0)</f>
        <v>142</v>
      </c>
      <c r="AJ92" t="s" s="25">
        <f>CONCATENATE(AH92,"-",AI92)</f>
        <v>131</v>
      </c>
      <c r="AK92" s="28">
        <f>ROUND(IF(AZ92-7.06&lt;48,"48",AZ92-7.06),0)</f>
        <v>165</v>
      </c>
      <c r="AL92" s="28">
        <f>ROUND(IF(AZ92+7.06&gt;240,"240",AZ92+7.06),0)</f>
        <v>179</v>
      </c>
      <c r="AM92" t="s" s="29">
        <f>CONCATENATE(AK92,"-",AL92)</f>
        <v>110</v>
      </c>
      <c r="AN92" s="27">
        <f>BD92+48</f>
        <v>121</v>
      </c>
      <c r="AO92" s="30">
        <f>AN92/48</f>
        <v>2.52083333333333</v>
      </c>
      <c r="AP92" s="95">
        <v>4</v>
      </c>
      <c r="AQ92" s="28">
        <f>BF92+48</f>
        <v>130</v>
      </c>
      <c r="AR92" s="30">
        <f>AQ92/48</f>
        <v>2.70833333333333</v>
      </c>
      <c r="AS92" s="95">
        <v>3</v>
      </c>
      <c r="AT92" s="28">
        <f>BH92+48</f>
        <v>151</v>
      </c>
      <c r="AU92" s="30">
        <f>AT92/48</f>
        <v>3.14583333333333</v>
      </c>
      <c r="AV92" s="95">
        <v>5</v>
      </c>
      <c r="AW92" s="28">
        <f>BJ92+48</f>
        <v>135</v>
      </c>
      <c r="AX92" s="30">
        <f>AW92/48</f>
        <v>2.8125</v>
      </c>
      <c r="AY92" s="95">
        <v>3</v>
      </c>
      <c r="AZ92" s="28">
        <f>BL92+48</f>
        <v>172</v>
      </c>
      <c r="BA92" s="30">
        <f>AZ92/48</f>
        <v>3.58333333333333</v>
      </c>
      <c r="BB92" s="96">
        <v>7</v>
      </c>
      <c r="BC92" s="32"/>
      <c r="BD92" s="97">
        <v>73</v>
      </c>
      <c r="BE92" s="95">
        <v>4</v>
      </c>
      <c r="BF92" s="95">
        <v>82</v>
      </c>
      <c r="BG92" s="95">
        <v>3</v>
      </c>
      <c r="BH92" s="95">
        <v>103</v>
      </c>
      <c r="BI92" s="95">
        <v>5</v>
      </c>
      <c r="BJ92" s="95">
        <v>87</v>
      </c>
      <c r="BK92" s="95">
        <v>3</v>
      </c>
      <c r="BL92" s="95">
        <v>124</v>
      </c>
      <c r="BM92" s="96">
        <v>7</v>
      </c>
    </row>
    <row r="93" ht="15.75" customHeight="1">
      <c r="A93" s="91">
        <v>90</v>
      </c>
      <c r="B93" t="s" s="92">
        <v>23</v>
      </c>
      <c r="C93" t="s" s="44">
        <v>296</v>
      </c>
      <c r="D93" t="s" s="90">
        <v>297</v>
      </c>
      <c r="E93" t="s" s="94">
        <v>51</v>
      </c>
      <c r="F93" s="95">
        <v>41</v>
      </c>
      <c r="G93" t="s" s="24">
        <v>250</v>
      </c>
      <c r="H93" t="s" s="25">
        <f>IF(AND(E93="M",F93&lt;=29),"M 17-29",IF(AND(E93="K",F93&lt;=29),"K 17-29",IF(AND(E93="M",F93&gt;29),"M 30-79",IF(AND(E93="K",F93&gt;29),"K 30-79","other"))))</f>
        <v>52</v>
      </c>
      <c r="I93" s="26"/>
      <c r="J93" s="27">
        <f>ROUND(IF((AP93-1.67)&lt;1,"1",AP93-1.67),0)</f>
        <v>3</v>
      </c>
      <c r="K93" s="28">
        <f>ROUND(IF((AP93+1.67)&gt;10,"10",AP93+1.67),0)</f>
        <v>7</v>
      </c>
      <c r="L93" t="s" s="25">
        <f>CONCATENATE(J93,"-",K93)</f>
        <v>30</v>
      </c>
      <c r="M93" s="28">
        <f>ROUND(IF((AS93-2.01)&lt;1,"1",AS93-2.01),0)</f>
        <v>8</v>
      </c>
      <c r="N93" s="28">
        <f>ROUND(IF((AS93+2.01)&gt;10,"10",AS93+2.01),0)</f>
        <v>10</v>
      </c>
      <c r="O93" t="s" s="25">
        <f>CONCATENATE(M93,"-",N93)</f>
        <v>61</v>
      </c>
      <c r="P93" s="28">
        <f>ROUND(IF((AV93-1.73)&lt;1,"1",AV93-1.73),0)</f>
        <v>8</v>
      </c>
      <c r="Q93" s="28">
        <f>ROUND(IF((AV93+1.73)&gt;10,"10",AV93+1.73),0)</f>
        <v>10</v>
      </c>
      <c r="R93" t="s" s="25">
        <f>CONCATENATE(P93,"-",Q93)</f>
        <v>61</v>
      </c>
      <c r="S93" s="28">
        <f>ROUND(IF((AY93-1.91)&lt;1,"1",AY93-1.91),0)</f>
        <v>6</v>
      </c>
      <c r="T93" s="28">
        <f>ROUND(IF((AY93+1.91)&gt;10,"10",AY93+1.91),0)</f>
        <v>10</v>
      </c>
      <c r="U93" t="s" s="25">
        <f>CONCATENATE(S93,"-",T93)</f>
        <v>43</v>
      </c>
      <c r="V93" s="28">
        <f>ROUND(IF((BB93-1.76)&lt;1,"1",BB93-1.76),0)</f>
        <v>3</v>
      </c>
      <c r="W93" s="28">
        <f>ROUND(IF((BB93+1.76)&gt;10,"10",BB93+1.76),0)</f>
        <v>7</v>
      </c>
      <c r="X93" t="s" s="29">
        <f>CONCATENATE(V93,"-",W93)</f>
        <v>30</v>
      </c>
      <c r="Y93" s="27">
        <f>ROUND(IF(AN93-7.43&lt;48,"48",AN93-7.43),0)</f>
        <v>134</v>
      </c>
      <c r="Z93" s="28">
        <f>ROUND(IF(AN93+7.43&gt;240,"240",AN93+7.43),0)</f>
        <v>148</v>
      </c>
      <c r="AA93" t="s" s="25">
        <f>CONCATENATE(Y93,"-",Z93)</f>
        <v>166</v>
      </c>
      <c r="AB93" s="28">
        <f>ROUND(IF(AQ93-7.37&lt;48,"48",AQ93-7.37),0)</f>
        <v>187</v>
      </c>
      <c r="AC93" s="28">
        <f>ROUND(IF(AQ93+7.37&gt;240,"240",AQ93+7.37),0)</f>
        <v>201</v>
      </c>
      <c r="AD93" t="s" s="25">
        <f>CONCATENATE(AB93,"-",AC93)</f>
        <v>140</v>
      </c>
      <c r="AE93" s="28">
        <f>ROUND(IF(AT93-7.31&lt;48,"48",AT93-7.31),0)</f>
        <v>199</v>
      </c>
      <c r="AF93" s="28">
        <f>ROUND(IF(AT93+7.31&gt;240,"240",AT93+7.31),0)</f>
        <v>213</v>
      </c>
      <c r="AG93" t="s" s="25">
        <f>CONCATENATE(AE93,"-",AF93)</f>
        <v>298</v>
      </c>
      <c r="AH93" s="28">
        <f>ROUND(IF(AW93-7.22&lt;48,"48",AW93-7.22),0)</f>
        <v>178</v>
      </c>
      <c r="AI93" s="28">
        <f>ROUND(IF(AW93+7.22&gt;240,"240",AW93+7.22),0)</f>
        <v>192</v>
      </c>
      <c r="AJ93" t="s" s="25">
        <f>CONCATENATE(AH93,"-",AI93)</f>
        <v>71</v>
      </c>
      <c r="AK93" s="28">
        <f>ROUND(IF(AZ93-7.06&lt;48,"48",AZ93-7.06),0)</f>
        <v>157</v>
      </c>
      <c r="AL93" s="28">
        <f>ROUND(IF(AZ93+7.06&gt;240,"240",AZ93+7.06),0)</f>
        <v>171</v>
      </c>
      <c r="AM93" t="s" s="29">
        <f>CONCATENATE(AK93,"-",AL93)</f>
        <v>209</v>
      </c>
      <c r="AN93" s="27">
        <f>BD93+48</f>
        <v>141</v>
      </c>
      <c r="AO93" s="30">
        <f>AN93/48</f>
        <v>2.9375</v>
      </c>
      <c r="AP93" s="95">
        <v>5</v>
      </c>
      <c r="AQ93" s="28">
        <f>BF93+48</f>
        <v>194</v>
      </c>
      <c r="AR93" s="30">
        <f>AQ93/48</f>
        <v>4.04166666666667</v>
      </c>
      <c r="AS93" s="95">
        <v>10</v>
      </c>
      <c r="AT93" s="28">
        <f>BH93+48</f>
        <v>206</v>
      </c>
      <c r="AU93" s="30">
        <f>AT93/48</f>
        <v>4.29166666666667</v>
      </c>
      <c r="AV93" s="95">
        <v>10</v>
      </c>
      <c r="AW93" s="28">
        <f>BJ93+48</f>
        <v>185</v>
      </c>
      <c r="AX93" s="30">
        <f>AW93/48</f>
        <v>3.85416666666667</v>
      </c>
      <c r="AY93" s="95">
        <v>8</v>
      </c>
      <c r="AZ93" s="28">
        <f>BL93+48</f>
        <v>164</v>
      </c>
      <c r="BA93" s="30">
        <f>AZ93/48</f>
        <v>3.41666666666667</v>
      </c>
      <c r="BB93" s="96">
        <v>5</v>
      </c>
      <c r="BC93" s="50"/>
      <c r="BD93" s="97">
        <v>93</v>
      </c>
      <c r="BE93" s="95">
        <v>5</v>
      </c>
      <c r="BF93" s="95">
        <v>146</v>
      </c>
      <c r="BG93" s="95">
        <v>10</v>
      </c>
      <c r="BH93" s="95">
        <v>158</v>
      </c>
      <c r="BI93" s="95">
        <v>10</v>
      </c>
      <c r="BJ93" s="95">
        <v>137</v>
      </c>
      <c r="BK93" s="95">
        <v>8</v>
      </c>
      <c r="BL93" s="95">
        <v>116</v>
      </c>
      <c r="BM93" s="96">
        <v>5</v>
      </c>
    </row>
    <row r="94" ht="15.75" customHeight="1">
      <c r="A94" s="95">
        <v>91</v>
      </c>
      <c r="B94" t="s" s="98">
        <v>39</v>
      </c>
      <c r="C94" s="101"/>
      <c r="D94" t="s" s="90">
        <v>299</v>
      </c>
      <c r="E94" t="s" s="94">
        <v>51</v>
      </c>
      <c r="F94" s="95">
        <v>38</v>
      </c>
      <c r="G94" t="s" s="24">
        <v>250</v>
      </c>
      <c r="H94" t="s" s="25">
        <f>IF(AND(E94="M",F94&lt;=29),"M 17-29",IF(AND(E94="K",F94&lt;=29),"K 17-29",IF(AND(E94="M",F94&gt;29),"M 30-79",IF(AND(E94="K",F94&gt;29),"K 30-79","other"))))</f>
        <v>52</v>
      </c>
      <c r="I94" s="26"/>
      <c r="J94" s="27">
        <f>ROUND(IF((AP94-1.67)&lt;1,"1",AP94-1.67),0)</f>
        <v>8</v>
      </c>
      <c r="K94" s="28">
        <f>ROUND(IF((AP94+1.67)&gt;10,"10",AP94+1.67),0)</f>
        <v>10</v>
      </c>
      <c r="L94" t="s" s="25">
        <f>CONCATENATE(J94,"-",K94)</f>
        <v>61</v>
      </c>
      <c r="M94" s="28">
        <f>ROUND(IF((AS94-2.01)&lt;1,"1",AS94-2.01),0)</f>
        <v>5</v>
      </c>
      <c r="N94" s="28">
        <f>ROUND(IF((AS94+2.01)&gt;10,"10",AS94+2.01),0)</f>
        <v>9</v>
      </c>
      <c r="O94" t="s" s="25">
        <f>CONCATENATE(M94,"-",N94)</f>
        <v>31</v>
      </c>
      <c r="P94" s="28">
        <f>ROUND(IF((AV94-1.73)&lt;1,"1",AV94-1.73),0)</f>
        <v>8</v>
      </c>
      <c r="Q94" s="28">
        <f>ROUND(IF((AV94+1.73)&gt;10,"10",AV94+1.73),0)</f>
        <v>10</v>
      </c>
      <c r="R94" t="s" s="25">
        <f>CONCATENATE(P94,"-",Q94)</f>
        <v>61</v>
      </c>
      <c r="S94" s="28">
        <f>ROUND(IF((AY94-1.91)&lt;1,"1",AY94-1.91),0)</f>
        <v>3</v>
      </c>
      <c r="T94" s="28">
        <f>ROUND(IF((AY94+1.91)&gt;10,"10",AY94+1.91),0)</f>
        <v>7</v>
      </c>
      <c r="U94" t="s" s="25">
        <f>CONCATENATE(S94,"-",T94)</f>
        <v>30</v>
      </c>
      <c r="V94" s="28">
        <f>ROUND(IF((BB94-1.76)&lt;1,"1",BB94-1.76),0)</f>
        <v>3</v>
      </c>
      <c r="W94" s="28">
        <f>ROUND(IF((BB94+1.76)&gt;10,"10",BB94+1.76),0)</f>
        <v>7</v>
      </c>
      <c r="X94" t="s" s="29">
        <f>CONCATENATE(V94,"-",W94)</f>
        <v>30</v>
      </c>
      <c r="Y94" s="27">
        <f>ROUND(IF(AN94-7.43&lt;48,"48",AN94-7.43),0)</f>
        <v>181</v>
      </c>
      <c r="Z94" s="28">
        <f>ROUND(IF(AN94+7.43&gt;240,"240",AN94+7.43),0)</f>
        <v>195</v>
      </c>
      <c r="AA94" t="s" s="25">
        <f>CONCATENATE(Y94,"-",Z94)</f>
        <v>120</v>
      </c>
      <c r="AB94" s="28">
        <f>ROUND(IF(AQ94-7.37&lt;48,"48",AQ94-7.37),0)</f>
        <v>149</v>
      </c>
      <c r="AC94" s="28">
        <f>ROUND(IF(AQ94+7.37&gt;240,"240",AQ94+7.37),0)</f>
        <v>163</v>
      </c>
      <c r="AD94" t="s" s="25">
        <f>CONCATENATE(AB94,"-",AC94)</f>
        <v>141</v>
      </c>
      <c r="AE94" s="28">
        <f>ROUND(IF(AT94-7.31&lt;48,"48",AT94-7.31),0)</f>
        <v>176</v>
      </c>
      <c r="AF94" s="28">
        <f>ROUND(IF(AT94+7.31&gt;240,"240",AT94+7.31),0)</f>
        <v>190</v>
      </c>
      <c r="AG94" t="s" s="25">
        <f>CONCATENATE(AE94,"-",AF94)</f>
        <v>127</v>
      </c>
      <c r="AH94" s="28">
        <f>ROUND(IF(AW94-7.22&lt;48,"48",AW94-7.22),0)</f>
        <v>155</v>
      </c>
      <c r="AI94" s="28">
        <f>ROUND(IF(AW94+7.22&gt;240,"240",AW94+7.22),0)</f>
        <v>169</v>
      </c>
      <c r="AJ94" t="s" s="25">
        <f>CONCATENATE(AH94,"-",AI94)</f>
        <v>106</v>
      </c>
      <c r="AK94" s="28">
        <f>ROUND(IF(AZ94-7.06&lt;48,"48",AZ94-7.06),0)</f>
        <v>153</v>
      </c>
      <c r="AL94" s="28">
        <f>ROUND(IF(AZ94+7.06&gt;240,"240",AZ94+7.06),0)</f>
        <v>167</v>
      </c>
      <c r="AM94" t="s" s="29">
        <f>CONCATENATE(AK94,"-",AL94)</f>
        <v>170</v>
      </c>
      <c r="AN94" s="27">
        <f>BD94+48</f>
        <v>188</v>
      </c>
      <c r="AO94" s="30">
        <f>AN94/48</f>
        <v>3.91666666666667</v>
      </c>
      <c r="AP94" s="95">
        <v>10</v>
      </c>
      <c r="AQ94" s="28">
        <f>BF94+48</f>
        <v>156</v>
      </c>
      <c r="AR94" s="30">
        <f>AQ94/48</f>
        <v>3.25</v>
      </c>
      <c r="AS94" s="95">
        <v>7</v>
      </c>
      <c r="AT94" s="28">
        <f>BH94+48</f>
        <v>183</v>
      </c>
      <c r="AU94" s="30">
        <f>AT94/48</f>
        <v>3.8125</v>
      </c>
      <c r="AV94" s="95">
        <v>10</v>
      </c>
      <c r="AW94" s="28">
        <f>BJ94+48</f>
        <v>162</v>
      </c>
      <c r="AX94" s="30">
        <f>AW94/48</f>
        <v>3.375</v>
      </c>
      <c r="AY94" s="95">
        <v>5</v>
      </c>
      <c r="AZ94" s="28">
        <f>BL94+48</f>
        <v>160</v>
      </c>
      <c r="BA94" s="30">
        <f>AZ94/48</f>
        <v>3.33333333333333</v>
      </c>
      <c r="BB94" s="96">
        <v>5</v>
      </c>
      <c r="BC94" s="50"/>
      <c r="BD94" s="97">
        <v>140</v>
      </c>
      <c r="BE94" s="95">
        <v>10</v>
      </c>
      <c r="BF94" s="95">
        <v>108</v>
      </c>
      <c r="BG94" s="95">
        <v>7</v>
      </c>
      <c r="BH94" s="95">
        <v>135</v>
      </c>
      <c r="BI94" s="95">
        <v>10</v>
      </c>
      <c r="BJ94" s="95">
        <v>114</v>
      </c>
      <c r="BK94" s="95">
        <v>5</v>
      </c>
      <c r="BL94" s="95">
        <v>112</v>
      </c>
      <c r="BM94" s="96">
        <v>5</v>
      </c>
    </row>
    <row r="95" ht="15.75" customHeight="1">
      <c r="A95" s="91">
        <v>92</v>
      </c>
      <c r="B95" t="s" s="92">
        <v>23</v>
      </c>
      <c r="C95" t="s" s="20">
        <v>300</v>
      </c>
      <c r="D95" t="s" s="90">
        <v>301</v>
      </c>
      <c r="E95" t="s" s="94">
        <v>51</v>
      </c>
      <c r="F95" s="95">
        <v>37</v>
      </c>
      <c r="G95" t="s" s="24">
        <v>250</v>
      </c>
      <c r="H95" t="s" s="25">
        <f>IF(AND(E95="M",F95&lt;=29),"M 17-29",IF(AND(E95="K",F95&lt;=29),"K 17-29",IF(AND(E95="M",F95&gt;29),"M 30-79",IF(AND(E95="K",F95&gt;29),"K 30-79","other"))))</f>
        <v>52</v>
      </c>
      <c r="I95" s="26"/>
      <c r="J95" s="27">
        <f>ROUND(IF((AP95-1.67)&lt;1,"1",AP95-1.67),0)</f>
        <v>3</v>
      </c>
      <c r="K95" s="28">
        <f>ROUND(IF((AP95+1.67)&gt;10,"10",AP95+1.67),0)</f>
        <v>7</v>
      </c>
      <c r="L95" t="s" s="25">
        <f>CONCATENATE(J95,"-",K95)</f>
        <v>30</v>
      </c>
      <c r="M95" s="28">
        <f>ROUND(IF((AS95-2.01)&lt;1,"1",AS95-2.01),0)</f>
        <v>4</v>
      </c>
      <c r="N95" s="28">
        <f>ROUND(IF((AS95+2.01)&gt;10,"10",AS95+2.01),0)</f>
        <v>8</v>
      </c>
      <c r="O95" t="s" s="25">
        <f>CONCATENATE(M95,"-",N95)</f>
        <v>32</v>
      </c>
      <c r="P95" s="28">
        <f>ROUND(IF((AV95-1.73)&lt;1,"1",AV95-1.73),0)</f>
        <v>8</v>
      </c>
      <c r="Q95" s="28">
        <f>ROUND(IF((AV95+1.73)&gt;10,"10",AV95+1.73),0)</f>
        <v>10</v>
      </c>
      <c r="R95" t="s" s="25">
        <f>CONCATENATE(P95,"-",Q95)</f>
        <v>61</v>
      </c>
      <c r="S95" s="28">
        <f>ROUND(IF((AY95-1.91)&lt;1,"1",AY95-1.91),0)</f>
        <v>2</v>
      </c>
      <c r="T95" s="28">
        <f>ROUND(IF((AY95+1.91)&gt;10,"10",AY95+1.91),0)</f>
        <v>6</v>
      </c>
      <c r="U95" t="s" s="25">
        <f>CONCATENATE(S95,"-",T95)</f>
        <v>33</v>
      </c>
      <c r="V95" s="28">
        <f>ROUND(IF((BB95-1.76)&lt;1,"1",BB95-1.76),0)</f>
        <v>6</v>
      </c>
      <c r="W95" s="28">
        <f>ROUND(IF((BB95+1.76)&gt;10,"10",BB95+1.76),0)</f>
        <v>10</v>
      </c>
      <c r="X95" t="s" s="29">
        <f>CONCATENATE(V95,"-",W95)</f>
        <v>43</v>
      </c>
      <c r="Y95" s="27">
        <f>ROUND(IF(AN95-7.43&lt;48,"48",AN95-7.43),0)</f>
        <v>139</v>
      </c>
      <c r="Z95" s="28">
        <f>ROUND(IF(AN95+7.43&gt;240,"240",AN95+7.43),0)</f>
        <v>153</v>
      </c>
      <c r="AA95" t="s" s="25">
        <f>CONCATENATE(Y95,"-",Z95)</f>
        <v>69</v>
      </c>
      <c r="AB95" s="28">
        <f>ROUND(IF(AQ95-7.37&lt;48,"48",AQ95-7.37),0)</f>
        <v>142</v>
      </c>
      <c r="AC95" s="28">
        <f>ROUND(IF(AQ95+7.37&gt;240,"240",AQ95+7.37),0)</f>
        <v>156</v>
      </c>
      <c r="AD95" t="s" s="25">
        <f>CONCATENATE(AB95,"-",AC95)</f>
        <v>38</v>
      </c>
      <c r="AE95" s="28">
        <f>ROUND(IF(AT95-7.31&lt;48,"48",AT95-7.31),0)</f>
        <v>179</v>
      </c>
      <c r="AF95" s="28">
        <f>ROUND(IF(AT95+7.31&gt;240,"240",AT95+7.31),0)</f>
        <v>193</v>
      </c>
      <c r="AG95" t="s" s="25">
        <f>CONCATENATE(AE95,"-",AF95)</f>
        <v>92</v>
      </c>
      <c r="AH95" s="28">
        <f>ROUND(IF(AW95-7.22&lt;48,"48",AW95-7.22),0)</f>
        <v>151</v>
      </c>
      <c r="AI95" s="28">
        <f>ROUND(IF(AW95+7.22&gt;240,"240",AW95+7.22),0)</f>
        <v>165</v>
      </c>
      <c r="AJ95" t="s" s="25">
        <f>CONCATENATE(AH95,"-",AI95)</f>
        <v>46</v>
      </c>
      <c r="AK95" s="28">
        <f>ROUND(IF(AZ95-7.06&lt;48,"48",AZ95-7.06),0)</f>
        <v>175</v>
      </c>
      <c r="AL95" s="28">
        <f>ROUND(IF(AZ95+7.06&gt;240,"240",AZ95+7.06),0)</f>
        <v>189</v>
      </c>
      <c r="AM95" t="s" s="29">
        <f>CONCATENATE(AK95,"-",AL95)</f>
        <v>98</v>
      </c>
      <c r="AN95" s="27">
        <f>BD95+48</f>
        <v>146</v>
      </c>
      <c r="AO95" s="30">
        <f>AN95/48</f>
        <v>3.04166666666667</v>
      </c>
      <c r="AP95" s="95">
        <v>5</v>
      </c>
      <c r="AQ95" s="28">
        <f>BF95+48</f>
        <v>149</v>
      </c>
      <c r="AR95" s="30">
        <f>AQ95/48</f>
        <v>3.10416666666667</v>
      </c>
      <c r="AS95" s="95">
        <v>6</v>
      </c>
      <c r="AT95" s="28">
        <f>BH95+48</f>
        <v>186</v>
      </c>
      <c r="AU95" s="30">
        <f>AT95/48</f>
        <v>3.875</v>
      </c>
      <c r="AV95" s="95">
        <v>10</v>
      </c>
      <c r="AW95" s="28">
        <f>BJ95+48</f>
        <v>158</v>
      </c>
      <c r="AX95" s="30">
        <f>AW95/48</f>
        <v>3.29166666666667</v>
      </c>
      <c r="AY95" s="95">
        <v>4</v>
      </c>
      <c r="AZ95" s="28">
        <f>BL95+48</f>
        <v>182</v>
      </c>
      <c r="BA95" s="30">
        <f>AZ95/48</f>
        <v>3.79166666666667</v>
      </c>
      <c r="BB95" s="96">
        <v>8</v>
      </c>
      <c r="BC95" s="50"/>
      <c r="BD95" s="97">
        <v>98</v>
      </c>
      <c r="BE95" s="95">
        <v>5</v>
      </c>
      <c r="BF95" s="95">
        <v>101</v>
      </c>
      <c r="BG95" s="95">
        <v>6</v>
      </c>
      <c r="BH95" s="95">
        <v>138</v>
      </c>
      <c r="BI95" s="95">
        <v>10</v>
      </c>
      <c r="BJ95" s="95">
        <v>110</v>
      </c>
      <c r="BK95" s="95">
        <v>4</v>
      </c>
      <c r="BL95" s="95">
        <v>134</v>
      </c>
      <c r="BM95" s="96">
        <v>8</v>
      </c>
    </row>
    <row r="96" ht="15.75" customHeight="1">
      <c r="A96" s="91">
        <v>93</v>
      </c>
      <c r="B96" t="s" s="92">
        <v>23</v>
      </c>
      <c r="C96" t="s" s="48">
        <v>302</v>
      </c>
      <c r="D96" t="s" s="90">
        <v>303</v>
      </c>
      <c r="E96" t="s" s="94">
        <v>51</v>
      </c>
      <c r="F96" s="95">
        <v>23</v>
      </c>
      <c r="G96" t="s" s="24">
        <v>250</v>
      </c>
      <c r="H96" t="s" s="25">
        <f>IF(AND(E96="M",F96&lt;=29),"M 17-29",IF(AND(E96="K",F96&lt;=29),"K 17-29",IF(AND(E96="M",F96&gt;29),"M 30-79",IF(AND(E96="K",F96&gt;29),"K 30-79","other"))))</f>
        <v>101</v>
      </c>
      <c r="I96" s="26"/>
      <c r="J96" s="27">
        <f>ROUND(IF((AP96-1.33)&lt;1,"1",AP96-1.33),0)</f>
        <v>3</v>
      </c>
      <c r="K96" s="28">
        <f>ROUND(IF((AP96+1.33)&gt;10,"10",AP96+1.33),0)</f>
        <v>5</v>
      </c>
      <c r="L96" t="s" s="25">
        <f>CONCATENATE(J96,"-",K96)</f>
        <v>41</v>
      </c>
      <c r="M96" s="28">
        <f>ROUND(IF((AS96-1.31)&lt;1,"1",AS96-1.31),0)</f>
        <v>6</v>
      </c>
      <c r="N96" s="28">
        <f>ROUND(IF((AS96+1.31)&gt;10,"10",AS96+1.31),0)</f>
        <v>8</v>
      </c>
      <c r="O96" t="s" s="25">
        <f>CONCATENATE(M96,"-",N96)</f>
        <v>81</v>
      </c>
      <c r="P96" s="28">
        <f>ROUND(IF((AV96-1.52)&lt;1,"1",AV96-1.52),0)</f>
        <v>2</v>
      </c>
      <c r="Q96" s="28">
        <f>ROUND(IF((AV96+1.52)&gt;10,"10",AV96+1.52),0)</f>
        <v>6</v>
      </c>
      <c r="R96" t="s" s="25">
        <f>CONCATENATE(P96,"-",Q96)</f>
        <v>33</v>
      </c>
      <c r="S96" s="28">
        <f>ROUND(IF((AY96-1.6)&lt;1,"1",AY96-1.6),0)</f>
        <v>3</v>
      </c>
      <c r="T96" s="28">
        <f>ROUND(IF((AY96+1.6)&gt;10,"10",AY96+1.6),0)</f>
        <v>7</v>
      </c>
      <c r="U96" t="s" s="25">
        <f>CONCATENATE(S96,"-",T96)</f>
        <v>30</v>
      </c>
      <c r="V96" s="28">
        <f>ROUND(IF((BB96-1.3)&lt;1,"1",BB96-1.3),0)</f>
        <v>7</v>
      </c>
      <c r="W96" s="28">
        <f>ROUND(IF((BB96+1.3)&gt;10,"10",BB96+1.3),0)</f>
        <v>9</v>
      </c>
      <c r="X96" t="s" s="29">
        <f>CONCATENATE(V96,"-",W96)</f>
        <v>129</v>
      </c>
      <c r="Y96" s="27">
        <f>ROUND(IF(AN96-7.43&lt;48,"48",AN96-7.43),0)</f>
        <v>124</v>
      </c>
      <c r="Z96" s="28">
        <f>ROUND(IF(AN96+7.43&gt;240,"240",AN96+7.43),0)</f>
        <v>138</v>
      </c>
      <c r="AA96" t="s" s="25">
        <f>CONCATENATE(Y96,"-",Z96)</f>
        <v>304</v>
      </c>
      <c r="AB96" s="28">
        <f>ROUND(IF(AQ96-7.37&lt;48,"48",AQ96-7.37),0)</f>
        <v>166</v>
      </c>
      <c r="AC96" s="28">
        <f>ROUND(IF(AQ96+7.37&gt;240,"240",AQ96+7.37),0)</f>
        <v>180</v>
      </c>
      <c r="AD96" t="s" s="25">
        <f>CONCATENATE(AB96,"-",AC96)</f>
        <v>77</v>
      </c>
      <c r="AE96" s="28">
        <f>ROUND(IF(AT96-7.31&lt;48,"48",AT96-7.31),0)</f>
        <v>150</v>
      </c>
      <c r="AF96" s="28">
        <f>ROUND(IF(AT96+7.31&gt;240,"240",AT96+7.31),0)</f>
        <v>164</v>
      </c>
      <c r="AG96" t="s" s="25">
        <f>CONCATENATE(AE96,"-",AF96)</f>
        <v>186</v>
      </c>
      <c r="AH96" s="28">
        <f>ROUND(IF(AW96-7.22&lt;48,"48",AW96-7.22),0)</f>
        <v>153</v>
      </c>
      <c r="AI96" s="28">
        <f>ROUND(IF(AW96+7.22&gt;240,"240",AW96+7.22),0)</f>
        <v>167</v>
      </c>
      <c r="AJ96" t="s" s="25">
        <f>CONCATENATE(AH96,"-",AI96)</f>
        <v>170</v>
      </c>
      <c r="AK96" s="28">
        <f>ROUND(IF(AZ96-7.06&lt;48,"48",AZ96-7.06),0)</f>
        <v>176</v>
      </c>
      <c r="AL96" s="28">
        <f>ROUND(IF(AZ96+7.06&gt;240,"240",AZ96+7.06),0)</f>
        <v>190</v>
      </c>
      <c r="AM96" t="s" s="29">
        <f>CONCATENATE(AK96,"-",AL96)</f>
        <v>127</v>
      </c>
      <c r="AN96" s="27">
        <f>BD96+48</f>
        <v>131</v>
      </c>
      <c r="AO96" s="30">
        <f>AN96/48</f>
        <v>2.72916666666667</v>
      </c>
      <c r="AP96" s="95">
        <v>4</v>
      </c>
      <c r="AQ96" s="28">
        <f>BF96+48</f>
        <v>173</v>
      </c>
      <c r="AR96" s="30">
        <f>AQ96/48</f>
        <v>3.60416666666667</v>
      </c>
      <c r="AS96" s="95">
        <v>7</v>
      </c>
      <c r="AT96" s="28">
        <f>BH96+48</f>
        <v>157</v>
      </c>
      <c r="AU96" s="30">
        <f>AT96/48</f>
        <v>3.27083333333333</v>
      </c>
      <c r="AV96" s="95">
        <v>4</v>
      </c>
      <c r="AW96" s="28">
        <f>BJ96+48</f>
        <v>160</v>
      </c>
      <c r="AX96" s="30">
        <f>AW96/48</f>
        <v>3.33333333333333</v>
      </c>
      <c r="AY96" s="95">
        <v>5</v>
      </c>
      <c r="AZ96" s="28">
        <f>BL96+48</f>
        <v>183</v>
      </c>
      <c r="BA96" s="30">
        <f>AZ96/48</f>
        <v>3.8125</v>
      </c>
      <c r="BB96" s="96">
        <v>8</v>
      </c>
      <c r="BC96" s="50"/>
      <c r="BD96" s="97">
        <v>83</v>
      </c>
      <c r="BE96" s="95">
        <v>4</v>
      </c>
      <c r="BF96" s="95">
        <v>125</v>
      </c>
      <c r="BG96" s="95">
        <v>7</v>
      </c>
      <c r="BH96" s="95">
        <v>109</v>
      </c>
      <c r="BI96" s="95">
        <v>4</v>
      </c>
      <c r="BJ96" s="95">
        <v>112</v>
      </c>
      <c r="BK96" s="95">
        <v>5</v>
      </c>
      <c r="BL96" s="95">
        <v>135</v>
      </c>
      <c r="BM96" s="96">
        <v>8</v>
      </c>
    </row>
    <row r="97" ht="15.75" customHeight="1">
      <c r="A97" s="91">
        <v>94</v>
      </c>
      <c r="B97" t="s" s="92">
        <v>23</v>
      </c>
      <c r="C97" s="93"/>
      <c r="D97" t="s" s="88">
        <v>305</v>
      </c>
      <c r="E97" t="s" s="94">
        <v>51</v>
      </c>
      <c r="F97" s="95">
        <v>30</v>
      </c>
      <c r="G97" t="s" s="24">
        <v>250</v>
      </c>
      <c r="H97" t="s" s="25">
        <f>IF(AND(E97="M",F97&lt;=29),"M 17-29",IF(AND(E97="K",F97&lt;=29),"K 17-29",IF(AND(E97="M",F97&gt;29),"M 30-79",IF(AND(E97="K",F97&gt;29),"K 30-79","other"))))</f>
        <v>52</v>
      </c>
      <c r="I97" s="26"/>
      <c r="J97" s="27">
        <f>ROUND(IF((AP97-1.67)&lt;1,"1",AP97-1.67),0)</f>
        <v>4</v>
      </c>
      <c r="K97" s="28">
        <f>ROUND(IF((AP97+1.67)&gt;10,"10",AP97+1.67),0)</f>
        <v>8</v>
      </c>
      <c r="L97" t="s" s="25">
        <f>CONCATENATE(J97,"-",K97)</f>
        <v>32</v>
      </c>
      <c r="M97" s="28">
        <f>ROUND(IF((AS97-2.01)&lt;1,"1",AS97-2.01),0)</f>
        <v>8</v>
      </c>
      <c r="N97" s="28">
        <f>ROUND(IF((AS97+2.01)&gt;10,"10",AS97+2.01),0)</f>
        <v>10</v>
      </c>
      <c r="O97" t="s" s="25">
        <f>CONCATENATE(M97,"-",N97)</f>
        <v>61</v>
      </c>
      <c r="P97" s="28">
        <f>ROUND(IF((AV97-1.73)&lt;1,"1",AV97-1.73),0)</f>
        <v>8</v>
      </c>
      <c r="Q97" s="28">
        <f>ROUND(IF((AV97+1.73)&gt;10,"10",AV97+1.73),0)</f>
        <v>10</v>
      </c>
      <c r="R97" t="s" s="25">
        <f>CONCATENATE(P97,"-",Q97)</f>
        <v>61</v>
      </c>
      <c r="S97" s="28">
        <f>ROUND(IF((AY97-1.91)&lt;1,"1",AY97-1.91),0)</f>
        <v>1</v>
      </c>
      <c r="T97" s="28">
        <f>ROUND(IF((AY97+1.91)&gt;10,"10",AY97+1.91),0)</f>
        <v>5</v>
      </c>
      <c r="U97" t="s" s="25">
        <f>CONCATENATE(S97,"-",T97)</f>
        <v>44</v>
      </c>
      <c r="V97" s="28">
        <f>ROUND(IF((BB97-1.76)&lt;1,"1",BB97-1.76),0)</f>
        <v>1</v>
      </c>
      <c r="W97" s="28">
        <f>ROUND(IF((BB97+1.76)&gt;10,"10",BB97+1.76),0)</f>
        <v>4</v>
      </c>
      <c r="X97" t="s" s="29">
        <f>CONCATENATE(V97,"-",W97)</f>
        <v>53</v>
      </c>
      <c r="Y97" s="27">
        <f>ROUND(IF(AN97-7.43&lt;48,"48",AN97-7.43),0)</f>
        <v>144</v>
      </c>
      <c r="Z97" s="28">
        <f>ROUND(IF(AN97+7.43&gt;240,"240",AN97+7.43),0)</f>
        <v>158</v>
      </c>
      <c r="AA97" t="s" s="25">
        <f>CONCATENATE(Y97,"-",Z97)</f>
        <v>64</v>
      </c>
      <c r="AB97" s="28">
        <f>ROUND(IF(AQ97-7.37&lt;48,"48",AQ97-7.37),0)</f>
        <v>179</v>
      </c>
      <c r="AC97" s="28">
        <f>ROUND(IF(AQ97+7.37&gt;240,"240",AQ97+7.37),0)</f>
        <v>193</v>
      </c>
      <c r="AD97" t="s" s="25">
        <f>CONCATENATE(AB97,"-",AC97)</f>
        <v>92</v>
      </c>
      <c r="AE97" s="28">
        <f>ROUND(IF(AT97-7.31&lt;48,"48",AT97-7.31),0)</f>
        <v>176</v>
      </c>
      <c r="AF97" s="28">
        <f>ROUND(IF(AT97+7.31&gt;240,"240",AT97+7.31),0)</f>
        <v>190</v>
      </c>
      <c r="AG97" t="s" s="25">
        <f>CONCATENATE(AE97,"-",AF97)</f>
        <v>127</v>
      </c>
      <c r="AH97" s="28">
        <f>ROUND(IF(AW97-7.22&lt;48,"48",AW97-7.22),0)</f>
        <v>147</v>
      </c>
      <c r="AI97" s="28">
        <f>ROUND(IF(AW97+7.22&gt;240,"240",AW97+7.22),0)</f>
        <v>161</v>
      </c>
      <c r="AJ97" t="s" s="25">
        <f>CONCATENATE(AH97,"-",AI97)</f>
        <v>57</v>
      </c>
      <c r="AK97" s="28">
        <f>ROUND(IF(AZ97-7.06&lt;48,"48",AZ97-7.06),0)</f>
        <v>137</v>
      </c>
      <c r="AL97" s="28">
        <f>ROUND(IF(AZ97+7.06&gt;240,"240",AZ97+7.06),0)</f>
        <v>151</v>
      </c>
      <c r="AM97" t="s" s="29">
        <f>CONCATENATE(AK97,"-",AL97)</f>
        <v>35</v>
      </c>
      <c r="AN97" s="27">
        <f>BD97+48</f>
        <v>151</v>
      </c>
      <c r="AO97" s="30">
        <f>AN97/48</f>
        <v>3.14583333333333</v>
      </c>
      <c r="AP97" s="95">
        <v>6</v>
      </c>
      <c r="AQ97" s="28">
        <f>BF97+48</f>
        <v>186</v>
      </c>
      <c r="AR97" s="30">
        <f>AQ97/48</f>
        <v>3.875</v>
      </c>
      <c r="AS97" s="95">
        <v>10</v>
      </c>
      <c r="AT97" s="28">
        <f>BH97+48</f>
        <v>183</v>
      </c>
      <c r="AU97" s="30">
        <f>AT97/48</f>
        <v>3.8125</v>
      </c>
      <c r="AV97" s="95">
        <v>10</v>
      </c>
      <c r="AW97" s="28">
        <f>BJ97+48</f>
        <v>154</v>
      </c>
      <c r="AX97" s="30">
        <f>AW97/48</f>
        <v>3.20833333333333</v>
      </c>
      <c r="AY97" s="95">
        <v>3</v>
      </c>
      <c r="AZ97" s="28">
        <f>BL97+48</f>
        <v>144</v>
      </c>
      <c r="BA97" s="30">
        <f>AZ97/48</f>
        <v>3</v>
      </c>
      <c r="BB97" s="96">
        <v>2</v>
      </c>
      <c r="BC97" s="102"/>
      <c r="BD97" s="97">
        <v>103</v>
      </c>
      <c r="BE97" s="95">
        <v>6</v>
      </c>
      <c r="BF97" s="95">
        <v>138</v>
      </c>
      <c r="BG97" s="95">
        <v>10</v>
      </c>
      <c r="BH97" s="95">
        <v>135</v>
      </c>
      <c r="BI97" s="95">
        <v>10</v>
      </c>
      <c r="BJ97" s="95">
        <v>106</v>
      </c>
      <c r="BK97" s="95">
        <v>3</v>
      </c>
      <c r="BL97" s="95">
        <v>96</v>
      </c>
      <c r="BM97" s="96">
        <v>2</v>
      </c>
    </row>
    <row r="98" ht="15.75" customHeight="1">
      <c r="A98" s="95">
        <v>95</v>
      </c>
      <c r="B98" t="s" s="98">
        <v>39</v>
      </c>
      <c r="C98" s="100"/>
      <c r="D98" t="s" s="90">
        <v>306</v>
      </c>
      <c r="E98" t="s" s="94">
        <v>51</v>
      </c>
      <c r="F98" s="95">
        <v>34</v>
      </c>
      <c r="G98" t="s" s="24">
        <v>250</v>
      </c>
      <c r="H98" t="s" s="25">
        <f>IF(AND(E98="M",F98&lt;=29),"M 17-29",IF(AND(E98="K",F98&lt;=29),"K 17-29",IF(AND(E98="M",F98&gt;29),"M 30-79",IF(AND(E98="K",F98&gt;29),"K 30-79","other"))))</f>
        <v>52</v>
      </c>
      <c r="I98" s="26"/>
      <c r="J98" s="27">
        <f>ROUND(IF((AP98-1.67)&lt;1,"1",AP98-1.67),0)</f>
        <v>1</v>
      </c>
      <c r="K98" s="28">
        <f>ROUND(IF((AP98+1.67)&gt;10,"10",AP98+1.67),0)</f>
        <v>5</v>
      </c>
      <c r="L98" t="s" s="25">
        <f>CONCATENATE(J98,"-",K98)</f>
        <v>44</v>
      </c>
      <c r="M98" s="28">
        <f>ROUND(IF((AS98-2.01)&lt;1,"1",AS98-2.01),0)</f>
        <v>2</v>
      </c>
      <c r="N98" s="28">
        <f>ROUND(IF((AS98+2.01)&gt;10,"10",AS98+2.01),0)</f>
        <v>6</v>
      </c>
      <c r="O98" t="s" s="25">
        <f>CONCATENATE(M98,"-",N98)</f>
        <v>33</v>
      </c>
      <c r="P98" s="28">
        <f>ROUND(IF((AV98-1.73)&lt;1,"1",AV98-1.73),0)</f>
        <v>6</v>
      </c>
      <c r="Q98" s="28">
        <f>ROUND(IF((AV98+1.73)&gt;10,"10",AV98+1.73),0)</f>
        <v>10</v>
      </c>
      <c r="R98" t="s" s="25">
        <f>CONCATENATE(P98,"-",Q98)</f>
        <v>43</v>
      </c>
      <c r="S98" s="28">
        <f>ROUND(IF((AY98-1.91)&lt;1,"1",AY98-1.91),0)</f>
        <v>3</v>
      </c>
      <c r="T98" s="28">
        <f>ROUND(IF((AY98+1.91)&gt;10,"10",AY98+1.91),0)</f>
        <v>7</v>
      </c>
      <c r="U98" t="s" s="25">
        <f>CONCATENATE(S98,"-",T98)</f>
        <v>30</v>
      </c>
      <c r="V98" s="28">
        <f>ROUND(IF((BB98-1.76)&lt;1,"1",BB98-1.76),0)</f>
        <v>3</v>
      </c>
      <c r="W98" s="28">
        <f>ROUND(IF((BB98+1.76)&gt;10,"10",BB98+1.76),0)</f>
        <v>7</v>
      </c>
      <c r="X98" t="s" s="29">
        <f>CONCATENATE(V98,"-",W98)</f>
        <v>30</v>
      </c>
      <c r="Y98" s="27">
        <f>ROUND(IF(AN98-7.43&lt;48,"48",AN98-7.43),0)</f>
        <v>114</v>
      </c>
      <c r="Z98" s="28">
        <f>ROUND(IF(AN98+7.43&gt;240,"240",AN98+7.43),0)</f>
        <v>128</v>
      </c>
      <c r="AA98" t="s" s="25">
        <f>CONCATENATE(Y98,"-",Z98)</f>
        <v>180</v>
      </c>
      <c r="AB98" s="28">
        <f>ROUND(IF(AQ98-7.37&lt;48,"48",AQ98-7.37),0)</f>
        <v>126</v>
      </c>
      <c r="AC98" s="28">
        <f>ROUND(IF(AQ98+7.37&gt;240,"240",AQ98+7.37),0)</f>
        <v>140</v>
      </c>
      <c r="AD98" t="s" s="25">
        <f>CONCATENATE(AB98,"-",AC98)</f>
        <v>176</v>
      </c>
      <c r="AE98" s="28">
        <f>ROUND(IF(AT98-7.31&lt;48,"48",AT98-7.31),0)</f>
        <v>166</v>
      </c>
      <c r="AF98" s="28">
        <f>ROUND(IF(AT98+7.31&gt;240,"240",AT98+7.31),0)</f>
        <v>180</v>
      </c>
      <c r="AG98" t="s" s="25">
        <f>CONCATENATE(AE98,"-",AF98)</f>
        <v>77</v>
      </c>
      <c r="AH98" s="28">
        <f>ROUND(IF(AW98-7.22&lt;48,"48",AW98-7.22),0)</f>
        <v>162</v>
      </c>
      <c r="AI98" s="28">
        <f>ROUND(IF(AW98+7.22&gt;240,"240",AW98+7.22),0)</f>
        <v>176</v>
      </c>
      <c r="AJ98" t="s" s="25">
        <f>CONCATENATE(AH98,"-",AI98)</f>
        <v>84</v>
      </c>
      <c r="AK98" s="28">
        <f>ROUND(IF(AZ98-7.06&lt;48,"48",AZ98-7.06),0)</f>
        <v>155</v>
      </c>
      <c r="AL98" s="28">
        <f>ROUND(IF(AZ98+7.06&gt;240,"240",AZ98+7.06),0)</f>
        <v>169</v>
      </c>
      <c r="AM98" t="s" s="29">
        <f>CONCATENATE(AK98,"-",AL98)</f>
        <v>106</v>
      </c>
      <c r="AN98" s="27">
        <f>BD98+48</f>
        <v>121</v>
      </c>
      <c r="AO98" s="30">
        <f>AN98/48</f>
        <v>2.52083333333333</v>
      </c>
      <c r="AP98" s="95">
        <v>3</v>
      </c>
      <c r="AQ98" s="28">
        <f>BF98+48</f>
        <v>133</v>
      </c>
      <c r="AR98" s="30">
        <f>AQ98/48</f>
        <v>2.77083333333333</v>
      </c>
      <c r="AS98" s="95">
        <v>4</v>
      </c>
      <c r="AT98" s="28">
        <f>BH98+48</f>
        <v>173</v>
      </c>
      <c r="AU98" s="30">
        <f>AT98/48</f>
        <v>3.60416666666667</v>
      </c>
      <c r="AV98" s="95">
        <v>8</v>
      </c>
      <c r="AW98" s="28">
        <f>BJ98+48</f>
        <v>169</v>
      </c>
      <c r="AX98" s="30">
        <f>AW98/48</f>
        <v>3.52083333333333</v>
      </c>
      <c r="AY98" s="95">
        <v>5</v>
      </c>
      <c r="AZ98" s="28">
        <f>BL98+48</f>
        <v>162</v>
      </c>
      <c r="BA98" s="30">
        <f>AZ98/48</f>
        <v>3.375</v>
      </c>
      <c r="BB98" s="96">
        <v>5</v>
      </c>
      <c r="BC98" s="103"/>
      <c r="BD98" s="97">
        <v>73</v>
      </c>
      <c r="BE98" s="95">
        <v>3</v>
      </c>
      <c r="BF98" s="95">
        <v>85</v>
      </c>
      <c r="BG98" s="95">
        <v>4</v>
      </c>
      <c r="BH98" s="95">
        <v>125</v>
      </c>
      <c r="BI98" s="95">
        <v>8</v>
      </c>
      <c r="BJ98" s="95">
        <v>121</v>
      </c>
      <c r="BK98" s="95">
        <v>5</v>
      </c>
      <c r="BL98" s="95">
        <v>114</v>
      </c>
      <c r="BM98" s="96">
        <v>5</v>
      </c>
    </row>
    <row r="99" ht="15.75" customHeight="1">
      <c r="A99" s="91">
        <v>96</v>
      </c>
      <c r="B99" t="s" s="92">
        <v>23</v>
      </c>
      <c r="C99" t="s" s="20">
        <v>307</v>
      </c>
      <c r="D99" t="s" s="90">
        <v>308</v>
      </c>
      <c r="E99" t="s" s="94">
        <v>51</v>
      </c>
      <c r="F99" s="95">
        <v>23</v>
      </c>
      <c r="G99" t="s" s="24">
        <v>250</v>
      </c>
      <c r="H99" t="s" s="25">
        <f>IF(AND(E99="M",F99&lt;=29),"M 17-29",IF(AND(E99="K",F99&lt;=29),"K 17-29",IF(AND(E99="M",F99&gt;29),"M 30-79",IF(AND(E99="K",F99&gt;29),"K 30-79","other"))))</f>
        <v>101</v>
      </c>
      <c r="I99" s="26"/>
      <c r="J99" s="27">
        <f>ROUND(IF((AP99-1.33)&lt;1,"1",AP99-1.33),0)</f>
        <v>1</v>
      </c>
      <c r="K99" s="28">
        <f>ROUND(IF((AP99+1.33)&gt;10,"10",AP99+1.33),0)</f>
        <v>3</v>
      </c>
      <c r="L99" t="s" s="25">
        <f>CONCATENATE(J99,"-",K99)</f>
        <v>102</v>
      </c>
      <c r="M99" s="28">
        <f>ROUND(IF((AS99-1.31)&lt;1,"1",AS99-1.31),0)</f>
        <v>4</v>
      </c>
      <c r="N99" s="28">
        <f>ROUND(IF((AS99+1.31)&gt;10,"10",AS99+1.31),0)</f>
        <v>6</v>
      </c>
      <c r="O99" t="s" s="25">
        <f>CONCATENATE(M99,"-",N99)</f>
        <v>80</v>
      </c>
      <c r="P99" s="28">
        <f>ROUND(IF((AV99-1.52)&lt;1,"1",AV99-1.52),0)</f>
        <v>1</v>
      </c>
      <c r="Q99" s="28">
        <f>ROUND(IF((AV99+1.52)&gt;10,"10",AV99+1.52),0)</f>
        <v>5</v>
      </c>
      <c r="R99" t="s" s="25">
        <f>CONCATENATE(P99,"-",Q99)</f>
        <v>44</v>
      </c>
      <c r="S99" s="28">
        <f>ROUND(IF((AY99-1.6)&lt;1,"1",AY99-1.6),0)</f>
        <v>4</v>
      </c>
      <c r="T99" s="28">
        <f>ROUND(IF((AY99+1.6)&gt;10,"10",AY99+1.6),0)</f>
        <v>8</v>
      </c>
      <c r="U99" t="s" s="25">
        <f>CONCATENATE(S99,"-",T99)</f>
        <v>32</v>
      </c>
      <c r="V99" s="28">
        <f>ROUND(IF((BB99-1.3)&lt;1,"1",BB99-1.3),0)</f>
        <v>8</v>
      </c>
      <c r="W99" s="28">
        <f>ROUND(IF((BB99+1.3)&gt;10,"10",BB99+1.3),0)</f>
        <v>10</v>
      </c>
      <c r="X99" t="s" s="29">
        <f>CONCATENATE(V99,"-",W99)</f>
        <v>61</v>
      </c>
      <c r="Y99" s="27">
        <f>ROUND(IF(AN99-7.43&lt;48,"48",AN99-7.43),0)</f>
        <v>112</v>
      </c>
      <c r="Z99" s="28">
        <f>ROUND(IF(AN99+7.43&gt;240,"240",AN99+7.43),0)</f>
        <v>126</v>
      </c>
      <c r="AA99" t="s" s="25">
        <f>CONCATENATE(Y99,"-",Z99)</f>
        <v>309</v>
      </c>
      <c r="AB99" s="28">
        <f>ROUND(IF(AQ99-7.37&lt;48,"48",AQ99-7.37),0)</f>
        <v>147</v>
      </c>
      <c r="AC99" s="28">
        <f>ROUND(IF(AQ99+7.37&gt;240,"240",AQ99+7.37),0)</f>
        <v>161</v>
      </c>
      <c r="AD99" t="s" s="25">
        <f>CONCATENATE(AB99,"-",AC99)</f>
        <v>57</v>
      </c>
      <c r="AE99" s="28">
        <f>ROUND(IF(AT99-7.31&lt;48,"48",AT99-7.31),0)</f>
        <v>139</v>
      </c>
      <c r="AF99" s="28">
        <f>ROUND(IF(AT99+7.31&gt;240,"240",AT99+7.31),0)</f>
        <v>153</v>
      </c>
      <c r="AG99" t="s" s="25">
        <f>CONCATENATE(AE99,"-",AF99)</f>
        <v>69</v>
      </c>
      <c r="AH99" s="28">
        <f>ROUND(IF(AW99-7.22&lt;48,"48",AW99-7.22),0)</f>
        <v>161</v>
      </c>
      <c r="AI99" s="28">
        <f>ROUND(IF(AW99+7.22&gt;240,"240",AW99+7.22),0)</f>
        <v>175</v>
      </c>
      <c r="AJ99" t="s" s="25">
        <f>CONCATENATE(AH99,"-",AI99)</f>
        <v>99</v>
      </c>
      <c r="AK99" s="28">
        <f>ROUND(IF(AZ99-7.06&lt;48,"48",AZ99-7.06),0)</f>
        <v>185</v>
      </c>
      <c r="AL99" s="28">
        <f>ROUND(IF(AZ99+7.06&gt;240,"240",AZ99+7.06),0)</f>
        <v>199</v>
      </c>
      <c r="AM99" t="s" s="29">
        <f>CONCATENATE(AK99,"-",AL99)</f>
        <v>198</v>
      </c>
      <c r="AN99" s="27">
        <f>BD99+48</f>
        <v>119</v>
      </c>
      <c r="AO99" s="30">
        <f>AN99/48</f>
        <v>2.47916666666667</v>
      </c>
      <c r="AP99" s="95">
        <v>2</v>
      </c>
      <c r="AQ99" s="28">
        <f>BF99+48</f>
        <v>154</v>
      </c>
      <c r="AR99" s="30">
        <f>AQ99/48</f>
        <v>3.20833333333333</v>
      </c>
      <c r="AS99" s="95">
        <v>5</v>
      </c>
      <c r="AT99" s="28">
        <f>BH99+48</f>
        <v>146</v>
      </c>
      <c r="AU99" s="30">
        <f>AT99/48</f>
        <v>3.04166666666667</v>
      </c>
      <c r="AV99" s="95">
        <v>3</v>
      </c>
      <c r="AW99" s="28">
        <f>BJ99+48</f>
        <v>168</v>
      </c>
      <c r="AX99" s="30">
        <f>AW99/48</f>
        <v>3.5</v>
      </c>
      <c r="AY99" s="95">
        <v>6</v>
      </c>
      <c r="AZ99" s="28">
        <f>BL99+48</f>
        <v>192</v>
      </c>
      <c r="BA99" s="30">
        <f>AZ99/48</f>
        <v>4</v>
      </c>
      <c r="BB99" s="96">
        <v>9</v>
      </c>
      <c r="BC99" s="104"/>
      <c r="BD99" s="97">
        <v>71</v>
      </c>
      <c r="BE99" s="95">
        <v>2</v>
      </c>
      <c r="BF99" s="95">
        <v>106</v>
      </c>
      <c r="BG99" s="95">
        <v>5</v>
      </c>
      <c r="BH99" s="95">
        <v>98</v>
      </c>
      <c r="BI99" s="95">
        <v>3</v>
      </c>
      <c r="BJ99" s="95">
        <v>120</v>
      </c>
      <c r="BK99" s="95">
        <v>6</v>
      </c>
      <c r="BL99" s="95">
        <v>144</v>
      </c>
      <c r="BM99" s="96">
        <v>9</v>
      </c>
    </row>
    <row r="100" ht="15.75" customHeight="1">
      <c r="A100" s="91">
        <v>97</v>
      </c>
      <c r="B100" t="s" s="92">
        <v>23</v>
      </c>
      <c r="C100" t="s" s="20">
        <v>310</v>
      </c>
      <c r="D100" t="s" s="90">
        <v>311</v>
      </c>
      <c r="E100" t="s" s="94">
        <v>26</v>
      </c>
      <c r="F100" s="95">
        <v>29</v>
      </c>
      <c r="G100" t="s" s="24">
        <v>250</v>
      </c>
      <c r="H100" t="s" s="25">
        <f>IF(AND(E100="M",F100&lt;=29),"M 17-29",IF(AND(E100="K",F100&lt;=29),"K 17-29",IF(AND(E100="M",F100&gt;29),"M 30-79",IF(AND(E100="K",F100&gt;29),"K 30-79","other"))))</f>
        <v>60</v>
      </c>
      <c r="I100" s="26"/>
      <c r="J100" s="27">
        <f>ROUND(IF((AP100-1.43)&lt;1,"1",AP100-1.43),0)</f>
        <v>3</v>
      </c>
      <c r="K100" s="28">
        <f>ROUND(IF((AP100+1.43)&gt;10,"10",AP100+1.43),0)</f>
        <v>5</v>
      </c>
      <c r="L100" t="s" s="25">
        <f>CONCATENATE(J100,"-",K100)</f>
        <v>41</v>
      </c>
      <c r="M100" s="28">
        <f>ROUND(IF((AS100-1.38)&lt;1,"1",AS100-1.38),0)</f>
        <v>8</v>
      </c>
      <c r="N100" s="28">
        <f>ROUND(IF((AS100+1.38)&gt;10,"10",AS100+1.38),0)</f>
        <v>10</v>
      </c>
      <c r="O100" t="s" s="25">
        <f>CONCATENATE(M100,"-",N100)</f>
        <v>61</v>
      </c>
      <c r="P100" s="28">
        <f>ROUND(IF((AV100-1.68)&lt;1,"1",AV100-1.68),0)</f>
        <v>8</v>
      </c>
      <c r="Q100" s="28">
        <f>ROUND(IF((AV100+1.68)&gt;10,"10",AV100+1.68),0)</f>
        <v>10</v>
      </c>
      <c r="R100" t="s" s="25">
        <f>CONCATENATE(P100,"-",Q100)</f>
        <v>61</v>
      </c>
      <c r="S100" s="28">
        <f>ROUND(IF((AY100-1.72)&lt;1,"1",AY100-1.72),0)</f>
        <v>3</v>
      </c>
      <c r="T100" s="28">
        <f>ROUND(IF((AY100+1.72)&gt;10,"10",AY100+1.72),0)</f>
        <v>7</v>
      </c>
      <c r="U100" t="s" s="25">
        <f>CONCATENATE(S100,"-",T100)</f>
        <v>30</v>
      </c>
      <c r="V100" s="28">
        <f>ROUND(IF((BB100-1.46)&lt;1,"1",BB100-1.46),0)</f>
        <v>5</v>
      </c>
      <c r="W100" s="28">
        <f>ROUND(IF((BB100+1.46)&gt;10,"10",BB100+1.46),0)</f>
        <v>7</v>
      </c>
      <c r="X100" t="s" s="29">
        <f>CONCATENATE(V100,"-",W100)</f>
        <v>74</v>
      </c>
      <c r="Y100" s="27">
        <f>ROUND(IF(AN100-7.43&lt;48,"48",AN100-7.43),0)</f>
        <v>119</v>
      </c>
      <c r="Z100" s="28">
        <f>ROUND(IF(AN100+7.43&gt;240,"240",AN100+7.43),0)</f>
        <v>133</v>
      </c>
      <c r="AA100" t="s" s="25">
        <f>CONCATENATE(Y100,"-",Z100)</f>
        <v>54</v>
      </c>
      <c r="AB100" s="28">
        <f>ROUND(IF(AQ100-7.37&lt;48,"48",AQ100-7.37),0)</f>
        <v>185</v>
      </c>
      <c r="AC100" s="28">
        <f>ROUND(IF(AQ100+7.37&gt;240,"240",AQ100+7.37),0)</f>
        <v>199</v>
      </c>
      <c r="AD100" t="s" s="25">
        <f>CONCATENATE(AB100,"-",AC100)</f>
        <v>198</v>
      </c>
      <c r="AE100" s="28">
        <f>ROUND(IF(AT100-7.31&lt;48,"48",AT100-7.31),0)</f>
        <v>203</v>
      </c>
      <c r="AF100" s="28">
        <f>ROUND(IF(AT100+7.31&gt;240,"240",AT100+7.31),0)</f>
        <v>217</v>
      </c>
      <c r="AG100" t="s" s="25">
        <f>CONCATENATE(AE100,"-",AF100)</f>
        <v>87</v>
      </c>
      <c r="AH100" s="28">
        <f>ROUND(IF(AW100-7.22&lt;48,"48",AW100-7.22),0)</f>
        <v>147</v>
      </c>
      <c r="AI100" s="28">
        <f>ROUND(IF(AW100+7.22&gt;240,"240",AW100+7.22),0)</f>
        <v>161</v>
      </c>
      <c r="AJ100" t="s" s="25">
        <f>CONCATENATE(AH100,"-",AI100)</f>
        <v>57</v>
      </c>
      <c r="AK100" s="28">
        <f>ROUND(IF(AZ100-7.06&lt;48,"48",AZ100-7.06),0)</f>
        <v>156</v>
      </c>
      <c r="AL100" s="28">
        <f>ROUND(IF(AZ100+7.06&gt;240,"240",AZ100+7.06),0)</f>
        <v>170</v>
      </c>
      <c r="AM100" t="s" s="29">
        <f>CONCATENATE(AK100,"-",AL100)</f>
        <v>149</v>
      </c>
      <c r="AN100" s="27">
        <f>BD100+48</f>
        <v>126</v>
      </c>
      <c r="AO100" s="30">
        <f>AN100/48</f>
        <v>2.625</v>
      </c>
      <c r="AP100" s="95">
        <v>4</v>
      </c>
      <c r="AQ100" s="28">
        <f>BF100+48</f>
        <v>192</v>
      </c>
      <c r="AR100" s="30">
        <f>AQ100/48</f>
        <v>4</v>
      </c>
      <c r="AS100" s="95">
        <v>9</v>
      </c>
      <c r="AT100" s="28">
        <f>BH100+48</f>
        <v>210</v>
      </c>
      <c r="AU100" s="30">
        <f>AT100/48</f>
        <v>4.375</v>
      </c>
      <c r="AV100" s="95">
        <v>10</v>
      </c>
      <c r="AW100" s="28">
        <f>BJ100+48</f>
        <v>154</v>
      </c>
      <c r="AX100" s="30">
        <f>AW100/48</f>
        <v>3.20833333333333</v>
      </c>
      <c r="AY100" s="95">
        <v>5</v>
      </c>
      <c r="AZ100" s="28">
        <f>BL100+48</f>
        <v>163</v>
      </c>
      <c r="BA100" s="30">
        <f>AZ100/48</f>
        <v>3.39583333333333</v>
      </c>
      <c r="BB100" s="96">
        <v>6</v>
      </c>
      <c r="BC100" s="50"/>
      <c r="BD100" s="97">
        <v>78</v>
      </c>
      <c r="BE100" s="95">
        <v>4</v>
      </c>
      <c r="BF100" s="95">
        <v>144</v>
      </c>
      <c r="BG100" s="95">
        <v>9</v>
      </c>
      <c r="BH100" s="95">
        <v>162</v>
      </c>
      <c r="BI100" s="95">
        <v>10</v>
      </c>
      <c r="BJ100" s="95">
        <v>106</v>
      </c>
      <c r="BK100" s="95">
        <v>5</v>
      </c>
      <c r="BL100" s="95">
        <v>115</v>
      </c>
      <c r="BM100" s="96">
        <v>6</v>
      </c>
    </row>
    <row r="101" ht="15.75" customHeight="1">
      <c r="A101" s="91">
        <v>98</v>
      </c>
      <c r="B101" t="s" s="92">
        <v>23</v>
      </c>
      <c r="C101" t="s" s="48">
        <v>312</v>
      </c>
      <c r="D101" t="s" s="105">
        <v>313</v>
      </c>
      <c r="E101" t="s" s="94">
        <v>51</v>
      </c>
      <c r="F101" s="95">
        <v>23</v>
      </c>
      <c r="G101" t="s" s="24">
        <v>250</v>
      </c>
      <c r="H101" t="s" s="25">
        <f>IF(AND(E101="M",F101&lt;=29),"M 17-29",IF(AND(E101="K",F101&lt;=29),"K 17-29",IF(AND(E101="M",F101&gt;29),"M 30-79",IF(AND(E101="K",F101&gt;29),"K 30-79","other"))))</f>
        <v>101</v>
      </c>
      <c r="I101" s="26"/>
      <c r="J101" s="27">
        <f>ROUND(IF((AP101-1.33)&lt;1,"1",AP101-1.33),0)</f>
        <v>4</v>
      </c>
      <c r="K101" s="28">
        <f>ROUND(IF((AP101+1.33)&gt;10,"10",AP101+1.33),0)</f>
        <v>6</v>
      </c>
      <c r="L101" t="s" s="25">
        <f>CONCATENATE(J101,"-",K101)</f>
        <v>80</v>
      </c>
      <c r="M101" s="28">
        <f>ROUND(IF((AS101-1.31)&lt;1,"1",AS101-1.31),0)</f>
        <v>2</v>
      </c>
      <c r="N101" s="28">
        <f>ROUND(IF((AS101+1.31)&gt;10,"10",AS101+1.31),0)</f>
        <v>4</v>
      </c>
      <c r="O101" t="s" s="25">
        <f>CONCATENATE(M101,"-",N101)</f>
        <v>29</v>
      </c>
      <c r="P101" s="28">
        <f>ROUND(IF((AV101-1.52)&lt;1,"1",AV101-1.52),0)</f>
        <v>5</v>
      </c>
      <c r="Q101" s="28">
        <f>ROUND(IF((AV101+1.52)&gt;10,"10",AV101+1.52),0)</f>
        <v>9</v>
      </c>
      <c r="R101" t="s" s="25">
        <f>CONCATENATE(P101,"-",Q101)</f>
        <v>31</v>
      </c>
      <c r="S101" s="28">
        <f>ROUND(IF((AY101-1.6)&lt;1,"1",AY101-1.6),0)</f>
        <v>3</v>
      </c>
      <c r="T101" s="28">
        <f>ROUND(IF((AY101+1.6)&gt;10,"10",AY101+1.6),0)</f>
        <v>7</v>
      </c>
      <c r="U101" t="s" s="25">
        <f>CONCATENATE(S101,"-",T101)</f>
        <v>30</v>
      </c>
      <c r="V101" s="28">
        <f>ROUND(IF((BB101-1.3)&lt;1,"1",BB101-1.3),0)</f>
        <v>4</v>
      </c>
      <c r="W101" s="28">
        <f>ROUND(IF((BB101+1.3)&gt;10,"10",BB101+1.3),0)</f>
        <v>6</v>
      </c>
      <c r="X101" t="s" s="29">
        <f>CONCATENATE(V101,"-",W101)</f>
        <v>80</v>
      </c>
      <c r="Y101" s="27">
        <f>ROUND(IF(AN101-7.43&lt;48,"48",AN101-7.43),0)</f>
        <v>132</v>
      </c>
      <c r="Z101" s="28">
        <f>ROUND(IF(AN101+7.43&gt;240,"240",AN101+7.43),0)</f>
        <v>146</v>
      </c>
      <c r="AA101" t="s" s="25">
        <f>CONCATENATE(Y101,"-",Z101)</f>
        <v>173</v>
      </c>
      <c r="AB101" s="28">
        <f>ROUND(IF(AQ101-7.37&lt;48,"48",AQ101-7.37),0)</f>
        <v>131</v>
      </c>
      <c r="AC101" s="28">
        <f>ROUND(IF(AQ101+7.37&gt;240,"240",AQ101+7.37),0)</f>
        <v>145</v>
      </c>
      <c r="AD101" t="s" s="25">
        <f>CONCATENATE(AB101,"-",AC101)</f>
        <v>124</v>
      </c>
      <c r="AE101" s="28">
        <f>ROUND(IF(AT101-7.31&lt;48,"48",AT101-7.31),0)</f>
        <v>173</v>
      </c>
      <c r="AF101" s="28">
        <f>ROUND(IF(AT101+7.31&gt;240,"240",AT101+7.31),0)</f>
        <v>187</v>
      </c>
      <c r="AG101" t="s" s="25">
        <f>CONCATENATE(AE101,"-",AF101)</f>
        <v>178</v>
      </c>
      <c r="AH101" s="28">
        <f>ROUND(IF(AW101-7.22&lt;48,"48",AW101-7.22),0)</f>
        <v>154</v>
      </c>
      <c r="AI101" s="28">
        <f>ROUND(IF(AW101+7.22&gt;240,"240",AW101+7.22),0)</f>
        <v>168</v>
      </c>
      <c r="AJ101" t="s" s="25">
        <f>CONCATENATE(AH101,"-",AI101)</f>
        <v>139</v>
      </c>
      <c r="AK101" s="28">
        <f>ROUND(IF(AZ101-7.06&lt;48,"48",AZ101-7.06),0)</f>
        <v>141</v>
      </c>
      <c r="AL101" s="28">
        <f>ROUND(IF(AZ101+7.06&gt;240,"240",AZ101+7.06),0)</f>
        <v>155</v>
      </c>
      <c r="AM101" t="s" s="29">
        <f>CONCATENATE(AK101,"-",AL101)</f>
        <v>135</v>
      </c>
      <c r="AN101" s="27">
        <f>BD101+48</f>
        <v>139</v>
      </c>
      <c r="AO101" s="30">
        <f>AN101/48</f>
        <v>2.89583333333333</v>
      </c>
      <c r="AP101" s="95">
        <v>5</v>
      </c>
      <c r="AQ101" s="28">
        <f>BF101+48</f>
        <v>138</v>
      </c>
      <c r="AR101" s="30">
        <f>AQ101/48</f>
        <v>2.875</v>
      </c>
      <c r="AS101" s="95">
        <v>3</v>
      </c>
      <c r="AT101" s="28">
        <f>BH101+48</f>
        <v>180</v>
      </c>
      <c r="AU101" s="30">
        <f>AT101/48</f>
        <v>3.75</v>
      </c>
      <c r="AV101" s="95">
        <v>7</v>
      </c>
      <c r="AW101" s="28">
        <f>BJ101+48</f>
        <v>161</v>
      </c>
      <c r="AX101" s="30">
        <f>AW101/48</f>
        <v>3.35416666666667</v>
      </c>
      <c r="AY101" s="95">
        <v>5</v>
      </c>
      <c r="AZ101" s="28">
        <f>BL101+48</f>
        <v>148</v>
      </c>
      <c r="BA101" s="30">
        <f>AZ101/48</f>
        <v>3.08333333333333</v>
      </c>
      <c r="BB101" s="96">
        <v>5</v>
      </c>
      <c r="BC101" s="50"/>
      <c r="BD101" s="97">
        <v>91</v>
      </c>
      <c r="BE101" s="95">
        <v>5</v>
      </c>
      <c r="BF101" s="95">
        <v>90</v>
      </c>
      <c r="BG101" s="95">
        <v>3</v>
      </c>
      <c r="BH101" s="95">
        <v>132</v>
      </c>
      <c r="BI101" s="95">
        <v>7</v>
      </c>
      <c r="BJ101" s="95">
        <v>113</v>
      </c>
      <c r="BK101" s="95">
        <v>5</v>
      </c>
      <c r="BL101" s="95">
        <v>100</v>
      </c>
      <c r="BM101" s="96">
        <v>5</v>
      </c>
    </row>
    <row r="102" ht="15.75" customHeight="1">
      <c r="A102" s="91">
        <v>99</v>
      </c>
      <c r="B102" t="s" s="92">
        <v>23</v>
      </c>
      <c r="C102" s="93"/>
      <c r="D102" t="s" s="106">
        <v>314</v>
      </c>
      <c r="E102" t="s" s="94">
        <v>51</v>
      </c>
      <c r="F102" s="95">
        <v>23</v>
      </c>
      <c r="G102" t="s" s="24">
        <v>250</v>
      </c>
      <c r="H102" t="s" s="25">
        <f>IF(AND(E102="M",F102&lt;=29),"M 17-29",IF(AND(E102="K",F102&lt;=29),"K 17-29",IF(AND(E102="M",F102&gt;29),"M 30-79",IF(AND(E102="K",F102&gt;29),"K 30-79","other"))))</f>
        <v>101</v>
      </c>
      <c r="I102" s="26"/>
      <c r="J102" s="27">
        <f>ROUND(IF((AP102-1.33)&lt;1,"1",AP102-1.33),0)</f>
        <v>5</v>
      </c>
      <c r="K102" s="28">
        <f>ROUND(IF((AP102+1.33)&gt;10,"10",AP102+1.33),0)</f>
        <v>7</v>
      </c>
      <c r="L102" t="s" s="25">
        <f>CONCATENATE(J102,"-",K102)</f>
        <v>74</v>
      </c>
      <c r="M102" s="28">
        <f>ROUND(IF((AS102-1.31)&lt;1,"1",AS102-1.31),0)</f>
        <v>2</v>
      </c>
      <c r="N102" s="28">
        <f>ROUND(IF((AS102+1.31)&gt;10,"10",AS102+1.31),0)</f>
        <v>4</v>
      </c>
      <c r="O102" t="s" s="25">
        <f>CONCATENATE(M102,"-",N102)</f>
        <v>29</v>
      </c>
      <c r="P102" s="28">
        <f>ROUND(IF((AV102-1.52)&lt;1,"1",AV102-1.52),0)</f>
        <v>7</v>
      </c>
      <c r="Q102" s="28">
        <f>ROUND(IF((AV102+1.52)&gt;10,"10",AV102+1.52),0)</f>
        <v>10</v>
      </c>
      <c r="R102" t="s" s="25">
        <f>CONCATENATE(P102,"-",Q102)</f>
        <v>42</v>
      </c>
      <c r="S102" s="28">
        <f>ROUND(IF((AY102-1.6)&lt;1,"1",AY102-1.6),0)</f>
        <v>8</v>
      </c>
      <c r="T102" s="28">
        <f>ROUND(IF((AY102+1.6)&gt;10,"10",AY102+1.6),0)</f>
        <v>10</v>
      </c>
      <c r="U102" t="s" s="25">
        <f>CONCATENATE(S102,"-",T102)</f>
        <v>61</v>
      </c>
      <c r="V102" s="28">
        <f>ROUND(IF((BB102-1.3)&lt;1,"1",BB102-1.3),0)</f>
        <v>5</v>
      </c>
      <c r="W102" s="28">
        <f>ROUND(IF((BB102+1.3)&gt;10,"10",BB102+1.3),0)</f>
        <v>7</v>
      </c>
      <c r="X102" t="s" s="29">
        <f>CONCATENATE(V102,"-",W102)</f>
        <v>74</v>
      </c>
      <c r="Y102" s="27">
        <f>ROUND(IF(AN102-7.43&lt;48,"48",AN102-7.43),0)</f>
        <v>141</v>
      </c>
      <c r="Z102" s="28">
        <f>ROUND(IF(AN102+7.43&gt;240,"240",AN102+7.43),0)</f>
        <v>155</v>
      </c>
      <c r="AA102" t="s" s="25">
        <f>CONCATENATE(Y102,"-",Z102)</f>
        <v>135</v>
      </c>
      <c r="AB102" s="28">
        <f>ROUND(IF(AQ102-7.37&lt;48,"48",AQ102-7.37),0)</f>
        <v>120</v>
      </c>
      <c r="AC102" s="28">
        <f>ROUND(IF(AQ102+7.37&gt;240,"240",AQ102+7.37),0)</f>
        <v>134</v>
      </c>
      <c r="AD102" t="s" s="25">
        <f>CONCATENATE(AB102,"-",AC102)</f>
        <v>158</v>
      </c>
      <c r="AE102" s="28">
        <f>ROUND(IF(AT102-7.31&lt;48,"48",AT102-7.31),0)</f>
        <v>190</v>
      </c>
      <c r="AF102" s="28">
        <f>ROUND(IF(AT102+7.31&gt;240,"240",AT102+7.31),0)</f>
        <v>204</v>
      </c>
      <c r="AG102" t="s" s="25">
        <f>CONCATENATE(AE102,"-",AF102)</f>
        <v>220</v>
      </c>
      <c r="AH102" s="28">
        <f>ROUND(IF(AW102-7.22&lt;48,"48",AW102-7.22),0)</f>
        <v>195</v>
      </c>
      <c r="AI102" s="28">
        <f>ROUND(IF(AW102+7.22&gt;240,"240",AW102+7.22),0)</f>
        <v>209</v>
      </c>
      <c r="AJ102" t="s" s="25">
        <f>CONCATENATE(AH102,"-",AI102)</f>
        <v>97</v>
      </c>
      <c r="AK102" s="28">
        <f>ROUND(IF(AZ102-7.06&lt;48,"48",AZ102-7.06),0)</f>
        <v>162</v>
      </c>
      <c r="AL102" s="28">
        <f>ROUND(IF(AZ102+7.06&gt;240,"240",AZ102+7.06),0)</f>
        <v>176</v>
      </c>
      <c r="AM102" t="s" s="29">
        <f>CONCATENATE(AK102,"-",AL102)</f>
        <v>84</v>
      </c>
      <c r="AN102" s="27">
        <f>BD102+48</f>
        <v>148</v>
      </c>
      <c r="AO102" s="30">
        <f>AN102/48</f>
        <v>3.08333333333333</v>
      </c>
      <c r="AP102" s="95">
        <v>6</v>
      </c>
      <c r="AQ102" s="28">
        <f>BF102+48</f>
        <v>127</v>
      </c>
      <c r="AR102" s="30">
        <f>AQ102/48</f>
        <v>2.64583333333333</v>
      </c>
      <c r="AS102" s="95">
        <v>3</v>
      </c>
      <c r="AT102" s="28">
        <f>BH102+48</f>
        <v>197</v>
      </c>
      <c r="AU102" s="30">
        <f>AT102/48</f>
        <v>4.10416666666667</v>
      </c>
      <c r="AV102" s="95">
        <v>9</v>
      </c>
      <c r="AW102" s="28">
        <f>BJ102+48</f>
        <v>202</v>
      </c>
      <c r="AX102" s="30">
        <f>AW102/48</f>
        <v>4.20833333333333</v>
      </c>
      <c r="AY102" s="95">
        <v>10</v>
      </c>
      <c r="AZ102" s="28">
        <f>BL102+48</f>
        <v>169</v>
      </c>
      <c r="BA102" s="30">
        <f>AZ102/48</f>
        <v>3.52083333333333</v>
      </c>
      <c r="BB102" s="96">
        <v>6</v>
      </c>
      <c r="BC102" s="50"/>
      <c r="BD102" s="97">
        <v>100</v>
      </c>
      <c r="BE102" s="95">
        <v>6</v>
      </c>
      <c r="BF102" s="95">
        <v>79</v>
      </c>
      <c r="BG102" s="95">
        <v>3</v>
      </c>
      <c r="BH102" s="95">
        <v>149</v>
      </c>
      <c r="BI102" s="95">
        <v>9</v>
      </c>
      <c r="BJ102" s="95">
        <v>154</v>
      </c>
      <c r="BK102" s="95">
        <v>10</v>
      </c>
      <c r="BL102" s="95">
        <v>121</v>
      </c>
      <c r="BM102" s="96">
        <v>6</v>
      </c>
    </row>
    <row r="103" ht="15.75" customHeight="1">
      <c r="A103" s="95">
        <v>100</v>
      </c>
      <c r="B103" t="s" s="98">
        <v>39</v>
      </c>
      <c r="C103" t="s" s="89">
        <v>315</v>
      </c>
      <c r="D103" t="s" s="105">
        <v>316</v>
      </c>
      <c r="E103" t="s" s="94">
        <v>51</v>
      </c>
      <c r="F103" s="95">
        <v>30</v>
      </c>
      <c r="G103" t="s" s="24">
        <v>250</v>
      </c>
      <c r="H103" t="s" s="25">
        <f>IF(AND(E103="M",F103&lt;=29),"M 17-29",IF(AND(E103="K",F103&lt;=29),"K 17-29",IF(AND(E103="M",F103&gt;29),"M 30-79",IF(AND(E103="K",F103&gt;29),"K 30-79","other"))))</f>
        <v>52</v>
      </c>
      <c r="I103" s="26"/>
      <c r="J103" s="27">
        <f>ROUND(IF((AP103-1.67)&lt;1,"1",AP103-1.67),0)</f>
        <v>1</v>
      </c>
      <c r="K103" s="28">
        <f>ROUND(IF((AP103+1.67)&gt;10,"10",AP103+1.67),0)</f>
        <v>3</v>
      </c>
      <c r="L103" t="s" s="25">
        <f>CONCATENATE(J103,"-",K103)</f>
        <v>102</v>
      </c>
      <c r="M103" s="28">
        <f>ROUND(IF((AS103-2.01)&lt;1,"1",AS103-2.01),0)</f>
        <v>8</v>
      </c>
      <c r="N103" s="28">
        <f>ROUND(IF((AS103+2.01)&gt;10,"10",AS103+2.01),0)</f>
        <v>10</v>
      </c>
      <c r="O103" t="s" s="25">
        <f>CONCATENATE(M103,"-",N103)</f>
        <v>61</v>
      </c>
      <c r="P103" s="28">
        <f>ROUND(IF((AV103-1.73)&lt;1,"1",AV103-1.73),0)</f>
        <v>7</v>
      </c>
      <c r="Q103" s="28">
        <f>ROUND(IF((AV103+1.73)&gt;10,"10",AV103+1.73),0)</f>
        <v>10</v>
      </c>
      <c r="R103" t="s" s="25">
        <f>CONCATENATE(P103,"-",Q103)</f>
        <v>42</v>
      </c>
      <c r="S103" s="28">
        <f>ROUND(IF((AY103-1.91)&lt;1,"1",AY103-1.91),0)</f>
        <v>8</v>
      </c>
      <c r="T103" s="28">
        <f>ROUND(IF((AY103+1.91)&gt;10,"10",AY103+1.91),0)</f>
        <v>10</v>
      </c>
      <c r="U103" t="s" s="25">
        <f>CONCATENATE(S103,"-",T103)</f>
        <v>61</v>
      </c>
      <c r="V103" s="28">
        <f>ROUND(IF((BB103-1.76)&lt;1,"1",BB103-1.76),0)</f>
        <v>8</v>
      </c>
      <c r="W103" s="28">
        <f>ROUND(IF((BB103+1.76)&gt;10,"10",BB103+1.76),0)</f>
        <v>10</v>
      </c>
      <c r="X103" t="s" s="29">
        <f>CONCATENATE(V103,"-",W103)</f>
        <v>61</v>
      </c>
      <c r="Y103" s="27">
        <f>ROUND(IF(AN103-7.43&lt;48,"48",AN103-7.43),0)</f>
        <v>56</v>
      </c>
      <c r="Z103" s="28">
        <f>ROUND(IF(AN103+7.43&gt;240,"240",AN103+7.43),0)</f>
        <v>70</v>
      </c>
      <c r="AA103" t="s" s="25">
        <f>CONCATENATE(Y103,"-",Z103)</f>
        <v>317</v>
      </c>
      <c r="AB103" s="28">
        <f>ROUND(IF(AQ103-7.37&lt;48,"48",AQ103-7.37),0)</f>
        <v>173</v>
      </c>
      <c r="AC103" s="28">
        <f>ROUND(IF(AQ103+7.37&gt;240,"240",AQ103+7.37),0)</f>
        <v>187</v>
      </c>
      <c r="AD103" t="s" s="25">
        <f>CONCATENATE(AB103,"-",AC103)</f>
        <v>178</v>
      </c>
      <c r="AE103" s="28">
        <f>ROUND(IF(AT103-7.31&lt;48,"48",AT103-7.31),0)</f>
        <v>173</v>
      </c>
      <c r="AF103" s="28">
        <f>ROUND(IF(AT103+7.31&gt;240,"240",AT103+7.31),0)</f>
        <v>187</v>
      </c>
      <c r="AG103" t="s" s="25">
        <f>CONCATENATE(AE103,"-",AF103)</f>
        <v>178</v>
      </c>
      <c r="AH103" s="28">
        <f>ROUND(IF(AW103-7.22&lt;48,"48",AW103-7.22),0)</f>
        <v>197</v>
      </c>
      <c r="AI103" s="28">
        <f>ROUND(IF(AW103+7.22&gt;240,"240",AW103+7.22),0)</f>
        <v>211</v>
      </c>
      <c r="AJ103" t="s" s="25">
        <f>CONCATENATE(AH103,"-",AI103)</f>
        <v>159</v>
      </c>
      <c r="AK103" s="28">
        <f>ROUND(IF(AZ103-7.06&lt;48,"48",AZ103-7.06),0)</f>
        <v>207</v>
      </c>
      <c r="AL103" s="28">
        <f>ROUND(IF(AZ103+7.06&gt;240,"240",AZ103+7.06),0)</f>
        <v>221</v>
      </c>
      <c r="AM103" t="s" s="29">
        <f>CONCATENATE(AK103,"-",AL103)</f>
        <v>196</v>
      </c>
      <c r="AN103" s="27">
        <f>BD103+48</f>
        <v>63</v>
      </c>
      <c r="AO103" s="30">
        <f>AN103/48</f>
        <v>1.3125</v>
      </c>
      <c r="AP103" s="95">
        <v>1</v>
      </c>
      <c r="AQ103" s="28">
        <f>BF103+48</f>
        <v>180</v>
      </c>
      <c r="AR103" s="30">
        <f>AQ103/48</f>
        <v>3.75</v>
      </c>
      <c r="AS103" s="95">
        <v>10</v>
      </c>
      <c r="AT103" s="28">
        <f>BH103+48</f>
        <v>180</v>
      </c>
      <c r="AU103" s="30">
        <f>AT103/48</f>
        <v>3.75</v>
      </c>
      <c r="AV103" s="95">
        <v>9</v>
      </c>
      <c r="AW103" s="28">
        <f>BJ103+48</f>
        <v>204</v>
      </c>
      <c r="AX103" s="30">
        <f>AW103/48</f>
        <v>4.25</v>
      </c>
      <c r="AY103" s="95">
        <v>10</v>
      </c>
      <c r="AZ103" s="28">
        <f>BL103+48</f>
        <v>214</v>
      </c>
      <c r="BA103" s="30">
        <f>AZ103/48</f>
        <v>4.45833333333333</v>
      </c>
      <c r="BB103" s="96">
        <v>10</v>
      </c>
      <c r="BC103" s="32"/>
      <c r="BD103" s="97">
        <v>15</v>
      </c>
      <c r="BE103" s="95">
        <v>1</v>
      </c>
      <c r="BF103" s="95">
        <v>132</v>
      </c>
      <c r="BG103" s="95">
        <v>10</v>
      </c>
      <c r="BH103" s="95">
        <v>132</v>
      </c>
      <c r="BI103" s="95">
        <v>9</v>
      </c>
      <c r="BJ103" s="95">
        <v>156</v>
      </c>
      <c r="BK103" s="95">
        <v>10</v>
      </c>
      <c r="BL103" s="95">
        <v>166</v>
      </c>
      <c r="BM103" s="96">
        <v>10</v>
      </c>
    </row>
    <row r="104" ht="15.75" customHeight="1">
      <c r="A104" s="91">
        <v>101</v>
      </c>
      <c r="B104" t="s" s="92">
        <v>23</v>
      </c>
      <c r="C104" t="s" s="20">
        <v>318</v>
      </c>
      <c r="D104" t="s" s="105">
        <v>319</v>
      </c>
      <c r="E104" t="s" s="94">
        <v>26</v>
      </c>
      <c r="F104" s="95">
        <v>23</v>
      </c>
      <c r="G104" t="s" s="24">
        <v>250</v>
      </c>
      <c r="H104" t="s" s="25">
        <f>IF(AND(E104="M",F104&lt;=29),"M 17-29",IF(AND(E104="K",F104&lt;=29),"K 17-29",IF(AND(E104="M",F104&gt;29),"M 30-79",IF(AND(E104="K",F104&gt;29),"K 30-79","other"))))</f>
        <v>60</v>
      </c>
      <c r="I104" s="26"/>
      <c r="J104" s="27">
        <f>ROUND(IF((AP104-1.43)&lt;1,"1",AP104-1.43),0)</f>
        <v>3</v>
      </c>
      <c r="K104" s="28">
        <f>ROUND(IF((AP104+1.43)&gt;10,"10",AP104+1.43),0)</f>
        <v>5</v>
      </c>
      <c r="L104" t="s" s="25">
        <f>CONCATENATE(J104,"-",K104)</f>
        <v>41</v>
      </c>
      <c r="M104" s="28">
        <f>ROUND(IF((AS104-1.38)&lt;1,"1",AS104-1.38),0)</f>
        <v>4</v>
      </c>
      <c r="N104" s="28">
        <f>ROUND(IF((AS104+1.38)&gt;10,"10",AS104+1.38),0)</f>
        <v>6</v>
      </c>
      <c r="O104" t="s" s="25">
        <f>CONCATENATE(M104,"-",N104)</f>
        <v>80</v>
      </c>
      <c r="P104" s="28">
        <f>ROUND(IF((AV104-1.68)&lt;1,"1",AV104-1.68),0)</f>
        <v>7</v>
      </c>
      <c r="Q104" s="28">
        <f>ROUND(IF((AV104+1.68)&gt;10,"10",AV104+1.68),0)</f>
        <v>10</v>
      </c>
      <c r="R104" t="s" s="25">
        <f>CONCATENATE(P104,"-",Q104)</f>
        <v>42</v>
      </c>
      <c r="S104" s="28">
        <f>ROUND(IF((AY104-1.72)&lt;1,"1",AY104-1.72),0)</f>
        <v>6</v>
      </c>
      <c r="T104" s="28">
        <f>ROUND(IF((AY104+1.72)&gt;10,"10",AY104+1.72),0)</f>
        <v>10</v>
      </c>
      <c r="U104" t="s" s="25">
        <f>CONCATENATE(S104,"-",T104)</f>
        <v>43</v>
      </c>
      <c r="V104" s="28">
        <f>ROUND(IF((BB104-1.46)&lt;1,"1",BB104-1.46),0)</f>
        <v>3</v>
      </c>
      <c r="W104" s="28">
        <f>ROUND(IF((BB104+1.46)&gt;10,"10",BB104+1.46),0)</f>
        <v>5</v>
      </c>
      <c r="X104" t="s" s="29">
        <f>CONCATENATE(V104,"-",W104)</f>
        <v>41</v>
      </c>
      <c r="Y104" s="27">
        <f>ROUND(IF(AN104-7.43&lt;48,"48",AN104-7.43),0)</f>
        <v>117</v>
      </c>
      <c r="Z104" s="28">
        <f>ROUND(IF(AN104+7.43&gt;240,"240",AN104+7.43),0)</f>
        <v>131</v>
      </c>
      <c r="AA104" t="s" s="25">
        <f>CONCATENATE(Y104,"-",Z104)</f>
        <v>45</v>
      </c>
      <c r="AB104" s="28">
        <f>ROUND(IF(AQ104-7.37&lt;48,"48",AQ104-7.37),0)</f>
        <v>150</v>
      </c>
      <c r="AC104" s="28">
        <f>ROUND(IF(AQ104+7.37&gt;240,"240",AQ104+7.37),0)</f>
        <v>164</v>
      </c>
      <c r="AD104" t="s" s="25">
        <f>CONCATENATE(AB104,"-",AC104)</f>
        <v>186</v>
      </c>
      <c r="AE104" s="28">
        <f>ROUND(IF(AT104-7.31&lt;48,"48",AT104-7.31),0)</f>
        <v>170</v>
      </c>
      <c r="AF104" s="28">
        <f>ROUND(IF(AT104+7.31&gt;240,"240",AT104+7.31),0)</f>
        <v>184</v>
      </c>
      <c r="AG104" t="s" s="25">
        <f>CONCATENATE(AE104,"-",AF104)</f>
        <v>150</v>
      </c>
      <c r="AH104" s="28">
        <f>ROUND(IF(AW104-7.22&lt;48,"48",AW104-7.22),0)</f>
        <v>165</v>
      </c>
      <c r="AI104" s="28">
        <f>ROUND(IF(AW104+7.22&gt;240,"240",AW104+7.22),0)</f>
        <v>179</v>
      </c>
      <c r="AJ104" t="s" s="25">
        <f>CONCATENATE(AH104,"-",AI104)</f>
        <v>110</v>
      </c>
      <c r="AK104" s="28">
        <f>ROUND(IF(AZ104-7.06&lt;48,"48",AZ104-7.06),0)</f>
        <v>146</v>
      </c>
      <c r="AL104" s="28">
        <f>ROUND(IF(AZ104+7.06&gt;240,"240",AZ104+7.06),0)</f>
        <v>160</v>
      </c>
      <c r="AM104" t="s" s="29">
        <f>CONCATENATE(AK104,"-",AL104)</f>
        <v>105</v>
      </c>
      <c r="AN104" s="27">
        <f>BD104+48</f>
        <v>124</v>
      </c>
      <c r="AO104" s="30">
        <f>AN104/48</f>
        <v>2.58333333333333</v>
      </c>
      <c r="AP104" s="95">
        <v>4</v>
      </c>
      <c r="AQ104" s="28">
        <f>BF104+48</f>
        <v>157</v>
      </c>
      <c r="AR104" s="30">
        <f>AQ104/48</f>
        <v>3.27083333333333</v>
      </c>
      <c r="AS104" s="95">
        <v>5</v>
      </c>
      <c r="AT104" s="28">
        <f>BH104+48</f>
        <v>177</v>
      </c>
      <c r="AU104" s="30">
        <f>AT104/48</f>
        <v>3.6875</v>
      </c>
      <c r="AV104" s="95">
        <v>9</v>
      </c>
      <c r="AW104" s="28">
        <f>BJ104+48</f>
        <v>172</v>
      </c>
      <c r="AX104" s="30">
        <f>AW104/48</f>
        <v>3.58333333333333</v>
      </c>
      <c r="AY104" s="95">
        <v>8</v>
      </c>
      <c r="AZ104" s="28">
        <f>BL104+48</f>
        <v>153</v>
      </c>
      <c r="BA104" s="30">
        <f>AZ104/48</f>
        <v>3.1875</v>
      </c>
      <c r="BB104" s="96">
        <v>4</v>
      </c>
      <c r="BC104" s="50"/>
      <c r="BD104" s="97">
        <v>76</v>
      </c>
      <c r="BE104" s="95">
        <v>4</v>
      </c>
      <c r="BF104" s="95">
        <v>109</v>
      </c>
      <c r="BG104" s="95">
        <v>5</v>
      </c>
      <c r="BH104" s="95">
        <v>129</v>
      </c>
      <c r="BI104" s="95">
        <v>9</v>
      </c>
      <c r="BJ104" s="95">
        <v>124</v>
      </c>
      <c r="BK104" s="95">
        <v>8</v>
      </c>
      <c r="BL104" s="95">
        <v>105</v>
      </c>
      <c r="BM104" s="96">
        <v>4</v>
      </c>
    </row>
    <row r="105" ht="15.75" customHeight="1">
      <c r="A105" s="91">
        <v>102</v>
      </c>
      <c r="B105" t="s" s="92">
        <v>23</v>
      </c>
      <c r="C105" t="s" s="20">
        <v>320</v>
      </c>
      <c r="D105" t="s" s="105">
        <v>321</v>
      </c>
      <c r="E105" t="s" s="94">
        <v>51</v>
      </c>
      <c r="F105" s="95">
        <v>25</v>
      </c>
      <c r="G105" t="s" s="24">
        <v>250</v>
      </c>
      <c r="H105" t="s" s="25">
        <f>IF(AND(E105="M",F105&lt;=29),"M 17-29",IF(AND(E105="K",F105&lt;=29),"K 17-29",IF(AND(E105="M",F105&gt;29),"M 30-79",IF(AND(E105="K",F105&gt;29),"K 30-79","other"))))</f>
        <v>101</v>
      </c>
      <c r="I105" s="26"/>
      <c r="J105" s="27">
        <f>ROUND(IF((AP105-1.33)&lt;1,"1",AP105-1.33),0)</f>
        <v>3</v>
      </c>
      <c r="K105" s="28">
        <f>ROUND(IF((AP105+1.33)&gt;10,"10",AP105+1.33),0)</f>
        <v>5</v>
      </c>
      <c r="L105" t="s" s="25">
        <f>CONCATENATE(J105,"-",K105)</f>
        <v>41</v>
      </c>
      <c r="M105" s="28">
        <f>ROUND(IF((AS105-1.31)&lt;1,"1",AS105-1.31),0)</f>
        <v>9</v>
      </c>
      <c r="N105" s="28">
        <f>ROUND(IF((AS105+1.31)&gt;10,"10",AS105+1.31),0)</f>
        <v>10</v>
      </c>
      <c r="O105" t="s" s="25">
        <f>CONCATENATE(M105,"-",N105)</f>
        <v>82</v>
      </c>
      <c r="P105" s="28">
        <f>ROUND(IF((AV105-1.52)&lt;1,"1",AV105-1.52),0)</f>
        <v>7</v>
      </c>
      <c r="Q105" s="28">
        <f>ROUND(IF((AV105+1.52)&gt;10,"10",AV105+1.52),0)</f>
        <v>10</v>
      </c>
      <c r="R105" t="s" s="25">
        <f>CONCATENATE(P105,"-",Q105)</f>
        <v>42</v>
      </c>
      <c r="S105" s="28">
        <f>ROUND(IF((AY105-1.6)&lt;1,"1",AY105-1.6),0)</f>
        <v>5</v>
      </c>
      <c r="T105" s="28">
        <f>ROUND(IF((AY105+1.6)&gt;10,"10",AY105+1.6),0)</f>
        <v>9</v>
      </c>
      <c r="U105" t="s" s="25">
        <f>CONCATENATE(S105,"-",T105)</f>
        <v>31</v>
      </c>
      <c r="V105" s="28">
        <f>ROUND(IF((BB105-1.3)&lt;1,"1",BB105-1.3),0)</f>
        <v>8</v>
      </c>
      <c r="W105" s="28">
        <f>ROUND(IF((BB105+1.3)&gt;10,"10",BB105+1.3),0)</f>
        <v>10</v>
      </c>
      <c r="X105" t="s" s="29">
        <f>CONCATENATE(V105,"-",W105)</f>
        <v>61</v>
      </c>
      <c r="Y105" s="27">
        <f>ROUND(IF(AN105-7.43&lt;48,"48",AN105-7.43),0)</f>
        <v>112</v>
      </c>
      <c r="Z105" s="28">
        <f>ROUND(IF(AN105+7.43&gt;240,"240",AN105+7.43),0)</f>
        <v>126</v>
      </c>
      <c r="AA105" t="s" s="25">
        <f>CONCATENATE(Y105,"-",Z105)</f>
        <v>309</v>
      </c>
      <c r="AB105" s="28">
        <f>ROUND(IF(AQ105-7.37&lt;48,"48",AQ105-7.37),0)</f>
        <v>201</v>
      </c>
      <c r="AC105" s="28">
        <f>ROUND(IF(AQ105+7.37&gt;240,"240",AQ105+7.37),0)</f>
        <v>215</v>
      </c>
      <c r="AD105" t="s" s="25">
        <f>CONCATENATE(AB105,"-",AC105)</f>
        <v>245</v>
      </c>
      <c r="AE105" s="28">
        <f>ROUND(IF(AT105-7.31&lt;48,"48",AT105-7.31),0)</f>
        <v>176</v>
      </c>
      <c r="AF105" s="28">
        <f>ROUND(IF(AT105+7.31&gt;240,"240",AT105+7.31),0)</f>
        <v>190</v>
      </c>
      <c r="AG105" t="s" s="25">
        <f>CONCATENATE(AE105,"-",AF105)</f>
        <v>127</v>
      </c>
      <c r="AH105" s="28">
        <f>ROUND(IF(AW105-7.22&lt;48,"48",AW105-7.22),0)</f>
        <v>159</v>
      </c>
      <c r="AI105" s="28">
        <f>ROUND(IF(AW105+7.22&gt;240,"240",AW105+7.22),0)</f>
        <v>173</v>
      </c>
      <c r="AJ105" t="s" s="25">
        <f>CONCATENATE(AH105,"-",AI105)</f>
        <v>168</v>
      </c>
      <c r="AK105" s="28">
        <f>ROUND(IF(AZ105-7.06&lt;48,"48",AZ105-7.06),0)</f>
        <v>181</v>
      </c>
      <c r="AL105" s="28">
        <f>ROUND(IF(AZ105+7.06&gt;240,"240",AZ105+7.06),0)</f>
        <v>195</v>
      </c>
      <c r="AM105" t="s" s="29">
        <f>CONCATENATE(AK105,"-",AL105)</f>
        <v>120</v>
      </c>
      <c r="AN105" s="27">
        <f>BD105+48</f>
        <v>119</v>
      </c>
      <c r="AO105" s="30">
        <f>AN105/48</f>
        <v>2.47916666666667</v>
      </c>
      <c r="AP105" s="95">
        <v>4</v>
      </c>
      <c r="AQ105" s="28">
        <f>BF105+48</f>
        <v>208</v>
      </c>
      <c r="AR105" s="30">
        <f>AQ105/48</f>
        <v>4.33333333333333</v>
      </c>
      <c r="AS105" s="95">
        <v>10</v>
      </c>
      <c r="AT105" s="28">
        <f>BH105+48</f>
        <v>183</v>
      </c>
      <c r="AU105" s="30">
        <f>AT105/48</f>
        <v>3.8125</v>
      </c>
      <c r="AV105" s="95">
        <v>9</v>
      </c>
      <c r="AW105" s="28">
        <f>BJ105+48</f>
        <v>166</v>
      </c>
      <c r="AX105" s="30">
        <f>AW105/48</f>
        <v>3.45833333333333</v>
      </c>
      <c r="AY105" s="95">
        <v>7</v>
      </c>
      <c r="AZ105" s="28">
        <f>BL105+48</f>
        <v>188</v>
      </c>
      <c r="BA105" s="30">
        <f>AZ105/48</f>
        <v>3.91666666666667</v>
      </c>
      <c r="BB105" s="96">
        <v>9</v>
      </c>
      <c r="BC105" s="102"/>
      <c r="BD105" s="97">
        <v>71</v>
      </c>
      <c r="BE105" s="95">
        <v>4</v>
      </c>
      <c r="BF105" s="95">
        <v>160</v>
      </c>
      <c r="BG105" s="95">
        <v>10</v>
      </c>
      <c r="BH105" s="95">
        <v>135</v>
      </c>
      <c r="BI105" s="95">
        <v>9</v>
      </c>
      <c r="BJ105" s="95">
        <v>118</v>
      </c>
      <c r="BK105" s="95">
        <v>7</v>
      </c>
      <c r="BL105" s="95">
        <v>140</v>
      </c>
      <c r="BM105" s="96">
        <v>9</v>
      </c>
    </row>
    <row r="106" ht="15.75" customHeight="1">
      <c r="A106" s="91">
        <v>103</v>
      </c>
      <c r="B106" t="s" s="92">
        <v>23</v>
      </c>
      <c r="C106" t="s" s="20">
        <v>322</v>
      </c>
      <c r="D106" t="s" s="105">
        <v>323</v>
      </c>
      <c r="E106" t="s" s="94">
        <v>51</v>
      </c>
      <c r="F106" s="95">
        <v>24</v>
      </c>
      <c r="G106" t="s" s="24">
        <v>250</v>
      </c>
      <c r="H106" t="s" s="25">
        <f>IF(AND(E106="M",F106&lt;=29),"M 17-29",IF(AND(E106="K",F106&lt;=29),"K 17-29",IF(AND(E106="M",F106&gt;29),"M 30-79",IF(AND(E106="K",F106&gt;29),"K 30-79","other"))))</f>
        <v>101</v>
      </c>
      <c r="I106" s="26"/>
      <c r="J106" s="27">
        <f>ROUND(IF((AP106-1.33)&lt;1,"1",AP106-1.33),0)</f>
        <v>2</v>
      </c>
      <c r="K106" s="28">
        <f>ROUND(IF((AP106+1.33)&gt;10,"10",AP106+1.33),0)</f>
        <v>4</v>
      </c>
      <c r="L106" t="s" s="25">
        <f>CONCATENATE(J106,"-",K106)</f>
        <v>29</v>
      </c>
      <c r="M106" s="28">
        <f>ROUND(IF((AS106-1.31)&lt;1,"1",AS106-1.31),0)</f>
        <v>7</v>
      </c>
      <c r="N106" s="28">
        <f>ROUND(IF((AS106+1.31)&gt;10,"10",AS106+1.31),0)</f>
        <v>9</v>
      </c>
      <c r="O106" t="s" s="25">
        <f>CONCATENATE(M106,"-",N106)</f>
        <v>129</v>
      </c>
      <c r="P106" s="28">
        <f>ROUND(IF((AV106-1.52)&lt;1,"1",AV106-1.52),0)</f>
        <v>5</v>
      </c>
      <c r="Q106" s="28">
        <f>ROUND(IF((AV106+1.52)&gt;10,"10",AV106+1.52),0)</f>
        <v>9</v>
      </c>
      <c r="R106" t="s" s="25">
        <f>CONCATENATE(P106,"-",Q106)</f>
        <v>31</v>
      </c>
      <c r="S106" s="28">
        <f>ROUND(IF((AY106-1.6)&lt;1,"1",AY106-1.6),0)</f>
        <v>1</v>
      </c>
      <c r="T106" s="28">
        <f>ROUND(IF((AY106+1.6)&gt;10,"10",AY106+1.6),0)</f>
        <v>5</v>
      </c>
      <c r="U106" t="s" s="25">
        <f>CONCATENATE(S106,"-",T106)</f>
        <v>44</v>
      </c>
      <c r="V106" s="28">
        <f>ROUND(IF((BB106-1.3)&lt;1,"1",BB106-1.3),0)</f>
        <v>6</v>
      </c>
      <c r="W106" s="28">
        <f>ROUND(IF((BB106+1.3)&gt;10,"10",BB106+1.3),0)</f>
        <v>8</v>
      </c>
      <c r="X106" t="s" s="29">
        <f>CONCATENATE(V106,"-",W106)</f>
        <v>81</v>
      </c>
      <c r="Y106" s="27">
        <f>ROUND(IF(AN106-7.43&lt;48,"48",AN106-7.43),0)</f>
        <v>122</v>
      </c>
      <c r="Z106" s="28">
        <f>ROUND(IF(AN106+7.43&gt;240,"240",AN106+7.43),0)</f>
        <v>136</v>
      </c>
      <c r="AA106" t="s" s="25">
        <f>CONCATENATE(Y106,"-",Z106)</f>
        <v>324</v>
      </c>
      <c r="AB106" s="28">
        <f>ROUND(IF(AQ106-7.37&lt;48,"48",AQ106-7.37),0)</f>
        <v>178</v>
      </c>
      <c r="AC106" s="28">
        <f>ROUND(IF(AQ106+7.37&gt;240,"240",AQ106+7.37),0)</f>
        <v>192</v>
      </c>
      <c r="AD106" t="s" s="25">
        <f>CONCATENATE(AB106,"-",AC106)</f>
        <v>71</v>
      </c>
      <c r="AE106" s="28">
        <f>ROUND(IF(AT106-7.31&lt;48,"48",AT106-7.31),0)</f>
        <v>172</v>
      </c>
      <c r="AF106" s="28">
        <f>ROUND(IF(AT106+7.31&gt;240,"240",AT106+7.31),0)</f>
        <v>186</v>
      </c>
      <c r="AG106" t="s" s="25">
        <f>CONCATENATE(AE106,"-",AF106)</f>
        <v>205</v>
      </c>
      <c r="AH106" s="28">
        <f>ROUND(IF(AW106-7.22&lt;48,"48",AW106-7.22),0)</f>
        <v>139</v>
      </c>
      <c r="AI106" s="28">
        <f>ROUND(IF(AW106+7.22&gt;240,"240",AW106+7.22),0)</f>
        <v>153</v>
      </c>
      <c r="AJ106" t="s" s="25">
        <f>CONCATENATE(AH106,"-",AI106)</f>
        <v>69</v>
      </c>
      <c r="AK106" s="28">
        <f>ROUND(IF(AZ106-7.06&lt;48,"48",AZ106-7.06),0)</f>
        <v>168</v>
      </c>
      <c r="AL106" s="28">
        <f>ROUND(IF(AZ106+7.06&gt;240,"240",AZ106+7.06),0)</f>
        <v>182</v>
      </c>
      <c r="AM106" t="s" s="29">
        <f>CONCATENATE(AK106,"-",AL106)</f>
        <v>96</v>
      </c>
      <c r="AN106" s="27">
        <f>BD106+48</f>
        <v>129</v>
      </c>
      <c r="AO106" s="30">
        <f>AN106/48</f>
        <v>2.6875</v>
      </c>
      <c r="AP106" s="95">
        <v>3</v>
      </c>
      <c r="AQ106" s="28">
        <f>BF106+48</f>
        <v>185</v>
      </c>
      <c r="AR106" s="30">
        <f>AQ106/48</f>
        <v>3.85416666666667</v>
      </c>
      <c r="AS106" s="95">
        <v>8</v>
      </c>
      <c r="AT106" s="28">
        <f>BH106+48</f>
        <v>179</v>
      </c>
      <c r="AU106" s="30">
        <f>AT106/48</f>
        <v>3.72916666666667</v>
      </c>
      <c r="AV106" s="95">
        <v>7</v>
      </c>
      <c r="AW106" s="28">
        <f>BJ106+48</f>
        <v>146</v>
      </c>
      <c r="AX106" s="30">
        <f>AW106/48</f>
        <v>3.04166666666667</v>
      </c>
      <c r="AY106" s="95">
        <v>3</v>
      </c>
      <c r="AZ106" s="28">
        <f>BL106+48</f>
        <v>175</v>
      </c>
      <c r="BA106" s="30">
        <f>AZ106/48</f>
        <v>3.64583333333333</v>
      </c>
      <c r="BB106" s="96">
        <v>7</v>
      </c>
      <c r="BC106" s="103"/>
      <c r="BD106" s="97">
        <v>81</v>
      </c>
      <c r="BE106" s="95">
        <v>3</v>
      </c>
      <c r="BF106" s="95">
        <v>137</v>
      </c>
      <c r="BG106" s="95">
        <v>8</v>
      </c>
      <c r="BH106" s="95">
        <v>131</v>
      </c>
      <c r="BI106" s="95">
        <v>7</v>
      </c>
      <c r="BJ106" s="95">
        <v>98</v>
      </c>
      <c r="BK106" s="95">
        <v>3</v>
      </c>
      <c r="BL106" s="95">
        <v>127</v>
      </c>
      <c r="BM106" s="96">
        <v>7</v>
      </c>
    </row>
    <row r="107" ht="15.75" customHeight="1">
      <c r="A107" s="95">
        <v>104</v>
      </c>
      <c r="B107" t="s" s="98">
        <v>39</v>
      </c>
      <c r="C107" t="s" s="107">
        <v>325</v>
      </c>
      <c r="D107" t="s" s="105">
        <v>326</v>
      </c>
      <c r="E107" t="s" s="94">
        <v>26</v>
      </c>
      <c r="F107" s="95">
        <v>24</v>
      </c>
      <c r="G107" t="s" s="24">
        <v>250</v>
      </c>
      <c r="H107" t="s" s="25">
        <f>IF(AND(E107="M",F107&lt;=29),"M 17-29",IF(AND(E107="K",F107&lt;=29),"K 17-29",IF(AND(E107="M",F107&gt;29),"M 30-79",IF(AND(E107="K",F107&gt;29),"K 30-79","other"))))</f>
        <v>60</v>
      </c>
      <c r="I107" s="26"/>
      <c r="J107" s="27">
        <f>ROUND(IF((AP107-1.43)&lt;1,"1",AP107-1.43),0)</f>
        <v>8</v>
      </c>
      <c r="K107" s="28">
        <f>ROUND(IF((AP107+1.43)&gt;10,"10",AP107+1.43),0)</f>
        <v>10</v>
      </c>
      <c r="L107" t="s" s="25">
        <f>CONCATENATE(J107,"-",K107)</f>
        <v>61</v>
      </c>
      <c r="M107" s="28">
        <f>ROUND(IF((AS107-1.38)&lt;1,"1",AS107-1.38),0)</f>
        <v>6</v>
      </c>
      <c r="N107" s="28">
        <f>ROUND(IF((AS107+1.38)&gt;10,"10",AS107+1.38),0)</f>
        <v>8</v>
      </c>
      <c r="O107" t="s" s="25">
        <f>CONCATENATE(M107,"-",N107)</f>
        <v>81</v>
      </c>
      <c r="P107" s="28">
        <f>ROUND(IF((AV107-1.68)&lt;1,"1",AV107-1.68),0)</f>
        <v>6</v>
      </c>
      <c r="Q107" s="28">
        <f>ROUND(IF((AV107+1.68)&gt;10,"10",AV107+1.68),0)</f>
        <v>10</v>
      </c>
      <c r="R107" t="s" s="25">
        <f>CONCATENATE(P107,"-",Q107)</f>
        <v>43</v>
      </c>
      <c r="S107" s="28">
        <f>ROUND(IF((AY107-1.72)&lt;1,"1",AY107-1.72),0)</f>
        <v>2</v>
      </c>
      <c r="T107" s="28">
        <f>ROUND(IF((AY107+1.72)&gt;10,"10",AY107+1.72),0)</f>
        <v>6</v>
      </c>
      <c r="U107" t="s" s="25">
        <f>CONCATENATE(S107,"-",T107)</f>
        <v>33</v>
      </c>
      <c r="V107" s="28">
        <f>ROUND(IF((BB107-1.46)&lt;1,"1",BB107-1.46),0)</f>
        <v>3</v>
      </c>
      <c r="W107" s="28">
        <f>ROUND(IF((BB107+1.46)&gt;10,"10",BB107+1.46),0)</f>
        <v>5</v>
      </c>
      <c r="X107" t="s" s="29">
        <f>CONCATENATE(V107,"-",W107)</f>
        <v>41</v>
      </c>
      <c r="Y107" s="27">
        <f>ROUND(IF(AN107-7.43&lt;48,"48",AN107-7.43),0)</f>
        <v>174</v>
      </c>
      <c r="Z107" s="28">
        <f>ROUND(IF(AN107+7.43&gt;240,"240",AN107+7.43),0)</f>
        <v>188</v>
      </c>
      <c r="AA107" t="s" s="25">
        <f>CONCATENATE(Y107,"-",Z107)</f>
        <v>48</v>
      </c>
      <c r="AB107" s="28">
        <f>ROUND(IF(AQ107-7.37&lt;48,"48",AQ107-7.37),0)</f>
        <v>167</v>
      </c>
      <c r="AC107" s="28">
        <f>ROUND(IF(AQ107+7.37&gt;240,"240",AQ107+7.37),0)</f>
        <v>181</v>
      </c>
      <c r="AD107" t="s" s="25">
        <f>CONCATENATE(AB107,"-",AC107)</f>
        <v>115</v>
      </c>
      <c r="AE107" s="28">
        <f>ROUND(IF(AT107-7.31&lt;48,"48",AT107-7.31),0)</f>
        <v>185</v>
      </c>
      <c r="AF107" s="28">
        <f>ROUND(IF(AT107+7.31&gt;240,"240",AT107+7.31),0)</f>
        <v>199</v>
      </c>
      <c r="AG107" t="s" s="25">
        <f>CONCATENATE(AE107,"-",AF107)</f>
        <v>198</v>
      </c>
      <c r="AH107" s="28">
        <f>ROUND(IF(AW107-7.22&lt;48,"48",AW107-7.22),0)</f>
        <v>149</v>
      </c>
      <c r="AI107" s="28">
        <f>ROUND(IF(AW107+7.22&gt;240,"240",AW107+7.22),0)</f>
        <v>163</v>
      </c>
      <c r="AJ107" t="s" s="25">
        <f>CONCATENATE(AH107,"-",AI107)</f>
        <v>141</v>
      </c>
      <c r="AK107" s="28">
        <f>ROUND(IF(AZ107-7.06&lt;48,"48",AZ107-7.06),0)</f>
        <v>142</v>
      </c>
      <c r="AL107" s="28">
        <f>ROUND(IF(AZ107+7.06&gt;240,"240",AZ107+7.06),0)</f>
        <v>156</v>
      </c>
      <c r="AM107" t="s" s="29">
        <f>CONCATENATE(AK107,"-",AL107)</f>
        <v>38</v>
      </c>
      <c r="AN107" s="27">
        <f>BD107+48</f>
        <v>181</v>
      </c>
      <c r="AO107" s="30">
        <f>AN107/48</f>
        <v>3.77083333333333</v>
      </c>
      <c r="AP107" s="95">
        <v>9</v>
      </c>
      <c r="AQ107" s="28">
        <f>BF107+48</f>
        <v>174</v>
      </c>
      <c r="AR107" s="30">
        <f>AQ107/48</f>
        <v>3.625</v>
      </c>
      <c r="AS107" s="95">
        <v>7</v>
      </c>
      <c r="AT107" s="28">
        <f>BH107+48</f>
        <v>192</v>
      </c>
      <c r="AU107" s="30">
        <f>AT107/48</f>
        <v>4</v>
      </c>
      <c r="AV107" s="95">
        <v>8</v>
      </c>
      <c r="AW107" s="28">
        <f>BJ107+48</f>
        <v>156</v>
      </c>
      <c r="AX107" s="30">
        <f>AW107/48</f>
        <v>3.25</v>
      </c>
      <c r="AY107" s="95">
        <v>4</v>
      </c>
      <c r="AZ107" s="28">
        <f>BL107+48</f>
        <v>149</v>
      </c>
      <c r="BA107" s="30">
        <f>AZ107/48</f>
        <v>3.10416666666667</v>
      </c>
      <c r="BB107" s="96">
        <v>4</v>
      </c>
      <c r="BC107" s="108"/>
      <c r="BD107" s="97">
        <v>133</v>
      </c>
      <c r="BE107" s="95">
        <v>9</v>
      </c>
      <c r="BF107" s="95">
        <v>126</v>
      </c>
      <c r="BG107" s="95">
        <v>7</v>
      </c>
      <c r="BH107" s="95">
        <v>144</v>
      </c>
      <c r="BI107" s="95">
        <v>8</v>
      </c>
      <c r="BJ107" s="95">
        <v>108</v>
      </c>
      <c r="BK107" s="95">
        <v>4</v>
      </c>
      <c r="BL107" s="95">
        <v>101</v>
      </c>
      <c r="BM107" s="96">
        <v>4</v>
      </c>
    </row>
    <row r="108" ht="15.75" customHeight="1">
      <c r="A108" s="91">
        <v>105</v>
      </c>
      <c r="B108" t="s" s="92">
        <v>23</v>
      </c>
      <c r="C108" t="s" s="20">
        <v>327</v>
      </c>
      <c r="D108" t="s" s="105">
        <v>328</v>
      </c>
      <c r="E108" t="s" s="94">
        <v>26</v>
      </c>
      <c r="F108" s="95">
        <v>24</v>
      </c>
      <c r="G108" t="s" s="24">
        <v>250</v>
      </c>
      <c r="H108" t="s" s="25">
        <f>IF(AND(E108="M",F108&lt;=29),"M 17-29",IF(AND(E108="K",F108&lt;=29),"K 17-29",IF(AND(E108="M",F108&gt;29),"M 30-79",IF(AND(E108="K",F108&gt;29),"K 30-79","other"))))</f>
        <v>60</v>
      </c>
      <c r="I108" s="26"/>
      <c r="J108" s="27">
        <f>ROUND(IF((AP108-1.43)&lt;1,"1",AP108-1.43),0)</f>
        <v>2</v>
      </c>
      <c r="K108" s="28">
        <f>ROUND(IF((AP108+1.43)&gt;10,"10",AP108+1.43),0)</f>
        <v>4</v>
      </c>
      <c r="L108" t="s" s="25">
        <f>CONCATENATE(J108,"-",K108)</f>
        <v>29</v>
      </c>
      <c r="M108" s="28">
        <f>ROUND(IF((AS108-1.38)&lt;1,"1",AS108-1.38),0)</f>
        <v>5</v>
      </c>
      <c r="N108" s="28">
        <f>ROUND(IF((AS108+1.38)&gt;10,"10",AS108+1.38),0)</f>
        <v>7</v>
      </c>
      <c r="O108" t="s" s="25">
        <f>CONCATENATE(M108,"-",N108)</f>
        <v>74</v>
      </c>
      <c r="P108" s="28">
        <f>ROUND(IF((AV108-1.68)&lt;1,"1",AV108-1.68),0)</f>
        <v>6</v>
      </c>
      <c r="Q108" s="28">
        <f>ROUND(IF((AV108+1.68)&gt;10,"10",AV108+1.68),0)</f>
        <v>10</v>
      </c>
      <c r="R108" t="s" s="25">
        <f>CONCATENATE(P108,"-",Q108)</f>
        <v>43</v>
      </c>
      <c r="S108" s="28">
        <f>ROUND(IF((AY108-1.72)&lt;1,"1",AY108-1.72),0)</f>
        <v>4</v>
      </c>
      <c r="T108" s="28">
        <f>ROUND(IF((AY108+1.72)&gt;10,"10",AY108+1.72),0)</f>
        <v>8</v>
      </c>
      <c r="U108" t="s" s="25">
        <f>CONCATENATE(S108,"-",T108)</f>
        <v>32</v>
      </c>
      <c r="V108" s="28">
        <f>ROUND(IF((BB108-1.46)&lt;1,"1",BB108-1.46),0)</f>
        <v>5</v>
      </c>
      <c r="W108" s="28">
        <f>ROUND(IF((BB108+1.46)&gt;10,"10",BB108+1.46),0)</f>
        <v>7</v>
      </c>
      <c r="X108" t="s" s="29">
        <f>CONCATENATE(V108,"-",W108)</f>
        <v>74</v>
      </c>
      <c r="Y108" s="27">
        <f>ROUND(IF(AN108-7.43&lt;48,"48",AN108-7.43),0)</f>
        <v>114</v>
      </c>
      <c r="Z108" s="28">
        <f>ROUND(IF(AN108+7.43&gt;240,"240",AN108+7.43),0)</f>
        <v>128</v>
      </c>
      <c r="AA108" t="s" s="25">
        <f>CONCATENATE(Y108,"-",Z108)</f>
        <v>180</v>
      </c>
      <c r="AB108" s="28">
        <f>ROUND(IF(AQ108-7.37&lt;48,"48",AQ108-7.37),0)</f>
        <v>157</v>
      </c>
      <c r="AC108" s="28">
        <f>ROUND(IF(AQ108+7.37&gt;240,"240",AQ108+7.37),0)</f>
        <v>171</v>
      </c>
      <c r="AD108" t="s" s="25">
        <f>CONCATENATE(AB108,"-",AC108)</f>
        <v>209</v>
      </c>
      <c r="AE108" s="28">
        <f>ROUND(IF(AT108-7.31&lt;48,"48",AT108-7.31),0)</f>
        <v>185</v>
      </c>
      <c r="AF108" s="28">
        <f>ROUND(IF(AT108+7.31&gt;240,"240",AT108+7.31),0)</f>
        <v>199</v>
      </c>
      <c r="AG108" t="s" s="25">
        <f>CONCATENATE(AE108,"-",AF108)</f>
        <v>198</v>
      </c>
      <c r="AH108" s="28">
        <f>ROUND(IF(AW108-7.22&lt;48,"48",AW108-7.22),0)</f>
        <v>164</v>
      </c>
      <c r="AI108" s="28">
        <f>ROUND(IF(AW108+7.22&gt;240,"240",AW108+7.22),0)</f>
        <v>178</v>
      </c>
      <c r="AJ108" t="s" s="25">
        <f>CONCATENATE(AH108,"-",AI108)</f>
        <v>104</v>
      </c>
      <c r="AK108" s="28">
        <f>ROUND(IF(AZ108-7.06&lt;48,"48",AZ108-7.06),0)</f>
        <v>162</v>
      </c>
      <c r="AL108" s="28">
        <f>ROUND(IF(AZ108+7.06&gt;240,"240",AZ108+7.06),0)</f>
        <v>176</v>
      </c>
      <c r="AM108" t="s" s="29">
        <f>CONCATENATE(AK108,"-",AL108)</f>
        <v>84</v>
      </c>
      <c r="AN108" s="27">
        <f>BD108+48</f>
        <v>121</v>
      </c>
      <c r="AO108" s="30">
        <f>AN108/48</f>
        <v>2.52083333333333</v>
      </c>
      <c r="AP108" s="95">
        <v>3</v>
      </c>
      <c r="AQ108" s="28">
        <f>BF108+48</f>
        <v>164</v>
      </c>
      <c r="AR108" s="30">
        <f>AQ108/48</f>
        <v>3.41666666666667</v>
      </c>
      <c r="AS108" s="95">
        <v>6</v>
      </c>
      <c r="AT108" s="28">
        <f>BH108+48</f>
        <v>192</v>
      </c>
      <c r="AU108" s="30">
        <f>AT108/48</f>
        <v>4</v>
      </c>
      <c r="AV108" s="95">
        <v>8</v>
      </c>
      <c r="AW108" s="28">
        <f>BJ108+48</f>
        <v>171</v>
      </c>
      <c r="AX108" s="30">
        <f>AW108/48</f>
        <v>3.5625</v>
      </c>
      <c r="AY108" s="95">
        <v>6</v>
      </c>
      <c r="AZ108" s="28">
        <f>BL108+48</f>
        <v>169</v>
      </c>
      <c r="BA108" s="30">
        <f>AZ108/48</f>
        <v>3.52083333333333</v>
      </c>
      <c r="BB108" s="96">
        <v>6</v>
      </c>
      <c r="BC108" s="108"/>
      <c r="BD108" s="97">
        <v>73</v>
      </c>
      <c r="BE108" s="95">
        <v>3</v>
      </c>
      <c r="BF108" s="95">
        <v>116</v>
      </c>
      <c r="BG108" s="95">
        <v>6</v>
      </c>
      <c r="BH108" s="95">
        <v>144</v>
      </c>
      <c r="BI108" s="95">
        <v>8</v>
      </c>
      <c r="BJ108" s="95">
        <v>123</v>
      </c>
      <c r="BK108" s="95">
        <v>6</v>
      </c>
      <c r="BL108" s="95">
        <v>121</v>
      </c>
      <c r="BM108" s="96">
        <v>6</v>
      </c>
    </row>
    <row r="109" ht="15.75" customHeight="1">
      <c r="A109" s="91">
        <v>106</v>
      </c>
      <c r="B109" t="s" s="92">
        <v>23</v>
      </c>
      <c r="C109" t="s" s="48">
        <v>329</v>
      </c>
      <c r="D109" t="s" s="105">
        <v>330</v>
      </c>
      <c r="E109" t="s" s="94">
        <v>26</v>
      </c>
      <c r="F109" s="95">
        <v>25</v>
      </c>
      <c r="G109" t="s" s="24">
        <v>250</v>
      </c>
      <c r="H109" t="s" s="25">
        <f>IF(AND(E109="M",F109&lt;=29),"M 17-29",IF(AND(E109="K",F109&lt;=29),"K 17-29",IF(AND(E109="M",F109&gt;29),"M 30-79",IF(AND(E109="K",F109&gt;29),"K 30-79","other"))))</f>
        <v>60</v>
      </c>
      <c r="I109" s="26"/>
      <c r="J109" s="27">
        <f>ROUND(IF((AP109-1.43)&lt;1,"1",AP109-1.43),0)</f>
        <v>7</v>
      </c>
      <c r="K109" s="28">
        <f>ROUND(IF((AP109+1.43)&gt;10,"10",AP109+1.43),0)</f>
        <v>9</v>
      </c>
      <c r="L109" t="s" s="25">
        <f>CONCATENATE(J109,"-",K109)</f>
        <v>129</v>
      </c>
      <c r="M109" s="28">
        <f>ROUND(IF((AS109-1.38)&lt;1,"1",AS109-1.38),0)</f>
        <v>3</v>
      </c>
      <c r="N109" s="28">
        <f>ROUND(IF((AS109+1.38)&gt;10,"10",AS109+1.38),0)</f>
        <v>5</v>
      </c>
      <c r="O109" t="s" s="25">
        <f>CONCATENATE(M109,"-",N109)</f>
        <v>41</v>
      </c>
      <c r="P109" s="28">
        <f>ROUND(IF((AV109-1.68)&lt;1,"1",AV109-1.68),0)</f>
        <v>4</v>
      </c>
      <c r="Q109" s="28">
        <f>ROUND(IF((AV109+1.68)&gt;10,"10",AV109+1.68),0)</f>
        <v>8</v>
      </c>
      <c r="R109" t="s" s="25">
        <f>CONCATENATE(P109,"-",Q109)</f>
        <v>32</v>
      </c>
      <c r="S109" s="28">
        <f>ROUND(IF((AY109-1.72)&lt;1,"1",AY109-1.72),0)</f>
        <v>6</v>
      </c>
      <c r="T109" s="28">
        <f>ROUND(IF((AY109+1.72)&gt;10,"10",AY109+1.72),0)</f>
        <v>10</v>
      </c>
      <c r="U109" t="s" s="25">
        <f>CONCATENATE(S109,"-",T109)</f>
        <v>43</v>
      </c>
      <c r="V109" s="28">
        <f>ROUND(IF((BB109-1.46)&lt;1,"1",BB109-1.46),0)</f>
        <v>1</v>
      </c>
      <c r="W109" s="28">
        <f>ROUND(IF((BB109+1.46)&gt;10,"10",BB109+1.46),0)</f>
        <v>2</v>
      </c>
      <c r="X109" t="s" s="29">
        <f>CONCATENATE(V109,"-",W109)</f>
        <v>67</v>
      </c>
      <c r="Y109" s="27">
        <f>ROUND(IF(AN109-7.43&lt;48,"48",AN109-7.43),0)</f>
        <v>155</v>
      </c>
      <c r="Z109" s="28">
        <f>ROUND(IF(AN109+7.43&gt;240,"240",AN109+7.43),0)</f>
        <v>169</v>
      </c>
      <c r="AA109" t="s" s="25">
        <f>CONCATENATE(Y109,"-",Z109)</f>
        <v>106</v>
      </c>
      <c r="AB109" s="28">
        <f>ROUND(IF(AQ109-7.37&lt;48,"48",AQ109-7.37),0)</f>
        <v>130</v>
      </c>
      <c r="AC109" s="28">
        <f>ROUND(IF(AQ109+7.37&gt;240,"240",AQ109+7.37),0)</f>
        <v>144</v>
      </c>
      <c r="AD109" t="s" s="25">
        <f>CONCATENATE(AB109,"-",AC109)</f>
        <v>190</v>
      </c>
      <c r="AE109" s="28">
        <f>ROUND(IF(AT109-7.31&lt;48,"48",AT109-7.31),0)</f>
        <v>141</v>
      </c>
      <c r="AF109" s="28">
        <f>ROUND(IF(AT109+7.31&gt;240,"240",AT109+7.31),0)</f>
        <v>155</v>
      </c>
      <c r="AG109" t="s" s="25">
        <f>CONCATENATE(AE109,"-",AF109)</f>
        <v>135</v>
      </c>
      <c r="AH109" s="28">
        <f>ROUND(IF(AW109-7.22&lt;48,"48",AW109-7.22),0)</f>
        <v>166</v>
      </c>
      <c r="AI109" s="28">
        <f>ROUND(IF(AW109+7.22&gt;240,"240",AW109+7.22),0)</f>
        <v>180</v>
      </c>
      <c r="AJ109" t="s" s="25">
        <f>CONCATENATE(AH109,"-",AI109)</f>
        <v>77</v>
      </c>
      <c r="AK109" s="28">
        <f>ROUND(IF(AZ109-7.06&lt;48,"48",AZ109-7.06),0)</f>
        <v>115</v>
      </c>
      <c r="AL109" s="28">
        <f>ROUND(IF(AZ109+7.06&gt;240,"240",AZ109+7.06),0)</f>
        <v>129</v>
      </c>
      <c r="AM109" t="s" s="29">
        <f>CONCATENATE(AK109,"-",AL109)</f>
        <v>146</v>
      </c>
      <c r="AN109" s="27">
        <f>BD109+48</f>
        <v>162</v>
      </c>
      <c r="AO109" s="30">
        <f>AN109/48</f>
        <v>3.375</v>
      </c>
      <c r="AP109" s="95">
        <v>8</v>
      </c>
      <c r="AQ109" s="28">
        <f>BF109+48</f>
        <v>137</v>
      </c>
      <c r="AR109" s="30">
        <f>AQ109/48</f>
        <v>2.85416666666667</v>
      </c>
      <c r="AS109" s="95">
        <v>4</v>
      </c>
      <c r="AT109" s="28">
        <f>BH109+48</f>
        <v>148</v>
      </c>
      <c r="AU109" s="30">
        <f>AT109/48</f>
        <v>3.08333333333333</v>
      </c>
      <c r="AV109" s="95">
        <v>6</v>
      </c>
      <c r="AW109" s="28">
        <f>BJ109+48</f>
        <v>173</v>
      </c>
      <c r="AX109" s="30">
        <f>AW109/48</f>
        <v>3.60416666666667</v>
      </c>
      <c r="AY109" s="95">
        <v>8</v>
      </c>
      <c r="AZ109" s="28">
        <f>BL109+48</f>
        <v>122</v>
      </c>
      <c r="BA109" s="30">
        <f>AZ109/48</f>
        <v>2.54166666666667</v>
      </c>
      <c r="BB109" s="96">
        <v>1</v>
      </c>
      <c r="BC109" s="108"/>
      <c r="BD109" s="97">
        <v>114</v>
      </c>
      <c r="BE109" s="95">
        <v>8</v>
      </c>
      <c r="BF109" s="95">
        <v>89</v>
      </c>
      <c r="BG109" s="95">
        <v>4</v>
      </c>
      <c r="BH109" s="95">
        <v>100</v>
      </c>
      <c r="BI109" s="95">
        <v>6</v>
      </c>
      <c r="BJ109" s="95">
        <v>125</v>
      </c>
      <c r="BK109" s="95">
        <v>8</v>
      </c>
      <c r="BL109" s="95">
        <v>74</v>
      </c>
      <c r="BM109" s="96">
        <v>1</v>
      </c>
    </row>
    <row r="110" ht="15.75" customHeight="1">
      <c r="A110" s="91">
        <v>107</v>
      </c>
      <c r="B110" t="s" s="92">
        <v>23</v>
      </c>
      <c r="C110" s="93"/>
      <c r="D110" t="s" s="106">
        <v>331</v>
      </c>
      <c r="E110" t="s" s="94">
        <v>51</v>
      </c>
      <c r="F110" s="95">
        <v>24</v>
      </c>
      <c r="G110" t="s" s="24">
        <v>250</v>
      </c>
      <c r="H110" t="s" s="25">
        <f>IF(AND(E110="M",F110&lt;=29),"M 17-29",IF(AND(E110="K",F110&lt;=29),"K 17-29",IF(AND(E110="M",F110&gt;29),"M 30-79",IF(AND(E110="K",F110&gt;29),"K 30-79","other"))))</f>
        <v>101</v>
      </c>
      <c r="I110" s="26"/>
      <c r="J110" s="27">
        <f>ROUND(IF((AP110-1.33)&lt;1,"1",AP110-1.33),0)</f>
        <v>2</v>
      </c>
      <c r="K110" s="28">
        <f>ROUND(IF((AP110+1.33)&gt;10,"10",AP110+1.33),0)</f>
        <v>4</v>
      </c>
      <c r="L110" t="s" s="25">
        <f>CONCATENATE(J110,"-",K110)</f>
        <v>29</v>
      </c>
      <c r="M110" s="28">
        <f>ROUND(IF((AS110-1.31)&lt;1,"1",AS110-1.31),0)</f>
        <v>5</v>
      </c>
      <c r="N110" s="28">
        <f>ROUND(IF((AS110+1.31)&gt;10,"10",AS110+1.31),0)</f>
        <v>7</v>
      </c>
      <c r="O110" t="s" s="25">
        <f>CONCATENATE(M110,"-",N110)</f>
        <v>74</v>
      </c>
      <c r="P110" s="28">
        <f>ROUND(IF((AV110-1.52)&lt;1,"1",AV110-1.52),0)</f>
        <v>7</v>
      </c>
      <c r="Q110" s="28">
        <f>ROUND(IF((AV110+1.52)&gt;10,"10",AV110+1.52),0)</f>
        <v>10</v>
      </c>
      <c r="R110" t="s" s="25">
        <f>CONCATENATE(P110,"-",Q110)</f>
        <v>42</v>
      </c>
      <c r="S110" s="28">
        <f>ROUND(IF((AY110-1.6)&lt;1,"1",AY110-1.6),0)</f>
        <v>5</v>
      </c>
      <c r="T110" s="28">
        <f>ROUND(IF((AY110+1.6)&gt;10,"10",AY110+1.6),0)</f>
        <v>9</v>
      </c>
      <c r="U110" t="s" s="25">
        <f>CONCATENATE(S110,"-",T110)</f>
        <v>31</v>
      </c>
      <c r="V110" s="28">
        <f>ROUND(IF((BB110-1.3)&lt;1,"1",BB110-1.3),0)</f>
        <v>4</v>
      </c>
      <c r="W110" s="28">
        <f>ROUND(IF((BB110+1.3)&gt;10,"10",BB110+1.3),0)</f>
        <v>6</v>
      </c>
      <c r="X110" t="s" s="29">
        <f>CONCATENATE(V110,"-",W110)</f>
        <v>80</v>
      </c>
      <c r="Y110" s="27">
        <f>ROUND(IF(AN110-7.43&lt;48,"48",AN110-7.43),0)</f>
        <v>123</v>
      </c>
      <c r="Z110" s="28">
        <f>ROUND(IF(AN110+7.43&gt;240,"240",AN110+7.43),0)</f>
        <v>137</v>
      </c>
      <c r="AA110" t="s" s="25">
        <f>CONCATENATE(Y110,"-",Z110)</f>
        <v>134</v>
      </c>
      <c r="AB110" s="28">
        <f>ROUND(IF(AQ110-7.37&lt;48,"48",AQ110-7.37),0)</f>
        <v>164</v>
      </c>
      <c r="AC110" s="28">
        <f>ROUND(IF(AQ110+7.37&gt;240,"240",AQ110+7.37),0)</f>
        <v>178</v>
      </c>
      <c r="AD110" t="s" s="25">
        <f>CONCATENATE(AB110,"-",AC110)</f>
        <v>104</v>
      </c>
      <c r="AE110" s="28">
        <f>ROUND(IF(AT110-7.31&lt;48,"48",AT110-7.31),0)</f>
        <v>192</v>
      </c>
      <c r="AF110" s="28">
        <f>ROUND(IF(AT110+7.31&gt;240,"240",AT110+7.31),0)</f>
        <v>206</v>
      </c>
      <c r="AG110" t="s" s="25">
        <f>CONCATENATE(AE110,"-",AF110)</f>
        <v>160</v>
      </c>
      <c r="AH110" s="28">
        <f>ROUND(IF(AW110-7.22&lt;48,"48",AW110-7.22),0)</f>
        <v>173</v>
      </c>
      <c r="AI110" s="28">
        <f>ROUND(IF(AW110+7.22&gt;240,"240",AW110+7.22),0)</f>
        <v>187</v>
      </c>
      <c r="AJ110" t="s" s="25">
        <f>CONCATENATE(AH110,"-",AI110)</f>
        <v>178</v>
      </c>
      <c r="AK110" s="28">
        <f>ROUND(IF(AZ110-7.06&lt;48,"48",AZ110-7.06),0)</f>
        <v>152</v>
      </c>
      <c r="AL110" s="28">
        <f>ROUND(IF(AZ110+7.06&gt;240,"240",AZ110+7.06),0)</f>
        <v>166</v>
      </c>
      <c r="AM110" t="s" s="29">
        <f>CONCATENATE(AK110,"-",AL110)</f>
        <v>125</v>
      </c>
      <c r="AN110" s="27">
        <f>BD110+48</f>
        <v>130</v>
      </c>
      <c r="AO110" s="30">
        <f>AN110/48</f>
        <v>2.70833333333333</v>
      </c>
      <c r="AP110" s="95">
        <v>3</v>
      </c>
      <c r="AQ110" s="28">
        <f>BF110+48</f>
        <v>171</v>
      </c>
      <c r="AR110" s="30">
        <f>AQ110/48</f>
        <v>3.5625</v>
      </c>
      <c r="AS110" s="95">
        <v>6</v>
      </c>
      <c r="AT110" s="28">
        <f>BH110+48</f>
        <v>199</v>
      </c>
      <c r="AU110" s="30">
        <f>AT110/48</f>
        <v>4.14583333333333</v>
      </c>
      <c r="AV110" s="95">
        <v>9</v>
      </c>
      <c r="AW110" s="28">
        <f>BJ110+48</f>
        <v>180</v>
      </c>
      <c r="AX110" s="30">
        <f>AW110/48</f>
        <v>3.75</v>
      </c>
      <c r="AY110" s="95">
        <v>7</v>
      </c>
      <c r="AZ110" s="28">
        <f>BL110+48</f>
        <v>159</v>
      </c>
      <c r="BA110" s="30">
        <f>AZ110/48</f>
        <v>3.3125</v>
      </c>
      <c r="BB110" s="96">
        <v>5</v>
      </c>
      <c r="BC110" s="103"/>
      <c r="BD110" s="97">
        <v>82</v>
      </c>
      <c r="BE110" s="95">
        <v>3</v>
      </c>
      <c r="BF110" s="95">
        <v>123</v>
      </c>
      <c r="BG110" s="95">
        <v>6</v>
      </c>
      <c r="BH110" s="95">
        <v>151</v>
      </c>
      <c r="BI110" s="95">
        <v>9</v>
      </c>
      <c r="BJ110" s="95">
        <v>132</v>
      </c>
      <c r="BK110" s="95">
        <v>7</v>
      </c>
      <c r="BL110" s="95">
        <v>111</v>
      </c>
      <c r="BM110" s="96">
        <v>5</v>
      </c>
    </row>
    <row r="111" ht="15.75" customHeight="1">
      <c r="A111" s="91">
        <v>108</v>
      </c>
      <c r="B111" t="s" s="92">
        <v>23</v>
      </c>
      <c r="C111" t="s" s="44">
        <v>332</v>
      </c>
      <c r="D111" t="s" s="105">
        <v>333</v>
      </c>
      <c r="E111" t="s" s="94">
        <v>26</v>
      </c>
      <c r="F111" s="95">
        <v>27</v>
      </c>
      <c r="G111" t="s" s="24">
        <v>250</v>
      </c>
      <c r="H111" t="s" s="25">
        <f>IF(AND(E111="M",F111&lt;=29),"M 17-29",IF(AND(E111="K",F111&lt;=29),"K 17-29",IF(AND(E111="M",F111&gt;29),"M 30-79",IF(AND(E111="K",F111&gt;29),"K 30-79","other"))))</f>
        <v>60</v>
      </c>
      <c r="I111" s="26"/>
      <c r="J111" s="27">
        <f>ROUND(IF((AP111-1.43)&lt;1,"1",AP111-1.43),0)</f>
        <v>1</v>
      </c>
      <c r="K111" s="28">
        <f>ROUND(IF((AP111+1.43)&gt;10,"10",AP111+1.43),0)</f>
        <v>2</v>
      </c>
      <c r="L111" t="s" s="25">
        <f>CONCATENATE(J111,"-",K111)</f>
        <v>67</v>
      </c>
      <c r="M111" s="28">
        <f>ROUND(IF((AS111-1.38)&lt;1,"1",AS111-1.38),0)</f>
        <v>9</v>
      </c>
      <c r="N111" s="28">
        <f>ROUND(IF((AS111+1.38)&gt;10,"10",AS111+1.38),0)</f>
        <v>10</v>
      </c>
      <c r="O111" t="s" s="25">
        <f>CONCATENATE(M111,"-",N111)</f>
        <v>82</v>
      </c>
      <c r="P111" s="28">
        <f>ROUND(IF((AV111-1.68)&lt;1,"1",AV111-1.68),0)</f>
        <v>6</v>
      </c>
      <c r="Q111" s="28">
        <f>ROUND(IF((AV111+1.68)&gt;10,"10",AV111+1.68),0)</f>
        <v>10</v>
      </c>
      <c r="R111" t="s" s="25">
        <f>CONCATENATE(P111,"-",Q111)</f>
        <v>43</v>
      </c>
      <c r="S111" s="28">
        <f>ROUND(IF((AY111-1.72)&lt;1,"1",AY111-1.72),0)</f>
        <v>1</v>
      </c>
      <c r="T111" s="28">
        <f>ROUND(IF((AY111+1.72)&gt;10,"10",AY111+1.72),0)</f>
        <v>4</v>
      </c>
      <c r="U111" t="s" s="25">
        <f>CONCATENATE(S111,"-",T111)</f>
        <v>53</v>
      </c>
      <c r="V111" s="28">
        <f>ROUND(IF((BB111-1.46)&lt;1,"1",BB111-1.46),0)</f>
        <v>8</v>
      </c>
      <c r="W111" s="28">
        <f>ROUND(IF((BB111+1.46)&gt;10,"10",BB111+1.46),0)</f>
        <v>10</v>
      </c>
      <c r="X111" t="s" s="29">
        <f>CONCATENATE(V111,"-",W111)</f>
        <v>61</v>
      </c>
      <c r="Y111" s="27">
        <f>ROUND(IF(AN111-7.43&lt;48,"48",AN111-7.43),0)</f>
        <v>94</v>
      </c>
      <c r="Z111" s="28">
        <f>ROUND(IF(AN111+7.43&gt;240,"240",AN111+7.43),0)</f>
        <v>108</v>
      </c>
      <c r="AA111" t="s" s="25">
        <f>CONCATENATE(Y111,"-",Z111)</f>
        <v>189</v>
      </c>
      <c r="AB111" s="28">
        <f>ROUND(IF(AQ111-7.37&lt;48,"48",AQ111-7.37),0)</f>
        <v>198</v>
      </c>
      <c r="AC111" s="28">
        <f>ROUND(IF(AQ111+7.37&gt;240,"240",AQ111+7.37),0)</f>
        <v>212</v>
      </c>
      <c r="AD111" t="s" s="25">
        <f>CONCATENATE(AB111,"-",AC111)</f>
        <v>334</v>
      </c>
      <c r="AE111" s="28">
        <f>ROUND(IF(AT111-7.31&lt;48,"48",AT111-7.31),0)</f>
        <v>168</v>
      </c>
      <c r="AF111" s="28">
        <f>ROUND(IF(AT111+7.31&gt;240,"240",AT111+7.31),0)</f>
        <v>182</v>
      </c>
      <c r="AG111" t="s" s="25">
        <f>CONCATENATE(AE111,"-",AF111)</f>
        <v>96</v>
      </c>
      <c r="AH111" s="28">
        <f>ROUND(IF(AW111-7.22&lt;48,"48",AW111-7.22),0)</f>
        <v>121</v>
      </c>
      <c r="AI111" s="28">
        <f>ROUND(IF(AW111+7.22&gt;240,"240",AW111+7.22),0)</f>
        <v>135</v>
      </c>
      <c r="AJ111" t="s" s="25">
        <f>CONCATENATE(AH111,"-",AI111)</f>
        <v>163</v>
      </c>
      <c r="AK111" s="28">
        <f>ROUND(IF(AZ111-7.06&lt;48,"48",AZ111-7.06),0)</f>
        <v>183</v>
      </c>
      <c r="AL111" s="28">
        <f>ROUND(IF(AZ111+7.06&gt;240,"240",AZ111+7.06),0)</f>
        <v>197</v>
      </c>
      <c r="AM111" t="s" s="29">
        <f>CONCATENATE(AK111,"-",AL111)</f>
        <v>62</v>
      </c>
      <c r="AN111" s="27">
        <f>BD111+48</f>
        <v>101</v>
      </c>
      <c r="AO111" s="30">
        <f>AN111/48</f>
        <v>2.10416666666667</v>
      </c>
      <c r="AP111" s="95">
        <v>1</v>
      </c>
      <c r="AQ111" s="28">
        <f>BF111+48</f>
        <v>205</v>
      </c>
      <c r="AR111" s="30">
        <f>AQ111/48</f>
        <v>4.27083333333333</v>
      </c>
      <c r="AS111" s="95">
        <v>10</v>
      </c>
      <c r="AT111" s="28">
        <f>BH111+48</f>
        <v>175</v>
      </c>
      <c r="AU111" s="30">
        <f>AT111/48</f>
        <v>3.64583333333333</v>
      </c>
      <c r="AV111" s="95">
        <v>8</v>
      </c>
      <c r="AW111" s="28">
        <f>BJ111+48</f>
        <v>128</v>
      </c>
      <c r="AX111" s="30">
        <f>AW111/48</f>
        <v>2.66666666666667</v>
      </c>
      <c r="AY111" s="95">
        <v>2</v>
      </c>
      <c r="AZ111" s="28">
        <f>BL111+48</f>
        <v>190</v>
      </c>
      <c r="BA111" s="30">
        <f>AZ111/48</f>
        <v>3.95833333333333</v>
      </c>
      <c r="BB111" s="96">
        <v>9</v>
      </c>
      <c r="BC111" s="108"/>
      <c r="BD111" s="97">
        <v>53</v>
      </c>
      <c r="BE111" s="95">
        <v>1</v>
      </c>
      <c r="BF111" s="95">
        <v>157</v>
      </c>
      <c r="BG111" s="95">
        <v>10</v>
      </c>
      <c r="BH111" s="95">
        <v>127</v>
      </c>
      <c r="BI111" s="95">
        <v>8</v>
      </c>
      <c r="BJ111" s="95">
        <v>80</v>
      </c>
      <c r="BK111" s="95">
        <v>2</v>
      </c>
      <c r="BL111" s="95">
        <v>142</v>
      </c>
      <c r="BM111" s="96">
        <v>9</v>
      </c>
    </row>
    <row r="112" ht="15.75" customHeight="1">
      <c r="A112" s="91">
        <v>109</v>
      </c>
      <c r="B112" t="s" s="92">
        <v>23</v>
      </c>
      <c r="C112" t="s" s="20">
        <v>335</v>
      </c>
      <c r="D112" t="s" s="105">
        <v>336</v>
      </c>
      <c r="E112" t="s" s="94">
        <v>26</v>
      </c>
      <c r="F112" s="95">
        <v>25</v>
      </c>
      <c r="G112" t="s" s="24">
        <v>250</v>
      </c>
      <c r="H112" t="s" s="25">
        <f>IF(AND(E112="M",F112&lt;=29),"M 17-29",IF(AND(E112="K",F112&lt;=29),"K 17-29",IF(AND(E112="M",F112&gt;29),"M 30-79",IF(AND(E112="K",F112&gt;29),"K 30-79","other"))))</f>
        <v>60</v>
      </c>
      <c r="I112" s="26"/>
      <c r="J112" s="27">
        <f>ROUND(IF((AP112-1.43)&lt;1,"1",AP112-1.43),0)</f>
        <v>2</v>
      </c>
      <c r="K112" s="28">
        <f>ROUND(IF((AP112+1.43)&gt;10,"10",AP112+1.43),0)</f>
        <v>4</v>
      </c>
      <c r="L112" t="s" s="25">
        <f>CONCATENATE(J112,"-",K112)</f>
        <v>29</v>
      </c>
      <c r="M112" s="28">
        <f>ROUND(IF((AS112-1.38)&lt;1,"1",AS112-1.38),0)</f>
        <v>5</v>
      </c>
      <c r="N112" s="28">
        <f>ROUND(IF((AS112+1.38)&gt;10,"10",AS112+1.38),0)</f>
        <v>7</v>
      </c>
      <c r="O112" t="s" s="25">
        <f>CONCATENATE(M112,"-",N112)</f>
        <v>74</v>
      </c>
      <c r="P112" s="28">
        <f>ROUND(IF((AV112-1.68)&lt;1,"1",AV112-1.68),0)</f>
        <v>3</v>
      </c>
      <c r="Q112" s="28">
        <f>ROUND(IF((AV112+1.68)&gt;10,"10",AV112+1.68),0)</f>
        <v>7</v>
      </c>
      <c r="R112" t="s" s="25">
        <f>CONCATENATE(P112,"-",Q112)</f>
        <v>30</v>
      </c>
      <c r="S112" s="28">
        <f>ROUND(IF((AY112-1.72)&lt;1,"1",AY112-1.72),0)</f>
        <v>7</v>
      </c>
      <c r="T112" s="28">
        <f>ROUND(IF((AY112+1.72)&gt;10,"10",AY112+1.72),0)</f>
        <v>10</v>
      </c>
      <c r="U112" t="s" s="25">
        <f>CONCATENATE(S112,"-",T112)</f>
        <v>42</v>
      </c>
      <c r="V112" s="28">
        <f>ROUND(IF((BB112-1.46)&lt;1,"1",BB112-1.46),0)</f>
        <v>6</v>
      </c>
      <c r="W112" s="28">
        <f>ROUND(IF((BB112+1.46)&gt;10,"10",BB112+1.46),0)</f>
        <v>8</v>
      </c>
      <c r="X112" t="s" s="29">
        <f>CONCATENATE(V112,"-",W112)</f>
        <v>81</v>
      </c>
      <c r="Y112" s="27">
        <f>ROUND(IF(AN112-7.43&lt;48,"48",AN112-7.43),0)</f>
        <v>104</v>
      </c>
      <c r="Z112" s="28">
        <f>ROUND(IF(AN112+7.43&gt;240,"240",AN112+7.43),0)</f>
        <v>118</v>
      </c>
      <c r="AA112" t="s" s="25">
        <f>CONCATENATE(Y112,"-",Z112)</f>
        <v>112</v>
      </c>
      <c r="AB112" s="28">
        <f>ROUND(IF(AQ112-7.37&lt;48,"48",AQ112-7.37),0)</f>
        <v>157</v>
      </c>
      <c r="AC112" s="28">
        <f>ROUND(IF(AQ112+7.37&gt;240,"240",AQ112+7.37),0)</f>
        <v>171</v>
      </c>
      <c r="AD112" t="s" s="25">
        <f>CONCATENATE(AB112,"-",AC112)</f>
        <v>209</v>
      </c>
      <c r="AE112" s="28">
        <f>ROUND(IF(AT112-7.31&lt;48,"48",AT112-7.31),0)</f>
        <v>145</v>
      </c>
      <c r="AF112" s="28">
        <f>ROUND(IF(AT112+7.31&gt;240,"240",AT112+7.31),0)</f>
        <v>159</v>
      </c>
      <c r="AG112" t="s" s="25">
        <f>CONCATENATE(AE112,"-",AF112)</f>
        <v>86</v>
      </c>
      <c r="AH112" s="28">
        <f>ROUND(IF(AW112-7.22&lt;48,"48",AW112-7.22),0)</f>
        <v>174</v>
      </c>
      <c r="AI112" s="28">
        <f>ROUND(IF(AW112+7.22&gt;240,"240",AW112+7.22),0)</f>
        <v>188</v>
      </c>
      <c r="AJ112" t="s" s="25">
        <f>CONCATENATE(AH112,"-",AI112)</f>
        <v>48</v>
      </c>
      <c r="AK112" s="28">
        <f>ROUND(IF(AZ112-7.06&lt;48,"48",AZ112-7.06),0)</f>
        <v>166</v>
      </c>
      <c r="AL112" s="28">
        <f>ROUND(IF(AZ112+7.06&gt;240,"240",AZ112+7.06),0)</f>
        <v>180</v>
      </c>
      <c r="AM112" t="s" s="29">
        <f>CONCATENATE(AK112,"-",AL112)</f>
        <v>77</v>
      </c>
      <c r="AN112" s="27">
        <f>BD112+48</f>
        <v>111</v>
      </c>
      <c r="AO112" s="30">
        <f>AN112/48</f>
        <v>2.3125</v>
      </c>
      <c r="AP112" s="95">
        <v>3</v>
      </c>
      <c r="AQ112" s="28">
        <f>BF112+48</f>
        <v>164</v>
      </c>
      <c r="AR112" s="30">
        <f>AQ112/48</f>
        <v>3.41666666666667</v>
      </c>
      <c r="AS112" s="95">
        <v>6</v>
      </c>
      <c r="AT112" s="28">
        <f>BH112+48</f>
        <v>152</v>
      </c>
      <c r="AU112" s="30">
        <f>AT112/48</f>
        <v>3.16666666666667</v>
      </c>
      <c r="AV112" s="95">
        <v>5</v>
      </c>
      <c r="AW112" s="28">
        <f>BJ112+48</f>
        <v>181</v>
      </c>
      <c r="AX112" s="30">
        <f>AW112/48</f>
        <v>3.77083333333333</v>
      </c>
      <c r="AY112" s="95">
        <v>9</v>
      </c>
      <c r="AZ112" s="28">
        <f>BL112+48</f>
        <v>173</v>
      </c>
      <c r="BA112" s="30">
        <f>AZ112/48</f>
        <v>3.60416666666667</v>
      </c>
      <c r="BB112" s="96">
        <v>7</v>
      </c>
      <c r="BC112" s="109"/>
      <c r="BD112" s="97">
        <v>63</v>
      </c>
      <c r="BE112" s="95">
        <v>3</v>
      </c>
      <c r="BF112" s="95">
        <v>116</v>
      </c>
      <c r="BG112" s="95">
        <v>6</v>
      </c>
      <c r="BH112" s="95">
        <v>104</v>
      </c>
      <c r="BI112" s="95">
        <v>5</v>
      </c>
      <c r="BJ112" s="95">
        <v>133</v>
      </c>
      <c r="BK112" s="95">
        <v>9</v>
      </c>
      <c r="BL112" s="95">
        <v>125</v>
      </c>
      <c r="BM112" s="96">
        <v>7</v>
      </c>
    </row>
    <row r="113" ht="15.75" customHeight="1">
      <c r="A113" s="91">
        <v>110</v>
      </c>
      <c r="B113" t="s" s="92">
        <v>23</v>
      </c>
      <c r="C113" t="s" s="20">
        <v>337</v>
      </c>
      <c r="D113" t="s" s="105">
        <v>338</v>
      </c>
      <c r="E113" t="s" s="94">
        <v>26</v>
      </c>
      <c r="F113" s="95">
        <v>24</v>
      </c>
      <c r="G113" t="s" s="24">
        <v>250</v>
      </c>
      <c r="H113" t="s" s="25">
        <f>IF(AND(E113="M",F113&lt;=29),"M 17-29",IF(AND(E113="K",F113&lt;=29),"K 17-29",IF(AND(E113="M",F113&gt;29),"M 30-79",IF(AND(E113="K",F113&gt;29),"K 30-79","other"))))</f>
        <v>60</v>
      </c>
      <c r="I113" s="26"/>
      <c r="J113" s="27">
        <f>ROUND(IF((AP113-1.43)&lt;1,"1",AP113-1.43),0)</f>
        <v>2</v>
      </c>
      <c r="K113" s="28">
        <f>ROUND(IF((AP113+1.43)&gt;10,"10",AP113+1.43),0)</f>
        <v>4</v>
      </c>
      <c r="L113" t="s" s="25">
        <f>CONCATENATE(J113,"-",K113)</f>
        <v>29</v>
      </c>
      <c r="M113" s="28">
        <f>ROUND(IF((AS113-1.38)&lt;1,"1",AS113-1.38),0)</f>
        <v>7</v>
      </c>
      <c r="N113" s="28">
        <f>ROUND(IF((AS113+1.38)&gt;10,"10",AS113+1.38),0)</f>
        <v>9</v>
      </c>
      <c r="O113" t="s" s="25">
        <f>CONCATENATE(M113,"-",N113)</f>
        <v>129</v>
      </c>
      <c r="P113" s="28">
        <f>ROUND(IF((AV113-1.68)&lt;1,"1",AV113-1.68),0)</f>
        <v>5</v>
      </c>
      <c r="Q113" s="28">
        <f>ROUND(IF((AV113+1.68)&gt;10,"10",AV113+1.68),0)</f>
        <v>9</v>
      </c>
      <c r="R113" t="s" s="25">
        <f>CONCATENATE(P113,"-",Q113)</f>
        <v>31</v>
      </c>
      <c r="S113" s="28">
        <f>ROUND(IF((AY113-1.72)&lt;1,"1",AY113-1.72),0)</f>
        <v>3</v>
      </c>
      <c r="T113" s="28">
        <f>ROUND(IF((AY113+1.72)&gt;10,"10",AY113+1.72),0)</f>
        <v>7</v>
      </c>
      <c r="U113" t="s" s="25">
        <f>CONCATENATE(S113,"-",T113)</f>
        <v>30</v>
      </c>
      <c r="V113" s="28">
        <f>ROUND(IF((BB113-1.46)&lt;1,"1",BB113-1.46),0)</f>
        <v>9</v>
      </c>
      <c r="W113" s="28">
        <f>ROUND(IF((BB113+1.46)&gt;10,"10",BB113+1.46),0)</f>
        <v>10</v>
      </c>
      <c r="X113" t="s" s="29">
        <f>CONCATENATE(V113,"-",W113)</f>
        <v>82</v>
      </c>
      <c r="Y113" s="27">
        <f>ROUND(IF(AN113-7.43&lt;48,"48",AN113-7.43),0)</f>
        <v>111</v>
      </c>
      <c r="Z113" s="28">
        <f>ROUND(IF(AN113+7.43&gt;240,"240",AN113+7.43),0)</f>
        <v>125</v>
      </c>
      <c r="AA113" t="s" s="25">
        <f>CONCATENATE(Y113,"-",Z113)</f>
        <v>228</v>
      </c>
      <c r="AB113" s="28">
        <f>ROUND(IF(AQ113-7.37&lt;48,"48",AQ113-7.37),0)</f>
        <v>174</v>
      </c>
      <c r="AC113" s="28">
        <f>ROUND(IF(AQ113+7.37&gt;240,"240",AQ113+7.37),0)</f>
        <v>188</v>
      </c>
      <c r="AD113" t="s" s="25">
        <f>CONCATENATE(AB113,"-",AC113)</f>
        <v>48</v>
      </c>
      <c r="AE113" s="28">
        <f>ROUND(IF(AT113-7.31&lt;48,"48",AT113-7.31),0)</f>
        <v>157</v>
      </c>
      <c r="AF113" s="28">
        <f>ROUND(IF(AT113+7.31&gt;240,"240",AT113+7.31),0)</f>
        <v>171</v>
      </c>
      <c r="AG113" t="s" s="25">
        <f>CONCATENATE(AE113,"-",AF113)</f>
        <v>209</v>
      </c>
      <c r="AH113" s="28">
        <f>ROUND(IF(AW113-7.22&lt;48,"48",AW113-7.22),0)</f>
        <v>143</v>
      </c>
      <c r="AI113" s="28">
        <f>ROUND(IF(AW113+7.22&gt;240,"240",AW113+7.22),0)</f>
        <v>157</v>
      </c>
      <c r="AJ113" t="s" s="25">
        <f>CONCATENATE(AH113,"-",AI113)</f>
        <v>142</v>
      </c>
      <c r="AK113" s="28">
        <f>ROUND(IF(AZ113-7.06&lt;48,"48",AZ113-7.06),0)</f>
        <v>201</v>
      </c>
      <c r="AL113" s="28">
        <f>ROUND(IF(AZ113+7.06&gt;240,"240",AZ113+7.06),0)</f>
        <v>215</v>
      </c>
      <c r="AM113" t="s" s="29">
        <f>CONCATENATE(AK113,"-",AL113)</f>
        <v>245</v>
      </c>
      <c r="AN113" s="27">
        <f>BD113+48</f>
        <v>118</v>
      </c>
      <c r="AO113" s="30">
        <f>AN113/48</f>
        <v>2.45833333333333</v>
      </c>
      <c r="AP113" s="95">
        <v>3</v>
      </c>
      <c r="AQ113" s="28">
        <f>BF113+48</f>
        <v>181</v>
      </c>
      <c r="AR113" s="30">
        <f>AQ113/48</f>
        <v>3.77083333333333</v>
      </c>
      <c r="AS113" s="95">
        <v>8</v>
      </c>
      <c r="AT113" s="28">
        <f>BH113+48</f>
        <v>164</v>
      </c>
      <c r="AU113" s="30">
        <f>AT113/48</f>
        <v>3.41666666666667</v>
      </c>
      <c r="AV113" s="95">
        <v>7</v>
      </c>
      <c r="AW113" s="28">
        <f>BJ113+48</f>
        <v>150</v>
      </c>
      <c r="AX113" s="30">
        <f>AW113/48</f>
        <v>3.125</v>
      </c>
      <c r="AY113" s="95">
        <v>5</v>
      </c>
      <c r="AZ113" s="28">
        <f>BL113+48</f>
        <v>208</v>
      </c>
      <c r="BA113" s="30">
        <f>AZ113/48</f>
        <v>4.33333333333333</v>
      </c>
      <c r="BB113" s="96">
        <v>10</v>
      </c>
      <c r="BC113" s="50"/>
      <c r="BD113" s="97">
        <v>70</v>
      </c>
      <c r="BE113" s="95">
        <v>3</v>
      </c>
      <c r="BF113" s="95">
        <v>133</v>
      </c>
      <c r="BG113" s="95">
        <v>8</v>
      </c>
      <c r="BH113" s="95">
        <v>116</v>
      </c>
      <c r="BI113" s="95">
        <v>7</v>
      </c>
      <c r="BJ113" s="95">
        <v>102</v>
      </c>
      <c r="BK113" s="95">
        <v>5</v>
      </c>
      <c r="BL113" s="95">
        <v>160</v>
      </c>
      <c r="BM113" s="96">
        <v>10</v>
      </c>
    </row>
    <row r="114" ht="15.75" customHeight="1">
      <c r="A114" s="95">
        <v>111</v>
      </c>
      <c r="B114" t="s" s="98">
        <v>39</v>
      </c>
      <c r="C114" t="s" s="107">
        <v>339</v>
      </c>
      <c r="D114" t="s" s="105">
        <v>340</v>
      </c>
      <c r="E114" t="s" s="94">
        <v>26</v>
      </c>
      <c r="F114" s="95">
        <v>24</v>
      </c>
      <c r="G114" t="s" s="24">
        <v>250</v>
      </c>
      <c r="H114" t="s" s="25">
        <f>IF(AND(E114="M",F114&lt;=29),"M 17-29",IF(AND(E114="K",F114&lt;=29),"K 17-29",IF(AND(E114="M",F114&gt;29),"M 30-79",IF(AND(E114="K",F114&gt;29),"K 30-79","other"))))</f>
        <v>60</v>
      </c>
      <c r="I114" s="26"/>
      <c r="J114" s="27">
        <f>ROUND(IF((AP114-1.43)&lt;1,"1",AP114-1.43),0)</f>
        <v>4</v>
      </c>
      <c r="K114" s="28">
        <f>ROUND(IF((AP114+1.43)&gt;10,"10",AP114+1.43),0)</f>
        <v>6</v>
      </c>
      <c r="L114" t="s" s="25">
        <f>CONCATENATE(J114,"-",K114)</f>
        <v>80</v>
      </c>
      <c r="M114" s="28">
        <f>ROUND(IF((AS114-1.38)&lt;1,"1",AS114-1.38),0)</f>
        <v>1</v>
      </c>
      <c r="N114" s="28">
        <f>ROUND(IF((AS114+1.38)&gt;10,"10",AS114+1.38),0)</f>
        <v>2</v>
      </c>
      <c r="O114" t="s" s="25">
        <f>CONCATENATE(M114,"-",N114)</f>
        <v>67</v>
      </c>
      <c r="P114" s="28">
        <f>ROUND(IF((AV114-1.68)&lt;1,"1",AV114-1.68),0)</f>
        <v>5</v>
      </c>
      <c r="Q114" s="28">
        <f>ROUND(IF((AV114+1.68)&gt;10,"10",AV114+1.68),0)</f>
        <v>9</v>
      </c>
      <c r="R114" t="s" s="25">
        <f>CONCATENATE(P114,"-",Q114)</f>
        <v>31</v>
      </c>
      <c r="S114" s="28">
        <f>ROUND(IF((AY114-1.72)&lt;1,"1",AY114-1.72),0)</f>
        <v>3</v>
      </c>
      <c r="T114" s="28">
        <f>ROUND(IF((AY114+1.72)&gt;10,"10",AY114+1.72),0)</f>
        <v>7</v>
      </c>
      <c r="U114" t="s" s="25">
        <f>CONCATENATE(S114,"-",T114)</f>
        <v>30</v>
      </c>
      <c r="V114" s="28">
        <f>ROUND(IF((BB114-1.46)&lt;1,"1",BB114-1.46),0)</f>
        <v>3</v>
      </c>
      <c r="W114" s="28">
        <f>ROUND(IF((BB114+1.46)&gt;10,"10",BB114+1.46),0)</f>
        <v>5</v>
      </c>
      <c r="X114" t="s" s="29">
        <f>CONCATENATE(V114,"-",W114)</f>
        <v>41</v>
      </c>
      <c r="Y114" s="27">
        <f>ROUND(IF(AN114-7.43&lt;48,"48",AN114-7.43),0)</f>
        <v>122</v>
      </c>
      <c r="Z114" s="28">
        <f>ROUND(IF(AN114+7.43&gt;240,"240",AN114+7.43),0)</f>
        <v>136</v>
      </c>
      <c r="AA114" t="s" s="25">
        <f>CONCATENATE(Y114,"-",Z114)</f>
        <v>324</v>
      </c>
      <c r="AB114" s="28">
        <f>ROUND(IF(AQ114-7.37&lt;48,"48",AQ114-7.37),0)</f>
        <v>111</v>
      </c>
      <c r="AC114" s="28">
        <f>ROUND(IF(AQ114+7.37&gt;240,"240",AQ114+7.37),0)</f>
        <v>125</v>
      </c>
      <c r="AD114" t="s" s="25">
        <f>CONCATENATE(AB114,"-",AC114)</f>
        <v>228</v>
      </c>
      <c r="AE114" s="28">
        <f>ROUND(IF(AT114-7.31&lt;48,"48",AT114-7.31),0)</f>
        <v>157</v>
      </c>
      <c r="AF114" s="28">
        <f>ROUND(IF(AT114+7.31&gt;240,"240",AT114+7.31),0)</f>
        <v>171</v>
      </c>
      <c r="AG114" t="s" s="25">
        <f>CONCATENATE(AE114,"-",AF114)</f>
        <v>209</v>
      </c>
      <c r="AH114" s="28">
        <f>ROUND(IF(AW114-7.22&lt;48,"48",AW114-7.22),0)</f>
        <v>143</v>
      </c>
      <c r="AI114" s="28">
        <f>ROUND(IF(AW114+7.22&gt;240,"240",AW114+7.22),0)</f>
        <v>157</v>
      </c>
      <c r="AJ114" t="s" s="25">
        <f>CONCATENATE(AH114,"-",AI114)</f>
        <v>142</v>
      </c>
      <c r="AK114" s="28">
        <f>ROUND(IF(AZ114-7.06&lt;48,"48",AZ114-7.06),0)</f>
        <v>139</v>
      </c>
      <c r="AL114" s="28">
        <f>ROUND(IF(AZ114+7.06&gt;240,"240",AZ114+7.06),0)</f>
        <v>153</v>
      </c>
      <c r="AM114" t="s" s="29">
        <f>CONCATENATE(AK114,"-",AL114)</f>
        <v>69</v>
      </c>
      <c r="AN114" s="27">
        <f>BD114+48</f>
        <v>129</v>
      </c>
      <c r="AO114" s="30">
        <f>AN114/48</f>
        <v>2.6875</v>
      </c>
      <c r="AP114" s="95">
        <v>5</v>
      </c>
      <c r="AQ114" s="28">
        <f>BF114+48</f>
        <v>118</v>
      </c>
      <c r="AR114" s="30">
        <f>AQ114/48</f>
        <v>2.45833333333333</v>
      </c>
      <c r="AS114" s="95">
        <v>1</v>
      </c>
      <c r="AT114" s="28">
        <f>BH114+48</f>
        <v>164</v>
      </c>
      <c r="AU114" s="30">
        <f>AT114/48</f>
        <v>3.41666666666667</v>
      </c>
      <c r="AV114" s="95">
        <v>7</v>
      </c>
      <c r="AW114" s="28">
        <f>BJ114+48</f>
        <v>150</v>
      </c>
      <c r="AX114" s="30">
        <f>AW114/48</f>
        <v>3.125</v>
      </c>
      <c r="AY114" s="95">
        <v>5</v>
      </c>
      <c r="AZ114" s="28">
        <f>BL114+48</f>
        <v>146</v>
      </c>
      <c r="BA114" s="30">
        <f>AZ114/48</f>
        <v>3.04166666666667</v>
      </c>
      <c r="BB114" s="96">
        <v>4</v>
      </c>
      <c r="BC114" s="50"/>
      <c r="BD114" s="97">
        <v>81</v>
      </c>
      <c r="BE114" s="95">
        <v>5</v>
      </c>
      <c r="BF114" s="95">
        <v>70</v>
      </c>
      <c r="BG114" s="95">
        <v>1</v>
      </c>
      <c r="BH114" s="95">
        <v>116</v>
      </c>
      <c r="BI114" s="95">
        <v>7</v>
      </c>
      <c r="BJ114" s="95">
        <v>102</v>
      </c>
      <c r="BK114" s="95">
        <v>5</v>
      </c>
      <c r="BL114" s="95">
        <v>98</v>
      </c>
      <c r="BM114" s="96">
        <v>4</v>
      </c>
    </row>
    <row r="115" ht="15.75" customHeight="1">
      <c r="A115" s="91">
        <v>112</v>
      </c>
      <c r="B115" t="s" s="92">
        <v>23</v>
      </c>
      <c r="C115" t="s" s="48">
        <v>341</v>
      </c>
      <c r="D115" t="s" s="105">
        <v>342</v>
      </c>
      <c r="E115" t="s" s="94">
        <v>51</v>
      </c>
      <c r="F115" s="95">
        <v>23</v>
      </c>
      <c r="G115" t="s" s="24">
        <v>250</v>
      </c>
      <c r="H115" t="s" s="25">
        <f>IF(AND(E115="M",F115&lt;=29),"M 17-29",IF(AND(E115="K",F115&lt;=29),"K 17-29",IF(AND(E115="M",F115&gt;29),"M 30-79",IF(AND(E115="K",F115&gt;29),"K 30-79","other"))))</f>
        <v>101</v>
      </c>
      <c r="I115" s="26"/>
      <c r="J115" s="27">
        <f>ROUND(IF((AP115-1.33)&lt;1,"1",AP115-1.33),0)</f>
        <v>1</v>
      </c>
      <c r="K115" s="28">
        <f>ROUND(IF((AP115+1.33)&gt;10,"10",AP115+1.33),0)</f>
        <v>2</v>
      </c>
      <c r="L115" t="s" s="25">
        <f>CONCATENATE(J115,"-",K115)</f>
        <v>67</v>
      </c>
      <c r="M115" s="28">
        <f>ROUND(IF((AS115-1.31)&lt;1,"1",AS115-1.31),0)</f>
        <v>6</v>
      </c>
      <c r="N115" s="28">
        <f>ROUND(IF((AS115+1.31)&gt;10,"10",AS115+1.31),0)</f>
        <v>8</v>
      </c>
      <c r="O115" t="s" s="25">
        <f>CONCATENATE(M115,"-",N115)</f>
        <v>81</v>
      </c>
      <c r="P115" s="28">
        <f>ROUND(IF((AV115-1.52)&lt;1,"1",AV115-1.52),0)</f>
        <v>3</v>
      </c>
      <c r="Q115" s="28">
        <f>ROUND(IF((AV115+1.52)&gt;10,"10",AV115+1.52),0)</f>
        <v>7</v>
      </c>
      <c r="R115" t="s" s="25">
        <f>CONCATENATE(P115,"-",Q115)</f>
        <v>30</v>
      </c>
      <c r="S115" s="28">
        <f>ROUND(IF((AY115-1.6)&lt;1,"1",AY115-1.6),0)</f>
        <v>3</v>
      </c>
      <c r="T115" s="28">
        <f>ROUND(IF((AY115+1.6)&gt;10,"10",AY115+1.6),0)</f>
        <v>7</v>
      </c>
      <c r="U115" t="s" s="25">
        <f>CONCATENATE(S115,"-",T115)</f>
        <v>30</v>
      </c>
      <c r="V115" s="28">
        <f>ROUND(IF((BB115-1.3)&lt;1,"1",BB115-1.3),0)</f>
        <v>9</v>
      </c>
      <c r="W115" s="28">
        <f>ROUND(IF((BB115+1.3)&gt;10,"10",BB115+1.3),0)</f>
        <v>10</v>
      </c>
      <c r="X115" t="s" s="29">
        <f>CONCATENATE(V115,"-",W115)</f>
        <v>82</v>
      </c>
      <c r="Y115" s="27">
        <f>ROUND(IF(AN115-7.43&lt;48,"48",AN115-7.43),0)</f>
        <v>92</v>
      </c>
      <c r="Z115" s="28">
        <f>ROUND(IF(AN115+7.43&gt;240,"240",AN115+7.43),0)</f>
        <v>106</v>
      </c>
      <c r="AA115" t="s" s="25">
        <f>CONCATENATE(Y115,"-",Z115)</f>
        <v>343</v>
      </c>
      <c r="AB115" s="28">
        <f>ROUND(IF(AQ115-7.37&lt;48,"48",AQ115-7.37),0)</f>
        <v>169</v>
      </c>
      <c r="AC115" s="28">
        <f>ROUND(IF(AQ115+7.37&gt;240,"240",AQ115+7.37),0)</f>
        <v>183</v>
      </c>
      <c r="AD115" t="s" s="25">
        <f>CONCATENATE(AB115,"-",AC115)</f>
        <v>63</v>
      </c>
      <c r="AE115" s="28">
        <f>ROUND(IF(AT115-7.31&lt;48,"48",AT115-7.31),0)</f>
        <v>156</v>
      </c>
      <c r="AF115" s="28">
        <f>ROUND(IF(AT115+7.31&gt;240,"240",AT115+7.31),0)</f>
        <v>170</v>
      </c>
      <c r="AG115" t="s" s="25">
        <f>CONCATENATE(AE115,"-",AF115)</f>
        <v>149</v>
      </c>
      <c r="AH115" s="28">
        <f>ROUND(IF(AW115-7.22&lt;48,"48",AW115-7.22),0)</f>
        <v>158</v>
      </c>
      <c r="AI115" s="28">
        <f>ROUND(IF(AW115+7.22&gt;240,"240",AW115+7.22),0)</f>
        <v>172</v>
      </c>
      <c r="AJ115" t="s" s="25">
        <f>CONCATENATE(AH115,"-",AI115)</f>
        <v>37</v>
      </c>
      <c r="AK115" s="28">
        <f>ROUND(IF(AZ115-7.06&lt;48,"48",AZ115-7.06),0)</f>
        <v>200</v>
      </c>
      <c r="AL115" s="28">
        <f>ROUND(IF(AZ115+7.06&gt;240,"240",AZ115+7.06),0)</f>
        <v>214</v>
      </c>
      <c r="AM115" t="s" s="29">
        <f>CONCATENATE(AK115,"-",AL115)</f>
        <v>200</v>
      </c>
      <c r="AN115" s="27">
        <f>BD115+48</f>
        <v>99</v>
      </c>
      <c r="AO115" s="30">
        <f>AN115/48</f>
        <v>2.0625</v>
      </c>
      <c r="AP115" s="95">
        <v>1</v>
      </c>
      <c r="AQ115" s="28">
        <f>BF115+48</f>
        <v>176</v>
      </c>
      <c r="AR115" s="30">
        <f>AQ115/48</f>
        <v>3.66666666666667</v>
      </c>
      <c r="AS115" s="95">
        <v>7</v>
      </c>
      <c r="AT115" s="28">
        <f>BH115+48</f>
        <v>163</v>
      </c>
      <c r="AU115" s="30">
        <f>AT115/48</f>
        <v>3.39583333333333</v>
      </c>
      <c r="AV115" s="95">
        <v>5</v>
      </c>
      <c r="AW115" s="28">
        <f>BJ115+48</f>
        <v>165</v>
      </c>
      <c r="AX115" s="30">
        <f>AW115/48</f>
        <v>3.4375</v>
      </c>
      <c r="AY115" s="95">
        <v>5</v>
      </c>
      <c r="AZ115" s="28">
        <f>BL115+48</f>
        <v>207</v>
      </c>
      <c r="BA115" s="30">
        <f>AZ115/48</f>
        <v>4.3125</v>
      </c>
      <c r="BB115" s="96">
        <v>10</v>
      </c>
      <c r="BC115" s="50"/>
      <c r="BD115" s="97">
        <v>51</v>
      </c>
      <c r="BE115" s="95">
        <v>1</v>
      </c>
      <c r="BF115" s="95">
        <v>128</v>
      </c>
      <c r="BG115" s="95">
        <v>7</v>
      </c>
      <c r="BH115" s="95">
        <v>115</v>
      </c>
      <c r="BI115" s="95">
        <v>5</v>
      </c>
      <c r="BJ115" s="95">
        <v>117</v>
      </c>
      <c r="BK115" s="95">
        <v>5</v>
      </c>
      <c r="BL115" s="95">
        <v>159</v>
      </c>
      <c r="BM115" s="96">
        <v>10</v>
      </c>
    </row>
    <row r="116" ht="15.75" customHeight="1">
      <c r="A116" s="91">
        <v>113</v>
      </c>
      <c r="B116" t="s" s="92">
        <v>23</v>
      </c>
      <c r="C116" s="93"/>
      <c r="D116" t="s" s="106">
        <v>344</v>
      </c>
      <c r="E116" t="s" s="94">
        <v>26</v>
      </c>
      <c r="F116" s="95">
        <v>23</v>
      </c>
      <c r="G116" t="s" s="24">
        <v>250</v>
      </c>
      <c r="H116" t="s" s="25">
        <f>IF(AND(E116="M",F116&lt;=29),"M 17-29",IF(AND(E116="K",F116&lt;=29),"K 17-29",IF(AND(E116="M",F116&gt;29),"M 30-79",IF(AND(E116="K",F116&gt;29),"K 30-79","other"))))</f>
        <v>60</v>
      </c>
      <c r="I116" s="26"/>
      <c r="J116" s="27">
        <f>ROUND(IF((AP116-1.43)&lt;1,"1",AP116-1.43),0)</f>
        <v>1</v>
      </c>
      <c r="K116" s="28">
        <f>ROUND(IF((AP116+1.43)&gt;10,"10",AP116+1.43),0)</f>
        <v>2</v>
      </c>
      <c r="L116" t="s" s="25">
        <f>CONCATENATE(J116,"-",K116)</f>
        <v>67</v>
      </c>
      <c r="M116" s="28">
        <f>ROUND(IF((AS116-1.38)&lt;1,"1",AS116-1.38),0)</f>
        <v>5</v>
      </c>
      <c r="N116" s="28">
        <f>ROUND(IF((AS116+1.38)&gt;10,"10",AS116+1.38),0)</f>
        <v>7</v>
      </c>
      <c r="O116" t="s" s="25">
        <f>CONCATENATE(M116,"-",N116)</f>
        <v>74</v>
      </c>
      <c r="P116" s="28">
        <f>ROUND(IF((AV116-1.68)&lt;1,"1",AV116-1.68),0)</f>
        <v>5</v>
      </c>
      <c r="Q116" s="28">
        <f>ROUND(IF((AV116+1.68)&gt;10,"10",AV116+1.68),0)</f>
        <v>9</v>
      </c>
      <c r="R116" t="s" s="25">
        <f>CONCATENATE(P116,"-",Q116)</f>
        <v>31</v>
      </c>
      <c r="S116" s="28">
        <f>ROUND(IF((AY116-1.72)&lt;1,"1",AY116-1.72),0)</f>
        <v>5</v>
      </c>
      <c r="T116" s="28">
        <f>ROUND(IF((AY116+1.72)&gt;10,"10",AY116+1.72),0)</f>
        <v>9</v>
      </c>
      <c r="U116" t="s" s="25">
        <f>CONCATENATE(S116,"-",T116)</f>
        <v>31</v>
      </c>
      <c r="V116" s="28">
        <f>ROUND(IF((BB116-1.46)&lt;1,"1",BB116-1.46),0)</f>
        <v>6</v>
      </c>
      <c r="W116" s="28">
        <f>ROUND(IF((BB116+1.46)&gt;10,"10",BB116+1.46),0)</f>
        <v>8</v>
      </c>
      <c r="X116" t="s" s="29">
        <f>CONCATENATE(V116,"-",W116)</f>
        <v>81</v>
      </c>
      <c r="Y116" s="27">
        <f>ROUND(IF(AN116-7.43&lt;48,"48",AN116-7.43),0)</f>
        <v>97</v>
      </c>
      <c r="Z116" s="28">
        <f>ROUND(IF(AN116+7.43&gt;240,"240",AN116+7.43),0)</f>
        <v>111</v>
      </c>
      <c r="AA116" t="s" s="25">
        <f>CONCATENATE(Y116,"-",Z116)</f>
        <v>267</v>
      </c>
      <c r="AB116" s="28">
        <f>ROUND(IF(AQ116-7.37&lt;48,"48",AQ116-7.37),0)</f>
        <v>159</v>
      </c>
      <c r="AC116" s="28">
        <f>ROUND(IF(AQ116+7.37&gt;240,"240",AQ116+7.37),0)</f>
        <v>173</v>
      </c>
      <c r="AD116" t="s" s="25">
        <f>CONCATENATE(AB116,"-",AC116)</f>
        <v>168</v>
      </c>
      <c r="AE116" s="28">
        <f>ROUND(IF(AT116-7.31&lt;48,"48",AT116-7.31),0)</f>
        <v>154</v>
      </c>
      <c r="AF116" s="28">
        <f>ROUND(IF(AT116+7.31&gt;240,"240",AT116+7.31),0)</f>
        <v>168</v>
      </c>
      <c r="AG116" t="s" s="25">
        <f>CONCATENATE(AE116,"-",AF116)</f>
        <v>139</v>
      </c>
      <c r="AH116" s="28">
        <f>ROUND(IF(AW116-7.22&lt;48,"48",AW116-7.22),0)</f>
        <v>156</v>
      </c>
      <c r="AI116" s="28">
        <f>ROUND(IF(AW116+7.22&gt;240,"240",AW116+7.22),0)</f>
        <v>170</v>
      </c>
      <c r="AJ116" t="s" s="25">
        <f>CONCATENATE(AH116,"-",AI116)</f>
        <v>149</v>
      </c>
      <c r="AK116" s="28">
        <f>ROUND(IF(AZ116-7.06&lt;48,"48",AZ116-7.06),0)</f>
        <v>168</v>
      </c>
      <c r="AL116" s="28">
        <f>ROUND(IF(AZ116+7.06&gt;240,"240",AZ116+7.06),0)</f>
        <v>182</v>
      </c>
      <c r="AM116" t="s" s="29">
        <f>CONCATENATE(AK116,"-",AL116)</f>
        <v>96</v>
      </c>
      <c r="AN116" s="27">
        <f>BD116+48</f>
        <v>104</v>
      </c>
      <c r="AO116" s="30">
        <f>AN116/48</f>
        <v>2.16666666666667</v>
      </c>
      <c r="AP116" s="110">
        <v>1</v>
      </c>
      <c r="AQ116" s="28">
        <f>BF116+48</f>
        <v>166</v>
      </c>
      <c r="AR116" s="30">
        <f>AQ116/48</f>
        <v>3.45833333333333</v>
      </c>
      <c r="AS116" s="95">
        <v>6</v>
      </c>
      <c r="AT116" s="28">
        <f>BH116+48</f>
        <v>161</v>
      </c>
      <c r="AU116" s="30">
        <f>AT116/48</f>
        <v>3.35416666666667</v>
      </c>
      <c r="AV116" s="95">
        <v>7</v>
      </c>
      <c r="AW116" s="28">
        <f>BJ116+48</f>
        <v>163</v>
      </c>
      <c r="AX116" s="30">
        <f>AW116/48</f>
        <v>3.39583333333333</v>
      </c>
      <c r="AY116" s="95">
        <v>7</v>
      </c>
      <c r="AZ116" s="28">
        <f>BL116+48</f>
        <v>175</v>
      </c>
      <c r="BA116" s="30">
        <f>AZ116/48</f>
        <v>3.64583333333333</v>
      </c>
      <c r="BB116" s="96">
        <v>7</v>
      </c>
      <c r="BC116" s="102"/>
      <c r="BD116" s="97">
        <v>56</v>
      </c>
      <c r="BE116" s="110">
        <v>1</v>
      </c>
      <c r="BF116" s="95">
        <v>118</v>
      </c>
      <c r="BG116" s="95">
        <v>6</v>
      </c>
      <c r="BH116" s="95">
        <v>113</v>
      </c>
      <c r="BI116" s="95">
        <v>7</v>
      </c>
      <c r="BJ116" s="95">
        <v>115</v>
      </c>
      <c r="BK116" s="95">
        <v>7</v>
      </c>
      <c r="BL116" s="95">
        <v>127</v>
      </c>
      <c r="BM116" s="96">
        <v>7</v>
      </c>
    </row>
    <row r="117" ht="15.75" customHeight="1">
      <c r="A117" s="95">
        <v>114</v>
      </c>
      <c r="B117" t="s" s="98">
        <v>39</v>
      </c>
      <c r="C117" t="s" s="89">
        <v>345</v>
      </c>
      <c r="D117" t="s" s="105">
        <v>346</v>
      </c>
      <c r="E117" t="s" s="94">
        <v>51</v>
      </c>
      <c r="F117" s="95">
        <v>44</v>
      </c>
      <c r="G117" t="s" s="24">
        <v>250</v>
      </c>
      <c r="H117" t="s" s="25">
        <f>IF(AND(E117="M",F117&lt;=29),"M 17-29",IF(AND(E117="K",F117&lt;=29),"K 17-29",IF(AND(E117="M",F117&gt;29),"M 30-79",IF(AND(E117="K",F117&gt;29),"K 30-79","other"))))</f>
        <v>52</v>
      </c>
      <c r="I117" s="26"/>
      <c r="J117" s="27">
        <f>ROUND(IF((AP117-1.67)&lt;1,"1",AP117-1.67),0)</f>
        <v>2</v>
      </c>
      <c r="K117" s="28">
        <f>ROUND(IF((AP117+1.67)&gt;10,"10",AP117+1.67),0)</f>
        <v>6</v>
      </c>
      <c r="L117" t="s" s="25">
        <f>CONCATENATE(J117,"-",K117)</f>
        <v>33</v>
      </c>
      <c r="M117" s="28">
        <f>ROUND(IF((AS117-2.01)&lt;1,"1",AS117-2.01),0)</f>
        <v>4</v>
      </c>
      <c r="N117" s="28">
        <f>ROUND(IF((AS117+2.01)&gt;10,"10",AS117+2.01),0)</f>
        <v>8</v>
      </c>
      <c r="O117" t="s" s="25">
        <f>CONCATENATE(M117,"-",N117)</f>
        <v>32</v>
      </c>
      <c r="P117" s="28">
        <f>ROUND(IF((AV117-1.73)&lt;1,"1",AV117-1.73),0)</f>
        <v>3</v>
      </c>
      <c r="Q117" s="28">
        <f>ROUND(IF((AV117+1.73)&gt;10,"10",AV117+1.73),0)</f>
        <v>7</v>
      </c>
      <c r="R117" t="s" s="25">
        <f>CONCATENATE(P117,"-",Q117)</f>
        <v>30</v>
      </c>
      <c r="S117" s="28">
        <f>ROUND(IF((AY117-1.91)&lt;1,"1",AY117-1.91),0)</f>
        <v>4</v>
      </c>
      <c r="T117" s="28">
        <f>ROUND(IF((AY117+1.91)&gt;10,"10",AY117+1.91),0)</f>
        <v>8</v>
      </c>
      <c r="U117" t="s" s="25">
        <f>CONCATENATE(S117,"-",T117)</f>
        <v>32</v>
      </c>
      <c r="V117" s="28">
        <f>ROUND(IF((BB117-1.76)&lt;1,"1",BB117-1.76),0)</f>
        <v>5</v>
      </c>
      <c r="W117" s="28">
        <f>ROUND(IF((BB117+1.76)&gt;10,"10",BB117+1.76),0)</f>
        <v>9</v>
      </c>
      <c r="X117" t="s" s="29">
        <f>CONCATENATE(V117,"-",W117)</f>
        <v>31</v>
      </c>
      <c r="Y117" s="27">
        <f>ROUND(IF(AN117-7.43&lt;48,"48",AN117-7.43),0)</f>
        <v>128</v>
      </c>
      <c r="Z117" s="28">
        <f>ROUND(IF(AN117+7.43&gt;240,"240",AN117+7.43),0)</f>
        <v>142</v>
      </c>
      <c r="AA117" t="s" s="25">
        <f>CONCATENATE(Y117,"-",Z117)</f>
        <v>131</v>
      </c>
      <c r="AB117" s="28">
        <f>ROUND(IF(AQ117-7.37&lt;48,"48",AQ117-7.37),0)</f>
        <v>141</v>
      </c>
      <c r="AC117" s="28">
        <f>ROUND(IF(AQ117+7.37&gt;240,"240",AQ117+7.37),0)</f>
        <v>155</v>
      </c>
      <c r="AD117" t="s" s="25">
        <f>CONCATENATE(AB117,"-",AC117)</f>
        <v>135</v>
      </c>
      <c r="AE117" s="28">
        <f>ROUND(IF(AT117-7.31&lt;48,"48",AT117-7.31),0)</f>
        <v>129</v>
      </c>
      <c r="AF117" s="28">
        <f>ROUND(IF(AT117+7.31&gt;240,"240",AT117+7.31),0)</f>
        <v>143</v>
      </c>
      <c r="AG117" t="s" s="25">
        <f>CONCATENATE(AE117,"-",AF117)</f>
        <v>76</v>
      </c>
      <c r="AH117" s="28">
        <f>ROUND(IF(AW117-7.22&lt;48,"48",AW117-7.22),0)</f>
        <v>164</v>
      </c>
      <c r="AI117" s="28">
        <f>ROUND(IF(AW117+7.22&gt;240,"240",AW117+7.22),0)</f>
        <v>178</v>
      </c>
      <c r="AJ117" t="s" s="25">
        <f>CONCATENATE(AH117,"-",AI117)</f>
        <v>104</v>
      </c>
      <c r="AK117" s="28">
        <f>ROUND(IF(AZ117-7.06&lt;48,"48",AZ117-7.06),0)</f>
        <v>170</v>
      </c>
      <c r="AL117" s="28">
        <f>ROUND(IF(AZ117+7.06&gt;240,"240",AZ117+7.06),0)</f>
        <v>184</v>
      </c>
      <c r="AM117" t="s" s="29">
        <f>CONCATENATE(AK117,"-",AL117)</f>
        <v>150</v>
      </c>
      <c r="AN117" s="27">
        <f>BD117+48</f>
        <v>135</v>
      </c>
      <c r="AO117" s="30">
        <f>AN117/48</f>
        <v>2.8125</v>
      </c>
      <c r="AP117" s="95">
        <v>4</v>
      </c>
      <c r="AQ117" s="28">
        <f>BF117+48</f>
        <v>148</v>
      </c>
      <c r="AR117" s="30">
        <f>AQ117/48</f>
        <v>3.08333333333333</v>
      </c>
      <c r="AS117" s="95">
        <v>6</v>
      </c>
      <c r="AT117" s="28">
        <f>BH117+48</f>
        <v>136</v>
      </c>
      <c r="AU117" s="30">
        <f>AT117/48</f>
        <v>2.83333333333333</v>
      </c>
      <c r="AV117" s="95">
        <v>5</v>
      </c>
      <c r="AW117" s="28">
        <f>BJ117+48</f>
        <v>171</v>
      </c>
      <c r="AX117" s="30">
        <f>AW117/48</f>
        <v>3.5625</v>
      </c>
      <c r="AY117" s="95">
        <v>6</v>
      </c>
      <c r="AZ117" s="28">
        <f>BL117+48</f>
        <v>177</v>
      </c>
      <c r="BA117" s="30">
        <f>AZ117/48</f>
        <v>3.6875</v>
      </c>
      <c r="BB117" s="96">
        <v>7</v>
      </c>
      <c r="BC117" s="108"/>
      <c r="BD117" s="97">
        <v>87</v>
      </c>
      <c r="BE117" s="95">
        <v>4</v>
      </c>
      <c r="BF117" s="95">
        <v>100</v>
      </c>
      <c r="BG117" s="95">
        <v>6</v>
      </c>
      <c r="BH117" s="95">
        <v>88</v>
      </c>
      <c r="BI117" s="95">
        <v>5</v>
      </c>
      <c r="BJ117" s="95">
        <v>123</v>
      </c>
      <c r="BK117" s="95">
        <v>6</v>
      </c>
      <c r="BL117" s="95">
        <v>129</v>
      </c>
      <c r="BM117" s="96">
        <v>7</v>
      </c>
    </row>
    <row r="118" ht="15.75" customHeight="1">
      <c r="A118" s="91">
        <v>115</v>
      </c>
      <c r="B118" t="s" s="92">
        <v>23</v>
      </c>
      <c r="C118" t="s" s="20">
        <v>347</v>
      </c>
      <c r="D118" t="s" s="105">
        <v>348</v>
      </c>
      <c r="E118" t="s" s="94">
        <v>51</v>
      </c>
      <c r="F118" s="95">
        <v>23</v>
      </c>
      <c r="G118" t="s" s="24">
        <v>250</v>
      </c>
      <c r="H118" t="s" s="25">
        <f>IF(AND(E118="M",F118&lt;=29),"M 17-29",IF(AND(E118="K",F118&lt;=29),"K 17-29",IF(AND(E118="M",F118&gt;29),"M 30-79",IF(AND(E118="K",F118&gt;29),"K 30-79","other"))))</f>
        <v>101</v>
      </c>
      <c r="I118" s="26"/>
      <c r="J118" s="27">
        <f>ROUND(IF((AP118-1.33)&lt;1,"1",AP118-1.33),0)</f>
        <v>6</v>
      </c>
      <c r="K118" s="28">
        <f>ROUND(IF((AP118+1.33)&gt;10,"10",AP118+1.33),0)</f>
        <v>8</v>
      </c>
      <c r="L118" t="s" s="25">
        <f>CONCATENATE(J118,"-",K118)</f>
        <v>81</v>
      </c>
      <c r="M118" s="28">
        <f>ROUND(IF((AS118-1.31)&lt;1,"1",AS118-1.31),0)</f>
        <v>4</v>
      </c>
      <c r="N118" s="28">
        <f>ROUND(IF((AS118+1.31)&gt;10,"10",AS118+1.31),0)</f>
        <v>6</v>
      </c>
      <c r="O118" t="s" s="25">
        <f>CONCATENATE(M118,"-",N118)</f>
        <v>80</v>
      </c>
      <c r="P118" s="28">
        <f>ROUND(IF((AV118-1.52)&lt;1,"1",AV118-1.52),0)</f>
        <v>5</v>
      </c>
      <c r="Q118" s="28">
        <f>ROUND(IF((AV118+1.52)&gt;10,"10",AV118+1.52),0)</f>
        <v>9</v>
      </c>
      <c r="R118" t="s" s="25">
        <f>CONCATENATE(P118,"-",Q118)</f>
        <v>31</v>
      </c>
      <c r="S118" s="28">
        <f>ROUND(IF((AY118-1.6)&lt;1,"1",AY118-1.6),0)</f>
        <v>6</v>
      </c>
      <c r="T118" s="28">
        <f>ROUND(IF((AY118+1.6)&gt;10,"10",AY118+1.6),0)</f>
        <v>10</v>
      </c>
      <c r="U118" t="s" s="25">
        <f>CONCATENATE(S118,"-",T118)</f>
        <v>43</v>
      </c>
      <c r="V118" s="28">
        <f>ROUND(IF((BB118-1.3)&lt;1,"1",BB118-1.3),0)</f>
        <v>8</v>
      </c>
      <c r="W118" s="28">
        <f>ROUND(IF((BB118+1.3)&gt;10,"10",BB118+1.3),0)</f>
        <v>10</v>
      </c>
      <c r="X118" t="s" s="29">
        <f>CONCATENATE(V118,"-",W118)</f>
        <v>61</v>
      </c>
      <c r="Y118" s="27">
        <f>ROUND(IF(AN118-7.43&lt;48,"48",AN118-7.43),0)</f>
        <v>157</v>
      </c>
      <c r="Z118" s="28">
        <f>ROUND(IF(AN118+7.43&gt;240,"240",AN118+7.43),0)</f>
        <v>171</v>
      </c>
      <c r="AA118" t="s" s="25">
        <f>CONCATENATE(Y118,"-",Z118)</f>
        <v>209</v>
      </c>
      <c r="AB118" s="28">
        <f>ROUND(IF(AQ118-7.37&lt;48,"48",AQ118-7.37),0)</f>
        <v>145</v>
      </c>
      <c r="AC118" s="28">
        <f>ROUND(IF(AQ118+7.37&gt;240,"240",AQ118+7.37),0)</f>
        <v>159</v>
      </c>
      <c r="AD118" t="s" s="25">
        <f>CONCATENATE(AB118,"-",AC118)</f>
        <v>86</v>
      </c>
      <c r="AE118" s="28">
        <f>ROUND(IF(AT118-7.31&lt;48,"48",AT118-7.31),0)</f>
        <v>171</v>
      </c>
      <c r="AF118" s="28">
        <f>ROUND(IF(AT118+7.31&gt;240,"240",AT118+7.31),0)</f>
        <v>185</v>
      </c>
      <c r="AG118" t="s" s="25">
        <f>CONCATENATE(AE118,"-",AF118)</f>
        <v>114</v>
      </c>
      <c r="AH118" s="28">
        <f>ROUND(IF(AW118-7.22&lt;48,"48",AW118-7.22),0)</f>
        <v>175</v>
      </c>
      <c r="AI118" s="28">
        <f>ROUND(IF(AW118+7.22&gt;240,"240",AW118+7.22),0)</f>
        <v>189</v>
      </c>
      <c r="AJ118" t="s" s="25">
        <f>CONCATENATE(AH118,"-",AI118)</f>
        <v>98</v>
      </c>
      <c r="AK118" s="28">
        <f>ROUND(IF(AZ118-7.06&lt;48,"48",AZ118-7.06),0)</f>
        <v>189</v>
      </c>
      <c r="AL118" s="28">
        <f>ROUND(IF(AZ118+7.06&gt;240,"240",AZ118+7.06),0)</f>
        <v>203</v>
      </c>
      <c r="AM118" t="s" s="29">
        <f>CONCATENATE(AK118,"-",AL118)</f>
        <v>91</v>
      </c>
      <c r="AN118" s="27">
        <f>BD118+48</f>
        <v>164</v>
      </c>
      <c r="AO118" s="30">
        <f>AN118/48</f>
        <v>3.41666666666667</v>
      </c>
      <c r="AP118" s="95">
        <v>7</v>
      </c>
      <c r="AQ118" s="28">
        <f>BF118+48</f>
        <v>152</v>
      </c>
      <c r="AR118" s="30">
        <f>AQ118/48</f>
        <v>3.16666666666667</v>
      </c>
      <c r="AS118" s="95">
        <v>5</v>
      </c>
      <c r="AT118" s="28">
        <f>BH118+48</f>
        <v>178</v>
      </c>
      <c r="AU118" s="30">
        <f>AT118/48</f>
        <v>3.70833333333333</v>
      </c>
      <c r="AV118" s="95">
        <v>7</v>
      </c>
      <c r="AW118" s="28">
        <f>BJ118+48</f>
        <v>182</v>
      </c>
      <c r="AX118" s="30">
        <f>AW118/48</f>
        <v>3.79166666666667</v>
      </c>
      <c r="AY118" s="95">
        <v>8</v>
      </c>
      <c r="AZ118" s="28">
        <f>BL118+48</f>
        <v>196</v>
      </c>
      <c r="BA118" s="30">
        <f>AZ118/48</f>
        <v>4.08333333333333</v>
      </c>
      <c r="BB118" s="96">
        <v>9</v>
      </c>
      <c r="BC118" s="109"/>
      <c r="BD118" s="97">
        <v>116</v>
      </c>
      <c r="BE118" s="95">
        <v>7</v>
      </c>
      <c r="BF118" s="95">
        <v>104</v>
      </c>
      <c r="BG118" s="95">
        <v>5</v>
      </c>
      <c r="BH118" s="95">
        <v>130</v>
      </c>
      <c r="BI118" s="95">
        <v>7</v>
      </c>
      <c r="BJ118" s="95">
        <v>134</v>
      </c>
      <c r="BK118" s="95">
        <v>8</v>
      </c>
      <c r="BL118" s="95">
        <v>148</v>
      </c>
      <c r="BM118" s="96">
        <v>9</v>
      </c>
    </row>
    <row r="119" ht="15.75" customHeight="1">
      <c r="A119" s="91">
        <v>116</v>
      </c>
      <c r="B119" t="s" s="92">
        <v>23</v>
      </c>
      <c r="C119" t="s" s="20">
        <v>349</v>
      </c>
      <c r="D119" t="s" s="105">
        <v>350</v>
      </c>
      <c r="E119" t="s" s="94">
        <v>51</v>
      </c>
      <c r="F119" s="95">
        <v>23</v>
      </c>
      <c r="G119" t="s" s="24">
        <v>250</v>
      </c>
      <c r="H119" t="s" s="25">
        <f>IF(AND(E119="M",F119&lt;=29),"M 17-29",IF(AND(E119="K",F119&lt;=29),"K 17-29",IF(AND(E119="M",F119&gt;29),"M 30-79",IF(AND(E119="K",F119&gt;29),"K 30-79","other"))))</f>
        <v>101</v>
      </c>
      <c r="I119" s="26"/>
      <c r="J119" s="27">
        <f>ROUND(IF((AP119-1.33)&lt;1,"1",AP119-1.33),0)</f>
        <v>3</v>
      </c>
      <c r="K119" s="28">
        <f>ROUND(IF((AP119+1.33)&gt;10,"10",AP119+1.33),0)</f>
        <v>5</v>
      </c>
      <c r="L119" t="s" s="25">
        <f>CONCATENATE(J119,"-",K119)</f>
        <v>41</v>
      </c>
      <c r="M119" s="28">
        <f>ROUND(IF((AS119-1.31)&lt;1,"1",AS119-1.31),0)</f>
        <v>4</v>
      </c>
      <c r="N119" s="28">
        <f>ROUND(IF((AS119+1.31)&gt;10,"10",AS119+1.31),0)</f>
        <v>6</v>
      </c>
      <c r="O119" t="s" s="25">
        <f>CONCATENATE(M119,"-",N119)</f>
        <v>80</v>
      </c>
      <c r="P119" s="28">
        <f>ROUND(IF((AV119-1.52)&lt;1,"1",AV119-1.52),0)</f>
        <v>4</v>
      </c>
      <c r="Q119" s="28">
        <f>ROUND(IF((AV119+1.52)&gt;10,"10",AV119+1.52),0)</f>
        <v>8</v>
      </c>
      <c r="R119" t="s" s="25">
        <f>CONCATENATE(P119,"-",Q119)</f>
        <v>32</v>
      </c>
      <c r="S119" s="28">
        <f>ROUND(IF((AY119-1.6)&lt;1,"1",AY119-1.6),0)</f>
        <v>1</v>
      </c>
      <c r="T119" s="28">
        <f>ROUND(IF((AY119+1.6)&gt;10,"10",AY119+1.6),0)</f>
        <v>5</v>
      </c>
      <c r="U119" t="s" s="25">
        <f>CONCATENATE(S119,"-",T119)</f>
        <v>44</v>
      </c>
      <c r="V119" s="28">
        <f>ROUND(IF((BB119-1.3)&lt;1,"1",BB119-1.3),0)</f>
        <v>5</v>
      </c>
      <c r="W119" s="28">
        <f>ROUND(IF((BB119+1.3)&gt;10,"10",BB119+1.3),0)</f>
        <v>7</v>
      </c>
      <c r="X119" t="s" s="29">
        <f>CONCATENATE(V119,"-",W119)</f>
        <v>74</v>
      </c>
      <c r="Y119" s="27">
        <f>ROUND(IF(AN119-7.43&lt;48,"48",AN119-7.43),0)</f>
        <v>130</v>
      </c>
      <c r="Z119" s="28">
        <f>ROUND(IF(AN119+7.43&gt;240,"240",AN119+7.43),0)</f>
        <v>144</v>
      </c>
      <c r="AA119" t="s" s="25">
        <f>CONCATENATE(Y119,"-",Z119)</f>
        <v>190</v>
      </c>
      <c r="AB119" s="28">
        <f>ROUND(IF(AQ119-7.37&lt;48,"48",AQ119-7.37),0)</f>
        <v>153</v>
      </c>
      <c r="AC119" s="28">
        <f>ROUND(IF(AQ119+7.37&gt;240,"240",AQ119+7.37),0)</f>
        <v>167</v>
      </c>
      <c r="AD119" t="s" s="25">
        <f>CONCATENATE(AB119,"-",AC119)</f>
        <v>170</v>
      </c>
      <c r="AE119" s="28">
        <f>ROUND(IF(AT119-7.31&lt;48,"48",AT119-7.31),0)</f>
        <v>164</v>
      </c>
      <c r="AF119" s="28">
        <f>ROUND(IF(AT119+7.31&gt;240,"240",AT119+7.31),0)</f>
        <v>178</v>
      </c>
      <c r="AG119" t="s" s="25">
        <f>CONCATENATE(AE119,"-",AF119)</f>
        <v>104</v>
      </c>
      <c r="AH119" s="28">
        <f>ROUND(IF(AW119-7.22&lt;48,"48",AW119-7.22),0)</f>
        <v>131</v>
      </c>
      <c r="AI119" s="28">
        <f>ROUND(IF(AW119+7.22&gt;240,"240",AW119+7.22),0)</f>
        <v>145</v>
      </c>
      <c r="AJ119" t="s" s="25">
        <f>CONCATENATE(AH119,"-",AI119)</f>
        <v>124</v>
      </c>
      <c r="AK119" s="28">
        <f>ROUND(IF(AZ119-7.06&lt;48,"48",AZ119-7.06),0)</f>
        <v>154</v>
      </c>
      <c r="AL119" s="28">
        <f>ROUND(IF(AZ119+7.06&gt;240,"240",AZ119+7.06),0)</f>
        <v>168</v>
      </c>
      <c r="AM119" t="s" s="29">
        <f>CONCATENATE(AK119,"-",AL119)</f>
        <v>139</v>
      </c>
      <c r="AN119" s="27">
        <f>BD119+48</f>
        <v>137</v>
      </c>
      <c r="AO119" s="30">
        <f>AN119/48</f>
        <v>2.85416666666667</v>
      </c>
      <c r="AP119" s="95">
        <v>4</v>
      </c>
      <c r="AQ119" s="28">
        <f>BF119+48</f>
        <v>160</v>
      </c>
      <c r="AR119" s="30">
        <f>AQ119/48</f>
        <v>3.33333333333333</v>
      </c>
      <c r="AS119" s="95">
        <v>5</v>
      </c>
      <c r="AT119" s="28">
        <f>BH119+48</f>
        <v>171</v>
      </c>
      <c r="AU119" s="30">
        <f>AT119/48</f>
        <v>3.5625</v>
      </c>
      <c r="AV119" s="95">
        <v>6</v>
      </c>
      <c r="AW119" s="28">
        <f>BJ119+48</f>
        <v>138</v>
      </c>
      <c r="AX119" s="30">
        <f>AW119/48</f>
        <v>2.875</v>
      </c>
      <c r="AY119" s="95">
        <v>3</v>
      </c>
      <c r="AZ119" s="28">
        <f>BL119+48</f>
        <v>161</v>
      </c>
      <c r="BA119" s="30">
        <f>AZ119/48</f>
        <v>3.35416666666667</v>
      </c>
      <c r="BB119" s="96">
        <v>6</v>
      </c>
      <c r="BC119" s="50"/>
      <c r="BD119" s="97">
        <v>89</v>
      </c>
      <c r="BE119" s="95">
        <v>4</v>
      </c>
      <c r="BF119" s="95">
        <v>112</v>
      </c>
      <c r="BG119" s="95">
        <v>5</v>
      </c>
      <c r="BH119" s="95">
        <v>123</v>
      </c>
      <c r="BI119" s="95">
        <v>6</v>
      </c>
      <c r="BJ119" s="95">
        <v>90</v>
      </c>
      <c r="BK119" s="95">
        <v>3</v>
      </c>
      <c r="BL119" s="95">
        <v>113</v>
      </c>
      <c r="BM119" s="96">
        <v>6</v>
      </c>
    </row>
    <row r="120" ht="15.75" customHeight="1">
      <c r="A120" s="95">
        <v>117</v>
      </c>
      <c r="B120" t="s" s="98">
        <v>39</v>
      </c>
      <c r="C120" s="101"/>
      <c r="D120" t="s" s="105">
        <v>351</v>
      </c>
      <c r="E120" t="s" s="94">
        <v>51</v>
      </c>
      <c r="F120" s="95">
        <v>23</v>
      </c>
      <c r="G120" t="s" s="24">
        <v>250</v>
      </c>
      <c r="H120" t="s" s="25">
        <f>IF(AND(E120="M",F120&lt;=29),"M 17-29",IF(AND(E120="K",F120&lt;=29),"K 17-29",IF(AND(E120="M",F120&gt;29),"M 30-79",IF(AND(E120="K",F120&gt;29),"K 30-79","other"))))</f>
        <v>101</v>
      </c>
      <c r="I120" s="26"/>
      <c r="J120" s="27">
        <f>ROUND(IF((AP120-1.33)&lt;1,"1",AP120-1.33),0)</f>
        <v>3</v>
      </c>
      <c r="K120" s="28">
        <f>ROUND(IF((AP120+1.33)&gt;10,"10",AP120+1.33),0)</f>
        <v>5</v>
      </c>
      <c r="L120" t="s" s="25">
        <f>CONCATENATE(J120,"-",K120)</f>
        <v>41</v>
      </c>
      <c r="M120" s="28">
        <f>ROUND(IF((AS120-1.31)&lt;1,"1",AS120-1.31),0)</f>
        <v>7</v>
      </c>
      <c r="N120" s="28">
        <f>ROUND(IF((AS120+1.31)&gt;10,"10",AS120+1.31),0)</f>
        <v>9</v>
      </c>
      <c r="O120" t="s" s="25">
        <f>CONCATENATE(M120,"-",N120)</f>
        <v>129</v>
      </c>
      <c r="P120" s="28">
        <f>ROUND(IF((AV120-1.52)&lt;1,"1",AV120-1.52),0)</f>
        <v>7</v>
      </c>
      <c r="Q120" s="28">
        <f>ROUND(IF((AV120+1.52)&gt;10,"10",AV120+1.52),0)</f>
        <v>10</v>
      </c>
      <c r="R120" t="s" s="25">
        <f>CONCATENATE(P120,"-",Q120)</f>
        <v>42</v>
      </c>
      <c r="S120" s="28">
        <f>ROUND(IF((AY120-1.6)&lt;1,"1",AY120-1.6),0)</f>
        <v>3</v>
      </c>
      <c r="T120" s="28">
        <f>ROUND(IF((AY120+1.6)&gt;10,"10",AY120+1.6),0)</f>
        <v>7</v>
      </c>
      <c r="U120" t="s" s="25">
        <f>CONCATENATE(S120,"-",T120)</f>
        <v>30</v>
      </c>
      <c r="V120" s="28">
        <f>ROUND(IF((BB120-1.3)&lt;1,"1",BB120-1.3),0)</f>
        <v>5</v>
      </c>
      <c r="W120" s="28">
        <f>ROUND(IF((BB120+1.3)&gt;10,"10",BB120+1.3),0)</f>
        <v>7</v>
      </c>
      <c r="X120" t="s" s="29">
        <f>CONCATENATE(V120,"-",W120)</f>
        <v>74</v>
      </c>
      <c r="Y120" s="27">
        <f>ROUND(IF(AN120-7.43&lt;48,"48",AN120-7.43),0)</f>
        <v>130</v>
      </c>
      <c r="Z120" s="28">
        <f>ROUND(IF(AN120+7.43&gt;240,"240",AN120+7.43),0)</f>
        <v>144</v>
      </c>
      <c r="AA120" t="s" s="25">
        <f>CONCATENATE(Y120,"-",Z120)</f>
        <v>190</v>
      </c>
      <c r="AB120" s="28">
        <f>ROUND(IF(AQ120-7.37&lt;48,"48",AQ120-7.37),0)</f>
        <v>175</v>
      </c>
      <c r="AC120" s="28">
        <f>ROUND(IF(AQ120+7.37&gt;240,"240",AQ120+7.37),0)</f>
        <v>189</v>
      </c>
      <c r="AD120" t="s" s="25">
        <f>CONCATENATE(AB120,"-",AC120)</f>
        <v>98</v>
      </c>
      <c r="AE120" s="28">
        <f>ROUND(IF(AT120-7.31&lt;48,"48",AT120-7.31),0)</f>
        <v>192</v>
      </c>
      <c r="AF120" s="28">
        <f>ROUND(IF(AT120+7.31&gt;240,"240",AT120+7.31),0)</f>
        <v>206</v>
      </c>
      <c r="AG120" t="s" s="25">
        <f>CONCATENATE(AE120,"-",AF120)</f>
        <v>160</v>
      </c>
      <c r="AH120" s="28">
        <f>ROUND(IF(AW120-7.22&lt;48,"48",AW120-7.22),0)</f>
        <v>146</v>
      </c>
      <c r="AI120" s="28">
        <f>ROUND(IF(AW120+7.22&gt;240,"240",AW120+7.22),0)</f>
        <v>160</v>
      </c>
      <c r="AJ120" t="s" s="25">
        <f>CONCATENATE(AH120,"-",AI120)</f>
        <v>105</v>
      </c>
      <c r="AK120" s="28">
        <f>ROUND(IF(AZ120-7.06&lt;48,"48",AZ120-7.06),0)</f>
        <v>164</v>
      </c>
      <c r="AL120" s="28">
        <f>ROUND(IF(AZ120+7.06&gt;240,"240",AZ120+7.06),0)</f>
        <v>178</v>
      </c>
      <c r="AM120" t="s" s="29">
        <f>CONCATENATE(AK120,"-",AL120)</f>
        <v>104</v>
      </c>
      <c r="AN120" s="27">
        <f>BD120+48</f>
        <v>137</v>
      </c>
      <c r="AO120" s="30">
        <f>AN120/48</f>
        <v>2.85416666666667</v>
      </c>
      <c r="AP120" s="95">
        <v>4</v>
      </c>
      <c r="AQ120" s="28">
        <f>BF120+48</f>
        <v>182</v>
      </c>
      <c r="AR120" s="30">
        <f>AQ120/48</f>
        <v>3.79166666666667</v>
      </c>
      <c r="AS120" s="95">
        <v>8</v>
      </c>
      <c r="AT120" s="28">
        <f>BH120+48</f>
        <v>199</v>
      </c>
      <c r="AU120" s="30">
        <f>AT120/48</f>
        <v>4.14583333333333</v>
      </c>
      <c r="AV120" s="95">
        <v>9</v>
      </c>
      <c r="AW120" s="28">
        <f>BJ120+48</f>
        <v>153</v>
      </c>
      <c r="AX120" s="30">
        <f>AW120/48</f>
        <v>3.1875</v>
      </c>
      <c r="AY120" s="95">
        <v>5</v>
      </c>
      <c r="AZ120" s="28">
        <f>BL120+48</f>
        <v>171</v>
      </c>
      <c r="BA120" s="30">
        <f>AZ120/48</f>
        <v>3.5625</v>
      </c>
      <c r="BB120" s="96">
        <v>6</v>
      </c>
      <c r="BC120" s="50"/>
      <c r="BD120" s="97">
        <v>89</v>
      </c>
      <c r="BE120" s="95">
        <v>4</v>
      </c>
      <c r="BF120" s="95">
        <v>134</v>
      </c>
      <c r="BG120" s="95">
        <v>8</v>
      </c>
      <c r="BH120" s="95">
        <v>151</v>
      </c>
      <c r="BI120" s="95">
        <v>9</v>
      </c>
      <c r="BJ120" s="95">
        <v>105</v>
      </c>
      <c r="BK120" s="95">
        <v>5</v>
      </c>
      <c r="BL120" s="95">
        <v>123</v>
      </c>
      <c r="BM120" s="96">
        <v>6</v>
      </c>
    </row>
    <row r="121" ht="15.75" customHeight="1">
      <c r="A121" s="91">
        <v>118</v>
      </c>
      <c r="B121" t="s" s="92">
        <v>23</v>
      </c>
      <c r="C121" t="s" s="20">
        <v>352</v>
      </c>
      <c r="D121" t="s" s="105">
        <v>353</v>
      </c>
      <c r="E121" t="s" s="94">
        <v>51</v>
      </c>
      <c r="F121" s="95">
        <v>23</v>
      </c>
      <c r="G121" t="s" s="24">
        <v>250</v>
      </c>
      <c r="H121" t="s" s="25">
        <f>IF(AND(E121="M",F121&lt;=29),"M 17-29",IF(AND(E121="K",F121&lt;=29),"K 17-29",IF(AND(E121="M",F121&gt;29),"M 30-79",IF(AND(E121="K",F121&gt;29),"K 30-79","other"))))</f>
        <v>101</v>
      </c>
      <c r="I121" s="26"/>
      <c r="J121" s="27">
        <f>ROUND(IF((AP121-1.33)&lt;1,"1",AP121-1.33),0)</f>
        <v>1</v>
      </c>
      <c r="K121" s="28">
        <f>ROUND(IF((AP121+1.33)&gt;10,"10",AP121+1.33),0)</f>
        <v>3</v>
      </c>
      <c r="L121" t="s" s="25">
        <f>CONCATENATE(J121,"-",K121)</f>
        <v>102</v>
      </c>
      <c r="M121" s="28">
        <f>ROUND(IF((AS121-1.31)&lt;1,"1",AS121-1.31),0)</f>
        <v>5</v>
      </c>
      <c r="N121" s="28">
        <f>ROUND(IF((AS121+1.31)&gt;10,"10",AS121+1.31),0)</f>
        <v>7</v>
      </c>
      <c r="O121" t="s" s="25">
        <f>CONCATENATE(M121,"-",N121)</f>
        <v>74</v>
      </c>
      <c r="P121" s="28">
        <f>ROUND(IF((AV121-1.52)&lt;1,"1",AV121-1.52),0)</f>
        <v>6</v>
      </c>
      <c r="Q121" s="28">
        <f>ROUND(IF((AV121+1.52)&gt;10,"10",AV121+1.52),0)</f>
        <v>10</v>
      </c>
      <c r="R121" t="s" s="25">
        <f>CONCATENATE(P121,"-",Q121)</f>
        <v>43</v>
      </c>
      <c r="S121" s="28">
        <f>ROUND(IF((AY121-1.6)&lt;1,"1",AY121-1.6),0)</f>
        <v>3</v>
      </c>
      <c r="T121" s="28">
        <f>ROUND(IF((AY121+1.6)&gt;10,"10",AY121+1.6),0)</f>
        <v>7</v>
      </c>
      <c r="U121" t="s" s="25">
        <f>CONCATENATE(S121,"-",T121)</f>
        <v>30</v>
      </c>
      <c r="V121" s="28">
        <f>ROUND(IF((BB121-1.3)&lt;1,"1",BB121-1.3),0)</f>
        <v>8</v>
      </c>
      <c r="W121" s="28">
        <f>ROUND(IF((BB121+1.3)&gt;10,"10",BB121+1.3),0)</f>
        <v>10</v>
      </c>
      <c r="X121" t="s" s="29">
        <f>CONCATENATE(V121,"-",W121)</f>
        <v>61</v>
      </c>
      <c r="Y121" s="27">
        <f>ROUND(IF(AN121-7.43&lt;48,"48",AN121-7.43),0)</f>
        <v>107</v>
      </c>
      <c r="Z121" s="28">
        <f>ROUND(IF(AN121+7.43&gt;240,"240",AN121+7.43),0)</f>
        <v>121</v>
      </c>
      <c r="AA121" t="s" s="25">
        <f>CONCATENATE(Y121,"-",Z121)</f>
        <v>34</v>
      </c>
      <c r="AB121" s="28">
        <f>ROUND(IF(AQ121-7.37&lt;48,"48",AQ121-7.37),0)</f>
        <v>162</v>
      </c>
      <c r="AC121" s="28">
        <f>ROUND(IF(AQ121+7.37&gt;240,"240",AQ121+7.37),0)</f>
        <v>176</v>
      </c>
      <c r="AD121" t="s" s="25">
        <f>CONCATENATE(AB121,"-",AC121)</f>
        <v>84</v>
      </c>
      <c r="AE121" s="28">
        <f>ROUND(IF(AT121-7.31&lt;48,"48",AT121-7.31),0)</f>
        <v>183</v>
      </c>
      <c r="AF121" s="28">
        <f>ROUND(IF(AT121+7.31&gt;240,"240",AT121+7.31),0)</f>
        <v>197</v>
      </c>
      <c r="AG121" t="s" s="25">
        <f>CONCATENATE(AE121,"-",AF121)</f>
        <v>62</v>
      </c>
      <c r="AH121" s="28">
        <f>ROUND(IF(AW121-7.22&lt;48,"48",AW121-7.22),0)</f>
        <v>146</v>
      </c>
      <c r="AI121" s="28">
        <f>ROUND(IF(AW121+7.22&gt;240,"240",AW121+7.22),0)</f>
        <v>160</v>
      </c>
      <c r="AJ121" t="s" s="25">
        <f>CONCATENATE(AH121,"-",AI121)</f>
        <v>105</v>
      </c>
      <c r="AK121" s="28">
        <f>ROUND(IF(AZ121-7.06&lt;48,"48",AZ121-7.06),0)</f>
        <v>186</v>
      </c>
      <c r="AL121" s="28">
        <f>ROUND(IF(AZ121+7.06&gt;240,"240",AZ121+7.06),0)</f>
        <v>200</v>
      </c>
      <c r="AM121" t="s" s="29">
        <f>CONCATENATE(AK121,"-",AL121)</f>
        <v>70</v>
      </c>
      <c r="AN121" s="27">
        <f>BD121+48</f>
        <v>114</v>
      </c>
      <c r="AO121" s="30">
        <f>AN121/48</f>
        <v>2.375</v>
      </c>
      <c r="AP121" s="95">
        <v>2</v>
      </c>
      <c r="AQ121" s="28">
        <f>BF121+48</f>
        <v>169</v>
      </c>
      <c r="AR121" s="30">
        <f>AQ121/48</f>
        <v>3.52083333333333</v>
      </c>
      <c r="AS121" s="95">
        <v>6</v>
      </c>
      <c r="AT121" s="28">
        <f>BH121+48</f>
        <v>190</v>
      </c>
      <c r="AU121" s="30">
        <f>AT121/48</f>
        <v>3.95833333333333</v>
      </c>
      <c r="AV121" s="95">
        <v>8</v>
      </c>
      <c r="AW121" s="28">
        <f>BJ121+48</f>
        <v>153</v>
      </c>
      <c r="AX121" s="30">
        <f>AW121/48</f>
        <v>3.1875</v>
      </c>
      <c r="AY121" s="95">
        <v>5</v>
      </c>
      <c r="AZ121" s="28">
        <f>BL121+48</f>
        <v>193</v>
      </c>
      <c r="BA121" s="30">
        <f>AZ121/48</f>
        <v>4.02083333333333</v>
      </c>
      <c r="BB121" s="96">
        <v>9</v>
      </c>
      <c r="BC121" s="50"/>
      <c r="BD121" s="97">
        <v>66</v>
      </c>
      <c r="BE121" s="95">
        <v>2</v>
      </c>
      <c r="BF121" s="95">
        <v>121</v>
      </c>
      <c r="BG121" s="95">
        <v>6</v>
      </c>
      <c r="BH121" s="95">
        <v>142</v>
      </c>
      <c r="BI121" s="95">
        <v>8</v>
      </c>
      <c r="BJ121" s="95">
        <v>105</v>
      </c>
      <c r="BK121" s="95">
        <v>5</v>
      </c>
      <c r="BL121" s="95">
        <v>145</v>
      </c>
      <c r="BM121" s="96">
        <v>9</v>
      </c>
    </row>
    <row r="122" ht="15.75" customHeight="1">
      <c r="A122" s="95">
        <v>119</v>
      </c>
      <c r="B122" t="s" s="98">
        <v>39</v>
      </c>
      <c r="C122" t="s" s="107">
        <v>354</v>
      </c>
      <c r="D122" t="s" s="105">
        <v>355</v>
      </c>
      <c r="E122" t="s" s="94">
        <v>26</v>
      </c>
      <c r="F122" s="95">
        <v>27</v>
      </c>
      <c r="G122" t="s" s="24">
        <v>250</v>
      </c>
      <c r="H122" t="s" s="25">
        <f>IF(AND(E122="M",F122&lt;=29),"M 17-29",IF(AND(E122="K",F122&lt;=29),"K 17-29",IF(AND(E122="M",F122&gt;29),"M 30-79",IF(AND(E122="K",F122&gt;29),"K 30-79","other"))))</f>
        <v>60</v>
      </c>
      <c r="I122" s="26"/>
      <c r="J122" s="27">
        <f>ROUND(IF((AP122-1.43)&lt;1,"1",AP122-1.43),0)</f>
        <v>1</v>
      </c>
      <c r="K122" s="28">
        <f>ROUND(IF((AP122+1.43)&gt;10,"10",AP122+1.43),0)</f>
        <v>2</v>
      </c>
      <c r="L122" t="s" s="25">
        <f>CONCATENATE(J122,"-",K122)</f>
        <v>67</v>
      </c>
      <c r="M122" s="28">
        <f>ROUND(IF((AS122-1.38)&lt;1,"1",AS122-1.38),0)</f>
        <v>5</v>
      </c>
      <c r="N122" s="28">
        <f>ROUND(IF((AS122+1.38)&gt;10,"10",AS122+1.38),0)</f>
        <v>7</v>
      </c>
      <c r="O122" t="s" s="25">
        <f>CONCATENATE(M122,"-",N122)</f>
        <v>74</v>
      </c>
      <c r="P122" s="28">
        <f>ROUND(IF((AV122-1.68)&lt;1,"1",AV122-1.68),0)</f>
        <v>3</v>
      </c>
      <c r="Q122" s="28">
        <f>ROUND(IF((AV122+1.68)&gt;10,"10",AV122+1.68),0)</f>
        <v>7</v>
      </c>
      <c r="R122" t="s" s="25">
        <f>CONCATENATE(P122,"-",Q122)</f>
        <v>30</v>
      </c>
      <c r="S122" s="28">
        <f>ROUND(IF((AY122-1.72)&lt;1,"1",AY122-1.72),0)</f>
        <v>1</v>
      </c>
      <c r="T122" s="28">
        <f>ROUND(IF((AY122+1.72)&gt;10,"10",AY122+1.72),0)</f>
        <v>3</v>
      </c>
      <c r="U122" t="s" s="25">
        <f>CONCATENATE(S122,"-",T122)</f>
        <v>102</v>
      </c>
      <c r="V122" s="28">
        <f>ROUND(IF((BB122-1.46)&lt;1,"1",BB122-1.46),0)</f>
        <v>8</v>
      </c>
      <c r="W122" s="28">
        <f>ROUND(IF((BB122+1.46)&gt;10,"10",BB122+1.46),0)</f>
        <v>10</v>
      </c>
      <c r="X122" t="s" s="29">
        <f>CONCATENATE(V122,"-",W122)</f>
        <v>61</v>
      </c>
      <c r="Y122" s="27">
        <f>ROUND(IF(AN122-7.43&lt;48,"48",AN122-7.43),0)</f>
        <v>92</v>
      </c>
      <c r="Z122" s="28">
        <f>ROUND(IF(AN122+7.43&gt;240,"240",AN122+7.43),0)</f>
        <v>106</v>
      </c>
      <c r="AA122" t="s" s="25">
        <f>CONCATENATE(Y122,"-",Z122)</f>
        <v>343</v>
      </c>
      <c r="AB122" s="28">
        <f>ROUND(IF(AQ122-7.37&lt;48,"48",AQ122-7.37),0)</f>
        <v>156</v>
      </c>
      <c r="AC122" s="28">
        <f>ROUND(IF(AQ122+7.37&gt;240,"240",AQ122+7.37),0)</f>
        <v>170</v>
      </c>
      <c r="AD122" t="s" s="25">
        <f>CONCATENATE(AB122,"-",AC122)</f>
        <v>149</v>
      </c>
      <c r="AE122" s="28">
        <f>ROUND(IF(AT122-7.31&lt;48,"48",AT122-7.31),0)</f>
        <v>143</v>
      </c>
      <c r="AF122" s="28">
        <f>ROUND(IF(AT122+7.31&gt;240,"240",AT122+7.31),0)</f>
        <v>157</v>
      </c>
      <c r="AG122" t="s" s="25">
        <f>CONCATENATE(AE122,"-",AF122)</f>
        <v>142</v>
      </c>
      <c r="AH122" s="28">
        <f>ROUND(IF(AW122-7.22&lt;48,"48",AW122-7.22),0)</f>
        <v>105</v>
      </c>
      <c r="AI122" s="28">
        <f>ROUND(IF(AW122+7.22&gt;240,"240",AW122+7.22),0)</f>
        <v>119</v>
      </c>
      <c r="AJ122" t="s" s="25">
        <f>CONCATENATE(AH122,"-",AI122)</f>
        <v>109</v>
      </c>
      <c r="AK122" s="28">
        <f>ROUND(IF(AZ122-7.06&lt;48,"48",AZ122-7.06),0)</f>
        <v>183</v>
      </c>
      <c r="AL122" s="28">
        <f>ROUND(IF(AZ122+7.06&gt;240,"240",AZ122+7.06),0)</f>
        <v>197</v>
      </c>
      <c r="AM122" t="s" s="29">
        <f>CONCATENATE(AK122,"-",AL122)</f>
        <v>62</v>
      </c>
      <c r="AN122" s="27">
        <f>BD122+48</f>
        <v>99</v>
      </c>
      <c r="AO122" s="30">
        <f>AN122/48</f>
        <v>2.0625</v>
      </c>
      <c r="AP122" s="95">
        <v>1</v>
      </c>
      <c r="AQ122" s="28">
        <f>BF122+48</f>
        <v>163</v>
      </c>
      <c r="AR122" s="30">
        <f>AQ122/48</f>
        <v>3.39583333333333</v>
      </c>
      <c r="AS122" s="95">
        <v>6</v>
      </c>
      <c r="AT122" s="28">
        <f>BH122+48</f>
        <v>150</v>
      </c>
      <c r="AU122" s="30">
        <f>AT122/48</f>
        <v>3.125</v>
      </c>
      <c r="AV122" s="95">
        <v>5</v>
      </c>
      <c r="AW122" s="28">
        <f>BJ122+48</f>
        <v>112</v>
      </c>
      <c r="AX122" s="30">
        <f>AW122/48</f>
        <v>2.33333333333333</v>
      </c>
      <c r="AY122" s="95">
        <v>1</v>
      </c>
      <c r="AZ122" s="28">
        <f>BL122+48</f>
        <v>190</v>
      </c>
      <c r="BA122" s="30">
        <f>AZ122/48</f>
        <v>3.95833333333333</v>
      </c>
      <c r="BB122" s="96">
        <v>9</v>
      </c>
      <c r="BC122" s="50"/>
      <c r="BD122" s="97">
        <v>51</v>
      </c>
      <c r="BE122" s="95">
        <v>1</v>
      </c>
      <c r="BF122" s="95">
        <v>115</v>
      </c>
      <c r="BG122" s="95">
        <v>6</v>
      </c>
      <c r="BH122" s="95">
        <v>102</v>
      </c>
      <c r="BI122" s="95">
        <v>5</v>
      </c>
      <c r="BJ122" s="95">
        <v>64</v>
      </c>
      <c r="BK122" s="95">
        <v>1</v>
      </c>
      <c r="BL122" s="95">
        <v>142</v>
      </c>
      <c r="BM122" s="96">
        <v>9</v>
      </c>
    </row>
    <row r="123" ht="15.75" customHeight="1">
      <c r="A123" s="91">
        <v>120</v>
      </c>
      <c r="B123" t="s" s="92">
        <v>23</v>
      </c>
      <c r="C123" t="s" s="20">
        <v>356</v>
      </c>
      <c r="D123" t="s" s="105">
        <v>357</v>
      </c>
      <c r="E123" t="s" s="94">
        <v>51</v>
      </c>
      <c r="F123" s="95">
        <v>23</v>
      </c>
      <c r="G123" t="s" s="24">
        <v>250</v>
      </c>
      <c r="H123" t="s" s="25">
        <f>IF(AND(E123="M",F123&lt;=29),"M 17-29",IF(AND(E123="K",F123&lt;=29),"K 17-29",IF(AND(E123="M",F123&gt;29),"M 30-79",IF(AND(E123="K",F123&gt;29),"K 30-79","other"))))</f>
        <v>101</v>
      </c>
      <c r="I123" s="26"/>
      <c r="J123" s="27">
        <f>ROUND(IF((AP123-1.33)&lt;1,"1",AP123-1.33),0)</f>
        <v>8</v>
      </c>
      <c r="K123" s="28">
        <f>ROUND(IF((AP123+1.33)&gt;10,"10",AP123+1.33),0)</f>
        <v>10</v>
      </c>
      <c r="L123" t="s" s="25">
        <f>CONCATENATE(J123,"-",K123)</f>
        <v>61</v>
      </c>
      <c r="M123" s="28">
        <f>ROUND(IF((AS123-1.31)&lt;1,"1",AS123-1.31),0)</f>
        <v>3</v>
      </c>
      <c r="N123" s="28">
        <f>ROUND(IF((AS123+1.31)&gt;10,"10",AS123+1.31),0)</f>
        <v>5</v>
      </c>
      <c r="O123" t="s" s="25">
        <f>CONCATENATE(M123,"-",N123)</f>
        <v>41</v>
      </c>
      <c r="P123" s="28">
        <f>ROUND(IF((AV123-1.52)&lt;1,"1",AV123-1.52),0)</f>
        <v>2</v>
      </c>
      <c r="Q123" s="28">
        <f>ROUND(IF((AV123+1.52)&gt;10,"10",AV123+1.52),0)</f>
        <v>6</v>
      </c>
      <c r="R123" t="s" s="25">
        <f>CONCATENATE(P123,"-",Q123)</f>
        <v>33</v>
      </c>
      <c r="S123" s="28">
        <f>ROUND(IF((AY123-1.6)&lt;1,"1",AY123-1.6),0)</f>
        <v>3</v>
      </c>
      <c r="T123" s="28">
        <f>ROUND(IF((AY123+1.6)&gt;10,"10",AY123+1.6),0)</f>
        <v>7</v>
      </c>
      <c r="U123" t="s" s="25">
        <f>CONCATENATE(S123,"-",T123)</f>
        <v>30</v>
      </c>
      <c r="V123" s="28">
        <f>ROUND(IF((BB123-1.3)&lt;1,"1",BB123-1.3),0)</f>
        <v>4</v>
      </c>
      <c r="W123" s="28">
        <f>ROUND(IF((BB123+1.3)&gt;10,"10",BB123+1.3),0)</f>
        <v>6</v>
      </c>
      <c r="X123" t="s" s="29">
        <f>CONCATENATE(V123,"-",W123)</f>
        <v>80</v>
      </c>
      <c r="Y123" s="27">
        <f>ROUND(IF(AN123-7.43&lt;48,"48",AN123-7.43),0)</f>
        <v>180</v>
      </c>
      <c r="Z123" s="28">
        <f>ROUND(IF(AN123+7.43&gt;240,"240",AN123+7.43),0)</f>
        <v>194</v>
      </c>
      <c r="AA123" t="s" s="25">
        <f>CONCATENATE(Y123,"-",Z123)</f>
        <v>136</v>
      </c>
      <c r="AB123" s="28">
        <f>ROUND(IF(AQ123-7.37&lt;48,"48",AQ123-7.37),0)</f>
        <v>141</v>
      </c>
      <c r="AC123" s="28">
        <f>ROUND(IF(AQ123+7.37&gt;240,"240",AQ123+7.37),0)</f>
        <v>155</v>
      </c>
      <c r="AD123" t="s" s="25">
        <f>CONCATENATE(AB123,"-",AC123)</f>
        <v>135</v>
      </c>
      <c r="AE123" s="28">
        <f>ROUND(IF(AT123-7.31&lt;48,"48",AT123-7.31),0)</f>
        <v>146</v>
      </c>
      <c r="AF123" s="28">
        <f>ROUND(IF(AT123+7.31&gt;240,"240",AT123+7.31),0)</f>
        <v>160</v>
      </c>
      <c r="AG123" t="s" s="25">
        <f>CONCATENATE(AE123,"-",AF123)</f>
        <v>105</v>
      </c>
      <c r="AH123" s="28">
        <f>ROUND(IF(AW123-7.22&lt;48,"48",AW123-7.22),0)</f>
        <v>149</v>
      </c>
      <c r="AI123" s="28">
        <f>ROUND(IF(AW123+7.22&gt;240,"240",AW123+7.22),0)</f>
        <v>163</v>
      </c>
      <c r="AJ123" t="s" s="25">
        <f>CONCATENATE(AH123,"-",AI123)</f>
        <v>141</v>
      </c>
      <c r="AK123" s="28">
        <f>ROUND(IF(AZ123-7.06&lt;48,"48",AZ123-7.06),0)</f>
        <v>152</v>
      </c>
      <c r="AL123" s="28">
        <f>ROUND(IF(AZ123+7.06&gt;240,"240",AZ123+7.06),0)</f>
        <v>166</v>
      </c>
      <c r="AM123" t="s" s="29">
        <f>CONCATENATE(AK123,"-",AL123)</f>
        <v>125</v>
      </c>
      <c r="AN123" s="27">
        <f>BD123+48</f>
        <v>187</v>
      </c>
      <c r="AO123" s="30">
        <f>AN123/48</f>
        <v>3.89583333333333</v>
      </c>
      <c r="AP123" s="95">
        <v>9</v>
      </c>
      <c r="AQ123" s="28">
        <f>BF123+48</f>
        <v>148</v>
      </c>
      <c r="AR123" s="30">
        <f>AQ123/48</f>
        <v>3.08333333333333</v>
      </c>
      <c r="AS123" s="95">
        <v>4</v>
      </c>
      <c r="AT123" s="28">
        <f>BH123+48</f>
        <v>153</v>
      </c>
      <c r="AU123" s="30">
        <f>AT123/48</f>
        <v>3.1875</v>
      </c>
      <c r="AV123" s="95">
        <v>4</v>
      </c>
      <c r="AW123" s="28">
        <f>BJ123+48</f>
        <v>156</v>
      </c>
      <c r="AX123" s="30">
        <f>AW123/48</f>
        <v>3.25</v>
      </c>
      <c r="AY123" s="95">
        <v>5</v>
      </c>
      <c r="AZ123" s="28">
        <f>BL123+48</f>
        <v>159</v>
      </c>
      <c r="BA123" s="30">
        <f>AZ123/48</f>
        <v>3.3125</v>
      </c>
      <c r="BB123" s="96">
        <v>5</v>
      </c>
      <c r="BC123" s="102"/>
      <c r="BD123" s="97">
        <v>139</v>
      </c>
      <c r="BE123" s="95">
        <v>9</v>
      </c>
      <c r="BF123" s="95">
        <v>100</v>
      </c>
      <c r="BG123" s="95">
        <v>4</v>
      </c>
      <c r="BH123" s="95">
        <v>105</v>
      </c>
      <c r="BI123" s="95">
        <v>4</v>
      </c>
      <c r="BJ123" s="95">
        <v>108</v>
      </c>
      <c r="BK123" s="95">
        <v>5</v>
      </c>
      <c r="BL123" s="95">
        <v>111</v>
      </c>
      <c r="BM123" s="96">
        <v>5</v>
      </c>
    </row>
    <row r="124" ht="15.75" customHeight="1">
      <c r="A124" s="95">
        <v>121</v>
      </c>
      <c r="B124" t="s" s="98">
        <v>39</v>
      </c>
      <c r="C124" s="101"/>
      <c r="D124" t="s" s="105">
        <v>358</v>
      </c>
      <c r="E124" t="s" s="94">
        <v>26</v>
      </c>
      <c r="F124" s="95">
        <v>23</v>
      </c>
      <c r="G124" t="s" s="24">
        <v>250</v>
      </c>
      <c r="H124" t="s" s="25">
        <f>IF(AND(E124="M",F124&lt;=29),"M 17-29",IF(AND(E124="K",F124&lt;=29),"K 17-29",IF(AND(E124="M",F124&gt;29),"M 30-79",IF(AND(E124="K",F124&gt;29),"K 30-79","other"))))</f>
        <v>60</v>
      </c>
      <c r="I124" s="26"/>
      <c r="J124" s="27">
        <f>ROUND(IF((AP124-1.43)&lt;1,"1",AP124-1.43),0)</f>
        <v>2</v>
      </c>
      <c r="K124" s="28">
        <f>ROUND(IF((AP124+1.43)&gt;10,"10",AP124+1.43),0)</f>
        <v>4</v>
      </c>
      <c r="L124" t="s" s="25">
        <f>CONCATENATE(J124,"-",K124)</f>
        <v>29</v>
      </c>
      <c r="M124" s="28">
        <f>ROUND(IF((AS124-1.38)&lt;1,"1",AS124-1.38),0)</f>
        <v>4</v>
      </c>
      <c r="N124" s="28">
        <f>ROUND(IF((AS124+1.38)&gt;10,"10",AS124+1.38),0)</f>
        <v>6</v>
      </c>
      <c r="O124" t="s" s="25">
        <f>CONCATENATE(M124,"-",N124)</f>
        <v>80</v>
      </c>
      <c r="P124" s="28">
        <f>ROUND(IF((AV124-1.68)&lt;1,"1",AV124-1.68),0)</f>
        <v>3</v>
      </c>
      <c r="Q124" s="28">
        <f>ROUND(IF((AV124+1.68)&gt;10,"10",AV124+1.68),0)</f>
        <v>7</v>
      </c>
      <c r="R124" t="s" s="25">
        <f>CONCATENATE(P124,"-",Q124)</f>
        <v>30</v>
      </c>
      <c r="S124" s="28">
        <f>ROUND(IF((AY124-1.72)&lt;1,"1",AY124-1.72),0)</f>
        <v>1</v>
      </c>
      <c r="T124" s="28">
        <f>ROUND(IF((AY124+1.72)&gt;10,"10",AY124+1.72),0)</f>
        <v>4</v>
      </c>
      <c r="U124" t="s" s="25">
        <f>CONCATENATE(S124,"-",T124)</f>
        <v>53</v>
      </c>
      <c r="V124" s="28">
        <f>ROUND(IF((BB124-1.46)&lt;1,"1",BB124-1.46),0)</f>
        <v>9</v>
      </c>
      <c r="W124" s="28">
        <f>ROUND(IF((BB124+1.46)&gt;10,"10",BB124+1.46),0)</f>
        <v>10</v>
      </c>
      <c r="X124" t="s" s="29">
        <f>CONCATENATE(V124,"-",W124)</f>
        <v>82</v>
      </c>
      <c r="Y124" s="27">
        <f>ROUND(IF(AN124-7.43&lt;48,"48",AN124-7.43),0)</f>
        <v>106</v>
      </c>
      <c r="Z124" s="28">
        <f>ROUND(IF(AN124+7.43&gt;240,"240",AN124+7.43),0)</f>
        <v>120</v>
      </c>
      <c r="AA124" t="s" s="25">
        <f>CONCATENATE(Y124,"-",Z124)</f>
        <v>103</v>
      </c>
      <c r="AB124" s="28">
        <f>ROUND(IF(AQ124-7.37&lt;48,"48",AQ124-7.37),0)</f>
        <v>153</v>
      </c>
      <c r="AC124" s="28">
        <f>ROUND(IF(AQ124+7.37&gt;240,"240",AQ124+7.37),0)</f>
        <v>167</v>
      </c>
      <c r="AD124" t="s" s="25">
        <f>CONCATENATE(AB124,"-",AC124)</f>
        <v>170</v>
      </c>
      <c r="AE124" s="28">
        <f>ROUND(IF(AT124-7.31&lt;48,"48",AT124-7.31),0)</f>
        <v>140</v>
      </c>
      <c r="AF124" s="28">
        <f>ROUND(IF(AT124+7.31&gt;240,"240",AT124+7.31),0)</f>
        <v>154</v>
      </c>
      <c r="AG124" t="s" s="25">
        <f>CONCATENATE(AE124,"-",AF124)</f>
        <v>162</v>
      </c>
      <c r="AH124" s="28">
        <f>ROUND(IF(AW124-7.22&lt;48,"48",AW124-7.22),0)</f>
        <v>121</v>
      </c>
      <c r="AI124" s="28">
        <f>ROUND(IF(AW124+7.22&gt;240,"240",AW124+7.22),0)</f>
        <v>135</v>
      </c>
      <c r="AJ124" t="s" s="25">
        <f>CONCATENATE(AH124,"-",AI124)</f>
        <v>163</v>
      </c>
      <c r="AK124" s="28">
        <f>ROUND(IF(AZ124-7.06&lt;48,"48",AZ124-7.06),0)</f>
        <v>196</v>
      </c>
      <c r="AL124" s="28">
        <f>ROUND(IF(AZ124+7.06&gt;240,"240",AZ124+7.06),0)</f>
        <v>210</v>
      </c>
      <c r="AM124" t="s" s="29">
        <f>CONCATENATE(AK124,"-",AL124)</f>
        <v>359</v>
      </c>
      <c r="AN124" s="27">
        <f>BD124+48</f>
        <v>113</v>
      </c>
      <c r="AO124" s="30">
        <f>AN124/48</f>
        <v>2.35416666666667</v>
      </c>
      <c r="AP124" s="95">
        <v>3</v>
      </c>
      <c r="AQ124" s="28">
        <f>BF124+48</f>
        <v>160</v>
      </c>
      <c r="AR124" s="30">
        <f>AQ124/48</f>
        <v>3.33333333333333</v>
      </c>
      <c r="AS124" s="95">
        <v>5</v>
      </c>
      <c r="AT124" s="28">
        <f>BH124+48</f>
        <v>147</v>
      </c>
      <c r="AU124" s="30">
        <f>AT124/48</f>
        <v>3.0625</v>
      </c>
      <c r="AV124" s="95">
        <v>5</v>
      </c>
      <c r="AW124" s="28">
        <f>BJ124+48</f>
        <v>128</v>
      </c>
      <c r="AX124" s="30">
        <f>AW124/48</f>
        <v>2.66666666666667</v>
      </c>
      <c r="AY124" s="95">
        <v>2</v>
      </c>
      <c r="AZ124" s="28">
        <f>BL124+48</f>
        <v>203</v>
      </c>
      <c r="BA124" s="30">
        <f>AZ124/48</f>
        <v>4.22916666666667</v>
      </c>
      <c r="BB124" s="96">
        <v>10</v>
      </c>
      <c r="BC124" s="103"/>
      <c r="BD124" s="97">
        <v>65</v>
      </c>
      <c r="BE124" s="95">
        <v>3</v>
      </c>
      <c r="BF124" s="95">
        <v>112</v>
      </c>
      <c r="BG124" s="95">
        <v>5</v>
      </c>
      <c r="BH124" s="95">
        <v>99</v>
      </c>
      <c r="BI124" s="95">
        <v>5</v>
      </c>
      <c r="BJ124" s="95">
        <v>80</v>
      </c>
      <c r="BK124" s="95">
        <v>2</v>
      </c>
      <c r="BL124" s="95">
        <v>155</v>
      </c>
      <c r="BM124" s="96">
        <v>10</v>
      </c>
    </row>
    <row r="125" ht="15.75" customHeight="1">
      <c r="A125" s="91">
        <v>123</v>
      </c>
      <c r="B125" t="s" s="92">
        <v>23</v>
      </c>
      <c r="C125" t="s" s="48">
        <v>360</v>
      </c>
      <c r="D125" t="s" s="105">
        <v>361</v>
      </c>
      <c r="E125" t="s" s="94">
        <v>51</v>
      </c>
      <c r="F125" s="95">
        <v>33</v>
      </c>
      <c r="G125" t="s" s="24">
        <v>250</v>
      </c>
      <c r="H125" t="s" s="25">
        <f>IF(AND(E125="M",F125&lt;=29),"M 17-29",IF(AND(E125="K",F125&lt;=29),"K 17-29",IF(AND(E125="M",F125&gt;29),"M 30-79",IF(AND(E125="K",F125&gt;29),"K 30-79","other"))))</f>
        <v>52</v>
      </c>
      <c r="I125" s="26"/>
      <c r="J125" s="27">
        <f>ROUND(IF((AP125-1.67)&lt;1,"1",AP125-1.67),0)</f>
        <v>1</v>
      </c>
      <c r="K125" s="28">
        <f>ROUND(IF((AP125+1.67)&gt;10,"10",AP125+1.67),0)</f>
        <v>4</v>
      </c>
      <c r="L125" t="s" s="25">
        <f>CONCATENATE(J125,"-",K125)</f>
        <v>53</v>
      </c>
      <c r="M125" s="28">
        <f>ROUND(IF((AS125-2.01)&lt;1,"1",AS125-2.01),0)</f>
        <v>7</v>
      </c>
      <c r="N125" s="28">
        <f>ROUND(IF((AS125+2.01)&gt;10,"10",AS125+2.01),0)</f>
        <v>10</v>
      </c>
      <c r="O125" t="s" s="25">
        <f>CONCATENATE(M125,"-",N125)</f>
        <v>42</v>
      </c>
      <c r="P125" s="28">
        <f>ROUND(IF((AV125-1.73)&lt;1,"1",AV125-1.73),0)</f>
        <v>6</v>
      </c>
      <c r="Q125" s="28">
        <f>ROUND(IF((AV125+1.73)&gt;10,"10",AV125+1.73),0)</f>
        <v>10</v>
      </c>
      <c r="R125" t="s" s="25">
        <f>CONCATENATE(P125,"-",Q125)</f>
        <v>43</v>
      </c>
      <c r="S125" s="28">
        <f>ROUND(IF((AY125-1.91)&lt;1,"1",AY125-1.91),0)</f>
        <v>3</v>
      </c>
      <c r="T125" s="28">
        <f>ROUND(IF((AY125+1.91)&gt;10,"10",AY125+1.91),0)</f>
        <v>7</v>
      </c>
      <c r="U125" t="s" s="25">
        <f>CONCATENATE(S125,"-",T125)</f>
        <v>30</v>
      </c>
      <c r="V125" s="28">
        <f>ROUND(IF((BB125-1.76)&lt;1,"1",BB125-1.76),0)</f>
        <v>4</v>
      </c>
      <c r="W125" s="28">
        <f>ROUND(IF((BB125+1.76)&gt;10,"10",BB125+1.76),0)</f>
        <v>8</v>
      </c>
      <c r="X125" t="s" s="29">
        <f>CONCATENATE(V125,"-",W125)</f>
        <v>32</v>
      </c>
      <c r="Y125" s="27">
        <f>ROUND(IF(AN125-7.43&lt;48,"48",AN125-7.43),0)</f>
        <v>109</v>
      </c>
      <c r="Z125" s="28">
        <f>ROUND(IF(AN125+7.43&gt;240,"240",AN125+7.43),0)</f>
        <v>123</v>
      </c>
      <c r="AA125" t="s" s="25">
        <f>CONCATENATE(Y125,"-",Z125)</f>
        <v>362</v>
      </c>
      <c r="AB125" s="28">
        <f>ROUND(IF(AQ125-7.37&lt;48,"48",AQ125-7.37),0)</f>
        <v>158</v>
      </c>
      <c r="AC125" s="28">
        <f>ROUND(IF(AQ125+7.37&gt;240,"240",AQ125+7.37),0)</f>
        <v>172</v>
      </c>
      <c r="AD125" t="s" s="25">
        <f>CONCATENATE(AB125,"-",AC125)</f>
        <v>37</v>
      </c>
      <c r="AE125" s="28">
        <f>ROUND(IF(AT125-7.31&lt;48,"48",AT125-7.31),0)</f>
        <v>166</v>
      </c>
      <c r="AF125" s="28">
        <f>ROUND(IF(AT125+7.31&gt;240,"240",AT125+7.31),0)</f>
        <v>180</v>
      </c>
      <c r="AG125" t="s" s="25">
        <f>CONCATENATE(AE125,"-",AF125)</f>
        <v>77</v>
      </c>
      <c r="AH125" s="28">
        <f>ROUND(IF(AW125-7.22&lt;48,"48",AW125-7.22),0)</f>
        <v>161</v>
      </c>
      <c r="AI125" s="28">
        <f>ROUND(IF(AW125+7.22&gt;240,"240",AW125+7.22),0)</f>
        <v>175</v>
      </c>
      <c r="AJ125" t="s" s="25">
        <f>CONCATENATE(AH125,"-",AI125)</f>
        <v>99</v>
      </c>
      <c r="AK125" s="28">
        <f>ROUND(IF(AZ125-7.06&lt;48,"48",AZ125-7.06),0)</f>
        <v>158</v>
      </c>
      <c r="AL125" s="28">
        <f>ROUND(IF(AZ125+7.06&gt;240,"240",AZ125+7.06),0)</f>
        <v>172</v>
      </c>
      <c r="AM125" t="s" s="29">
        <f>CONCATENATE(AK125,"-",AL125)</f>
        <v>37</v>
      </c>
      <c r="AN125" s="27">
        <f>BD125+48</f>
        <v>116</v>
      </c>
      <c r="AO125" s="30">
        <f>AN125/48</f>
        <v>2.41666666666667</v>
      </c>
      <c r="AP125" s="95">
        <v>2</v>
      </c>
      <c r="AQ125" s="28">
        <f>BF125+48</f>
        <v>165</v>
      </c>
      <c r="AR125" s="30">
        <f>AQ125/48</f>
        <v>3.4375</v>
      </c>
      <c r="AS125" s="95">
        <v>9</v>
      </c>
      <c r="AT125" s="28">
        <f>BH125+48</f>
        <v>173</v>
      </c>
      <c r="AU125" s="30">
        <f>AT125/48</f>
        <v>3.60416666666667</v>
      </c>
      <c r="AV125" s="95">
        <v>8</v>
      </c>
      <c r="AW125" s="28">
        <f>BJ125+48</f>
        <v>168</v>
      </c>
      <c r="AX125" s="30">
        <f>AW125/48</f>
        <v>3.5</v>
      </c>
      <c r="AY125" s="95">
        <v>5</v>
      </c>
      <c r="AZ125" s="28">
        <f>BL125+48</f>
        <v>165</v>
      </c>
      <c r="BA125" s="30">
        <f>AZ125/48</f>
        <v>3.4375</v>
      </c>
      <c r="BB125" s="96">
        <v>6</v>
      </c>
      <c r="BC125" s="109"/>
      <c r="BD125" s="97">
        <v>68</v>
      </c>
      <c r="BE125" s="95">
        <v>2</v>
      </c>
      <c r="BF125" s="95">
        <v>117</v>
      </c>
      <c r="BG125" s="95">
        <v>9</v>
      </c>
      <c r="BH125" s="95">
        <v>125</v>
      </c>
      <c r="BI125" s="95">
        <v>8</v>
      </c>
      <c r="BJ125" s="95">
        <v>120</v>
      </c>
      <c r="BK125" s="95">
        <v>5</v>
      </c>
      <c r="BL125" s="95">
        <v>117</v>
      </c>
      <c r="BM125" s="96">
        <v>6</v>
      </c>
    </row>
    <row r="126" ht="15.75" customHeight="1">
      <c r="A126" s="91">
        <v>124</v>
      </c>
      <c r="B126" t="s" s="92">
        <v>23</v>
      </c>
      <c r="C126" s="93"/>
      <c r="D126" t="s" s="106">
        <v>363</v>
      </c>
      <c r="E126" t="s" s="94">
        <v>26</v>
      </c>
      <c r="F126" s="95">
        <v>28</v>
      </c>
      <c r="G126" t="s" s="24">
        <v>250</v>
      </c>
      <c r="H126" t="s" s="25">
        <f>IF(AND(E126="M",F126&lt;=29),"M 17-29",IF(AND(E126="K",F126&lt;=29),"K 17-29",IF(AND(E126="M",F126&gt;29),"M 30-79",IF(AND(E126="K",F126&gt;29),"K 30-79","other"))))</f>
        <v>60</v>
      </c>
      <c r="I126" s="26"/>
      <c r="J126" s="27">
        <f>ROUND(IF((AP126-1.43)&lt;1,"1",AP126-1.43),0)</f>
        <v>7</v>
      </c>
      <c r="K126" s="28">
        <f>ROUND(IF((AP126+1.43)&gt;10,"10",AP126+1.43),0)</f>
        <v>9</v>
      </c>
      <c r="L126" t="s" s="25">
        <f>CONCATENATE(J126,"-",K126)</f>
        <v>129</v>
      </c>
      <c r="M126" s="28">
        <f>ROUND(IF((AS126-1.38)&lt;1,"1",AS126-1.38),0)</f>
        <v>3</v>
      </c>
      <c r="N126" s="28">
        <f>ROUND(IF((AS126+1.38)&gt;10,"10",AS126+1.38),0)</f>
        <v>5</v>
      </c>
      <c r="O126" t="s" s="25">
        <f>CONCATENATE(M126,"-",N126)</f>
        <v>41</v>
      </c>
      <c r="P126" s="28">
        <f>ROUND(IF((AV126-1.68)&lt;1,"1",AV126-1.68),0)</f>
        <v>3</v>
      </c>
      <c r="Q126" s="28">
        <f>ROUND(IF((AV126+1.68)&gt;10,"10",AV126+1.68),0)</f>
        <v>7</v>
      </c>
      <c r="R126" t="s" s="25">
        <f>CONCATENATE(P126,"-",Q126)</f>
        <v>30</v>
      </c>
      <c r="S126" s="28">
        <f>ROUND(IF((AY126-1.72)&lt;1,"1",AY126-1.72),0)</f>
        <v>2</v>
      </c>
      <c r="T126" s="28">
        <f>ROUND(IF((AY126+1.72)&gt;10,"10",AY126+1.72),0)</f>
        <v>6</v>
      </c>
      <c r="U126" t="s" s="25">
        <f>CONCATENATE(S126,"-",T126)</f>
        <v>33</v>
      </c>
      <c r="V126" s="28">
        <f>ROUND(IF((BB126-1.46)&lt;1,"1",BB126-1.46),0)</f>
        <v>4</v>
      </c>
      <c r="W126" s="28">
        <f>ROUND(IF((BB126+1.46)&gt;10,"10",BB126+1.46),0)</f>
        <v>6</v>
      </c>
      <c r="X126" t="s" s="29">
        <f>CONCATENATE(V126,"-",W126)</f>
        <v>80</v>
      </c>
      <c r="Y126" s="27">
        <f>ROUND(IF(AN126-7.43&lt;48,"48",AN126-7.43),0)</f>
        <v>161</v>
      </c>
      <c r="Z126" s="28">
        <f>ROUND(IF(AN126+7.43&gt;240,"240",AN126+7.43),0)</f>
        <v>175</v>
      </c>
      <c r="AA126" t="s" s="25">
        <f>CONCATENATE(Y126,"-",Z126)</f>
        <v>99</v>
      </c>
      <c r="AB126" s="28">
        <f>ROUND(IF(AQ126-7.37&lt;48,"48",AQ126-7.37),0)</f>
        <v>140</v>
      </c>
      <c r="AC126" s="28">
        <f>ROUND(IF(AQ126+7.37&gt;240,"240",AQ126+7.37),0)</f>
        <v>154</v>
      </c>
      <c r="AD126" t="s" s="25">
        <f>CONCATENATE(AB126,"-",AC126)</f>
        <v>162</v>
      </c>
      <c r="AE126" s="28">
        <f>ROUND(IF(AT126-7.31&lt;48,"48",AT126-7.31),0)</f>
        <v>143</v>
      </c>
      <c r="AF126" s="28">
        <f>ROUND(IF(AT126+7.31&gt;240,"240",AT126+7.31),0)</f>
        <v>157</v>
      </c>
      <c r="AG126" t="s" s="25">
        <f>CONCATENATE(AE126,"-",AF126)</f>
        <v>142</v>
      </c>
      <c r="AH126" s="28">
        <f>ROUND(IF(AW126-7.22&lt;48,"48",AW126-7.22),0)</f>
        <v>138</v>
      </c>
      <c r="AI126" s="28">
        <f>ROUND(IF(AW126+7.22&gt;240,"240",AW126+7.22),0)</f>
        <v>152</v>
      </c>
      <c r="AJ126" t="s" s="25">
        <f>CONCATENATE(AH126,"-",AI126)</f>
        <v>56</v>
      </c>
      <c r="AK126" s="28">
        <f>ROUND(IF(AZ126-7.06&lt;48,"48",AZ126-7.06),0)</f>
        <v>153</v>
      </c>
      <c r="AL126" s="28">
        <f>ROUND(IF(AZ126+7.06&gt;240,"240",AZ126+7.06),0)</f>
        <v>167</v>
      </c>
      <c r="AM126" t="s" s="29">
        <f>CONCATENATE(AK126,"-",AL126)</f>
        <v>170</v>
      </c>
      <c r="AN126" s="27">
        <f>BD126+48</f>
        <v>168</v>
      </c>
      <c r="AO126" s="30">
        <f>AN126/48</f>
        <v>3.5</v>
      </c>
      <c r="AP126" s="95">
        <v>8</v>
      </c>
      <c r="AQ126" s="28">
        <f>BF126+48</f>
        <v>147</v>
      </c>
      <c r="AR126" s="30">
        <f>AQ126/48</f>
        <v>3.0625</v>
      </c>
      <c r="AS126" s="95">
        <v>4</v>
      </c>
      <c r="AT126" s="28">
        <f>BH126+48</f>
        <v>150</v>
      </c>
      <c r="AU126" s="30">
        <f>AT126/48</f>
        <v>3.125</v>
      </c>
      <c r="AV126" s="95">
        <v>5</v>
      </c>
      <c r="AW126" s="28">
        <f>BJ126+48</f>
        <v>145</v>
      </c>
      <c r="AX126" s="30">
        <f>AW126/48</f>
        <v>3.02083333333333</v>
      </c>
      <c r="AY126" s="95">
        <v>4</v>
      </c>
      <c r="AZ126" s="28">
        <f>BL126+48</f>
        <v>160</v>
      </c>
      <c r="BA126" s="30">
        <f>AZ126/48</f>
        <v>3.33333333333333</v>
      </c>
      <c r="BB126" s="111">
        <v>5</v>
      </c>
      <c r="BC126" s="32"/>
      <c r="BD126" s="97">
        <v>120</v>
      </c>
      <c r="BE126" s="95">
        <v>8</v>
      </c>
      <c r="BF126" s="95">
        <v>99</v>
      </c>
      <c r="BG126" s="95">
        <v>4</v>
      </c>
      <c r="BH126" s="95">
        <v>102</v>
      </c>
      <c r="BI126" s="95">
        <v>5</v>
      </c>
      <c r="BJ126" s="95">
        <v>97</v>
      </c>
      <c r="BK126" s="95">
        <v>4</v>
      </c>
      <c r="BL126" s="95">
        <v>112</v>
      </c>
      <c r="BM126" s="111">
        <v>5</v>
      </c>
    </row>
    <row r="127" ht="15.75" customHeight="1">
      <c r="A127" s="91">
        <v>125</v>
      </c>
      <c r="B127" t="s" s="92">
        <v>23</v>
      </c>
      <c r="C127" t="s" s="56">
        <v>364</v>
      </c>
      <c r="D127" t="s" s="105">
        <v>365</v>
      </c>
      <c r="E127" t="s" s="94">
        <v>51</v>
      </c>
      <c r="F127" s="95">
        <v>24</v>
      </c>
      <c r="G127" t="s" s="24">
        <v>250</v>
      </c>
      <c r="H127" t="s" s="25">
        <f>IF(AND(E127="M",F127&lt;=29),"M 17-29",IF(AND(E127="K",F127&lt;=29),"K 17-29",IF(AND(E127="M",F127&gt;29),"M 30-79",IF(AND(E127="K",F127&gt;29),"K 30-79","other"))))</f>
        <v>101</v>
      </c>
      <c r="I127" s="26"/>
      <c r="J127" s="27">
        <f>ROUND(IF((AP127-1.33)&lt;1,"1",AP127-1.33),0)</f>
        <v>3</v>
      </c>
      <c r="K127" s="28">
        <f>ROUND(IF((AP127+1.33)&gt;10,"10",AP127+1.33),0)</f>
        <v>5</v>
      </c>
      <c r="L127" t="s" s="25">
        <f>CONCATENATE(J127,"-",K127)</f>
        <v>41</v>
      </c>
      <c r="M127" s="28">
        <f>ROUND(IF((AS127-1.31)&lt;1,"1",AS127-1.31),0)</f>
        <v>4</v>
      </c>
      <c r="N127" s="28">
        <f>ROUND(IF((AS127+1.31)&gt;10,"10",AS127+1.31),0)</f>
        <v>6</v>
      </c>
      <c r="O127" t="s" s="25">
        <f>CONCATENATE(M127,"-",N127)</f>
        <v>80</v>
      </c>
      <c r="P127" s="28">
        <f>ROUND(IF((AV127-1.52)&lt;1,"1",AV127-1.52),0)</f>
        <v>4</v>
      </c>
      <c r="Q127" s="28">
        <f>ROUND(IF((AV127+1.52)&gt;10,"10",AV127+1.52),0)</f>
        <v>8</v>
      </c>
      <c r="R127" t="s" s="25">
        <f>CONCATENATE(P127,"-",Q127)</f>
        <v>32</v>
      </c>
      <c r="S127" s="28">
        <f>ROUND(IF((AY127-1.6)&lt;1,"1",AY127-1.6),0)</f>
        <v>6</v>
      </c>
      <c r="T127" s="28">
        <f>ROUND(IF((AY127+1.6)&gt;10,"10",AY127+1.6),0)</f>
        <v>10</v>
      </c>
      <c r="U127" t="s" s="25">
        <f>CONCATENATE(S127,"-",T127)</f>
        <v>43</v>
      </c>
      <c r="V127" s="28">
        <f>ROUND(IF((BB127-1.3)&lt;1,"1",BB127-1.3),0)</f>
        <v>9</v>
      </c>
      <c r="W127" s="28">
        <f>ROUND(IF((BB127+1.3)&gt;10,"10",BB127+1.3),0)</f>
        <v>10</v>
      </c>
      <c r="X127" t="s" s="29">
        <f>CONCATENATE(V127,"-",W127)</f>
        <v>82</v>
      </c>
      <c r="Y127" s="27">
        <f>ROUND(IF(AN127-7.43&lt;48,"48",AN127-7.43),0)</f>
        <v>124</v>
      </c>
      <c r="Z127" s="28">
        <f>ROUND(IF(AN127+7.43&gt;240,"240",AN127+7.43),0)</f>
        <v>138</v>
      </c>
      <c r="AA127" t="s" s="25">
        <f>CONCATENATE(Y127,"-",Z127)</f>
        <v>304</v>
      </c>
      <c r="AB127" s="28">
        <f>ROUND(IF(AQ127-7.37&lt;48,"48",AQ127-7.37),0)</f>
        <v>150</v>
      </c>
      <c r="AC127" s="28">
        <f>ROUND(IF(AQ127+7.37&gt;240,"240",AQ127+7.37),0)</f>
        <v>164</v>
      </c>
      <c r="AD127" t="s" s="25">
        <f>CONCATENATE(AB127,"-",AC127)</f>
        <v>186</v>
      </c>
      <c r="AE127" s="28">
        <f>ROUND(IF(AT127-7.31&lt;48,"48",AT127-7.31),0)</f>
        <v>165</v>
      </c>
      <c r="AF127" s="28">
        <f>ROUND(IF(AT127+7.31&gt;240,"240",AT127+7.31),0)</f>
        <v>179</v>
      </c>
      <c r="AG127" t="s" s="25">
        <f>CONCATENATE(AE127,"-",AF127)</f>
        <v>110</v>
      </c>
      <c r="AH127" s="28">
        <f>ROUND(IF(AW127-7.22&lt;48,"48",AW127-7.22),0)</f>
        <v>169</v>
      </c>
      <c r="AI127" s="28">
        <f>ROUND(IF(AW127+7.22&gt;240,"240",AW127+7.22),0)</f>
        <v>183</v>
      </c>
      <c r="AJ127" t="s" s="25">
        <f>CONCATENATE(AH127,"-",AI127)</f>
        <v>63</v>
      </c>
      <c r="AK127" s="28">
        <f>ROUND(IF(AZ127-7.06&lt;48,"48",AZ127-7.06),0)</f>
        <v>199</v>
      </c>
      <c r="AL127" s="28">
        <f>ROUND(IF(AZ127+7.06&gt;240,"240",AZ127+7.06),0)</f>
        <v>213</v>
      </c>
      <c r="AM127" t="s" s="29">
        <f>CONCATENATE(AK127,"-",AL127)</f>
        <v>298</v>
      </c>
      <c r="AN127" s="27">
        <f>BD127+48</f>
        <v>131</v>
      </c>
      <c r="AO127" s="30">
        <f>AN127/48</f>
        <v>2.72916666666667</v>
      </c>
      <c r="AP127" s="95">
        <v>4</v>
      </c>
      <c r="AQ127" s="28">
        <f>BF127+48</f>
        <v>157</v>
      </c>
      <c r="AR127" s="30">
        <f>AQ127/48</f>
        <v>3.27083333333333</v>
      </c>
      <c r="AS127" s="95">
        <v>5</v>
      </c>
      <c r="AT127" s="28">
        <f>BH127+48</f>
        <v>172</v>
      </c>
      <c r="AU127" s="30">
        <f>AT127/48</f>
        <v>3.58333333333333</v>
      </c>
      <c r="AV127" s="95">
        <v>6</v>
      </c>
      <c r="AW127" s="28">
        <f>BJ127+48</f>
        <v>176</v>
      </c>
      <c r="AX127" s="30">
        <f>AW127/48</f>
        <v>3.66666666666667</v>
      </c>
      <c r="AY127" s="95">
        <v>8</v>
      </c>
      <c r="AZ127" s="28">
        <f>BL127+48</f>
        <v>206</v>
      </c>
      <c r="BA127" s="30">
        <f>AZ127/48</f>
        <v>4.29166666666667</v>
      </c>
      <c r="BB127" s="96">
        <v>10</v>
      </c>
      <c r="BC127" s="50"/>
      <c r="BD127" s="97">
        <v>83</v>
      </c>
      <c r="BE127" s="95">
        <v>4</v>
      </c>
      <c r="BF127" s="95">
        <v>109</v>
      </c>
      <c r="BG127" s="95">
        <v>5</v>
      </c>
      <c r="BH127" s="95">
        <v>124</v>
      </c>
      <c r="BI127" s="95">
        <v>6</v>
      </c>
      <c r="BJ127" s="95">
        <v>128</v>
      </c>
      <c r="BK127" s="95">
        <v>8</v>
      </c>
      <c r="BL127" s="95">
        <v>158</v>
      </c>
      <c r="BM127" s="96">
        <v>10</v>
      </c>
    </row>
    <row r="128" ht="15.75" customHeight="1">
      <c r="A128" s="91">
        <v>126</v>
      </c>
      <c r="B128" t="s" s="92">
        <v>23</v>
      </c>
      <c r="C128" s="93"/>
      <c r="D128" t="s" s="106">
        <v>366</v>
      </c>
      <c r="E128" t="s" s="94">
        <v>26</v>
      </c>
      <c r="F128" s="95">
        <v>22</v>
      </c>
      <c r="G128" t="s" s="24">
        <v>250</v>
      </c>
      <c r="H128" t="s" s="25">
        <f>IF(AND(E128="M",F128&lt;=29),"M 17-29",IF(AND(E128="K",F128&lt;=29),"K 17-29",IF(AND(E128="M",F128&gt;29),"M 30-79",IF(AND(E128="K",F128&gt;29),"K 30-79","other"))))</f>
        <v>60</v>
      </c>
      <c r="I128" s="26"/>
      <c r="J128" s="27">
        <f>ROUND(IF((AP128-1.43)&lt;1,"1",AP128-1.43),0)</f>
        <v>1</v>
      </c>
      <c r="K128" s="28">
        <f>ROUND(IF((AP128+1.43)&gt;10,"10",AP128+1.43),0)</f>
        <v>2</v>
      </c>
      <c r="L128" t="s" s="25">
        <f>CONCATENATE(J128,"-",K128)</f>
        <v>67</v>
      </c>
      <c r="M128" s="28">
        <f>ROUND(IF((AS128-1.38)&lt;1,"1",AS128-1.38),0)</f>
        <v>4</v>
      </c>
      <c r="N128" s="28">
        <f>ROUND(IF((AS128+1.38)&gt;10,"10",AS128+1.38),0)</f>
        <v>6</v>
      </c>
      <c r="O128" t="s" s="25">
        <f>CONCATENATE(M128,"-",N128)</f>
        <v>80</v>
      </c>
      <c r="P128" s="28">
        <f>ROUND(IF((AV128-1.68)&lt;1,"1",AV128-1.68),0)</f>
        <v>5</v>
      </c>
      <c r="Q128" s="28">
        <f>ROUND(IF((AV128+1.68)&gt;10,"10",AV128+1.68),0)</f>
        <v>9</v>
      </c>
      <c r="R128" t="s" s="25">
        <f>CONCATENATE(P128,"-",Q128)</f>
        <v>31</v>
      </c>
      <c r="S128" s="28">
        <f>ROUND(IF((AY128-1.72)&lt;1,"1",AY128-1.72),0)</f>
        <v>4</v>
      </c>
      <c r="T128" s="28">
        <f>ROUND(IF((AY128+1.72)&gt;10,"10",AY128+1.72),0)</f>
        <v>8</v>
      </c>
      <c r="U128" t="s" s="25">
        <f>CONCATENATE(S128,"-",T128)</f>
        <v>32</v>
      </c>
      <c r="V128" s="28">
        <f>ROUND(IF((BB128-1.46)&lt;1,"1",BB128-1.46),0)</f>
        <v>8</v>
      </c>
      <c r="W128" s="28">
        <f>ROUND(IF((BB128+1.46)&gt;10,"10",BB128+1.46),0)</f>
        <v>10</v>
      </c>
      <c r="X128" t="s" s="29">
        <f>CONCATENATE(V128,"-",W128)</f>
        <v>61</v>
      </c>
      <c r="Y128" s="27">
        <f>ROUND(IF(AN128-7.43&lt;48,"48",AN128-7.43),0)</f>
        <v>98</v>
      </c>
      <c r="Z128" s="28">
        <f>ROUND(IF(AN128+7.43&gt;240,"240",AN128+7.43),0)</f>
        <v>112</v>
      </c>
      <c r="AA128" t="s" s="25">
        <f>CONCATENATE(Y128,"-",Z128)</f>
        <v>68</v>
      </c>
      <c r="AB128" s="28">
        <f>ROUND(IF(AQ128-7.37&lt;48,"48",AQ128-7.37),0)</f>
        <v>153</v>
      </c>
      <c r="AC128" s="28">
        <f>ROUND(IF(AQ128+7.37&gt;240,"240",AQ128+7.37),0)</f>
        <v>167</v>
      </c>
      <c r="AD128" t="s" s="25">
        <f>CONCATENATE(AB128,"-",AC128)</f>
        <v>170</v>
      </c>
      <c r="AE128" s="28">
        <f>ROUND(IF(AT128-7.31&lt;48,"48",AT128-7.31),0)</f>
        <v>153</v>
      </c>
      <c r="AF128" s="28">
        <f>ROUND(IF(AT128+7.31&gt;240,"240",AT128+7.31),0)</f>
        <v>167</v>
      </c>
      <c r="AG128" t="s" s="25">
        <f>CONCATENATE(AE128,"-",AF128)</f>
        <v>170</v>
      </c>
      <c r="AH128" s="28">
        <f>ROUND(IF(AW128-7.22&lt;48,"48",AW128-7.22),0)</f>
        <v>154</v>
      </c>
      <c r="AI128" s="28">
        <f>ROUND(IF(AW128+7.22&gt;240,"240",AW128+7.22),0)</f>
        <v>168</v>
      </c>
      <c r="AJ128" t="s" s="25">
        <f>CONCATENATE(AH128,"-",AI128)</f>
        <v>139</v>
      </c>
      <c r="AK128" s="28">
        <f>ROUND(IF(AZ128-7.06&lt;48,"48",AZ128-7.06),0)</f>
        <v>185</v>
      </c>
      <c r="AL128" s="28">
        <f>ROUND(IF(AZ128+7.06&gt;240,"240",AZ128+7.06),0)</f>
        <v>199</v>
      </c>
      <c r="AM128" t="s" s="29">
        <f>CONCATENATE(AK128,"-",AL128)</f>
        <v>198</v>
      </c>
      <c r="AN128" s="27">
        <f>BD128+48</f>
        <v>105</v>
      </c>
      <c r="AO128" s="30">
        <f>AN128/48</f>
        <v>2.1875</v>
      </c>
      <c r="AP128" s="95">
        <v>1</v>
      </c>
      <c r="AQ128" s="28">
        <f>BF128+48</f>
        <v>160</v>
      </c>
      <c r="AR128" s="30">
        <f>AQ128/48</f>
        <v>3.33333333333333</v>
      </c>
      <c r="AS128" s="95">
        <v>5</v>
      </c>
      <c r="AT128" s="28">
        <f>BH128+48</f>
        <v>160</v>
      </c>
      <c r="AU128" s="30">
        <f>AT128/48</f>
        <v>3.33333333333333</v>
      </c>
      <c r="AV128" s="95">
        <v>7</v>
      </c>
      <c r="AW128" s="28">
        <f>BJ128+48</f>
        <v>161</v>
      </c>
      <c r="AX128" s="30">
        <f>AW128/48</f>
        <v>3.35416666666667</v>
      </c>
      <c r="AY128" s="95">
        <v>6</v>
      </c>
      <c r="AZ128" s="28">
        <f>BL128+48</f>
        <v>192</v>
      </c>
      <c r="BA128" s="30">
        <f>AZ128/48</f>
        <v>4</v>
      </c>
      <c r="BB128" s="96">
        <v>9</v>
      </c>
      <c r="BC128" s="50"/>
      <c r="BD128" s="97">
        <v>57</v>
      </c>
      <c r="BE128" s="95">
        <v>1</v>
      </c>
      <c r="BF128" s="95">
        <v>112</v>
      </c>
      <c r="BG128" s="95">
        <v>5</v>
      </c>
      <c r="BH128" s="95">
        <v>112</v>
      </c>
      <c r="BI128" s="95">
        <v>7</v>
      </c>
      <c r="BJ128" s="95">
        <v>113</v>
      </c>
      <c r="BK128" s="95">
        <v>6</v>
      </c>
      <c r="BL128" s="95">
        <v>144</v>
      </c>
      <c r="BM128" s="96">
        <v>9</v>
      </c>
    </row>
    <row r="129" ht="15.75" customHeight="1">
      <c r="A129" s="95">
        <v>127</v>
      </c>
      <c r="B129" t="s" s="98">
        <v>39</v>
      </c>
      <c r="C129" t="s" s="89">
        <v>367</v>
      </c>
      <c r="D129" t="s" s="105">
        <v>368</v>
      </c>
      <c r="E129" t="s" s="94">
        <v>26</v>
      </c>
      <c r="F129" s="95">
        <v>22</v>
      </c>
      <c r="G129" t="s" s="24">
        <v>250</v>
      </c>
      <c r="H129" t="s" s="25">
        <f>IF(AND(E129="M",F129&lt;=29),"M 17-29",IF(AND(E129="K",F129&lt;=29),"K 17-29",IF(AND(E129="M",F129&gt;29),"M 30-79",IF(AND(E129="K",F129&gt;29),"K 30-79","other"))))</f>
        <v>60</v>
      </c>
      <c r="I129" s="26"/>
      <c r="J129" s="27">
        <f>ROUND(IF((AP129-1.43)&lt;1,"1",AP129-1.43),0)</f>
        <v>1</v>
      </c>
      <c r="K129" s="28">
        <f>ROUND(IF((AP129+1.43)&gt;10,"10",AP129+1.43),0)</f>
        <v>2</v>
      </c>
      <c r="L129" t="s" s="25">
        <f>CONCATENATE(J129,"-",K129)</f>
        <v>67</v>
      </c>
      <c r="M129" s="28">
        <f>ROUND(IF((AS129-1.38)&lt;1,"1",AS129-1.38),0)</f>
        <v>9</v>
      </c>
      <c r="N129" s="28">
        <f>ROUND(IF((AS129+1.38)&gt;10,"10",AS129+1.38),0)</f>
        <v>10</v>
      </c>
      <c r="O129" t="s" s="25">
        <f>CONCATENATE(M129,"-",N129)</f>
        <v>82</v>
      </c>
      <c r="P129" s="28">
        <f>ROUND(IF((AV129-1.68)&lt;1,"1",AV129-1.68),0)</f>
        <v>7</v>
      </c>
      <c r="Q129" s="28">
        <f>ROUND(IF((AV129+1.68)&gt;10,"10",AV129+1.68),0)</f>
        <v>10</v>
      </c>
      <c r="R129" t="s" s="25">
        <f>CONCATENATE(P129,"-",Q129)</f>
        <v>42</v>
      </c>
      <c r="S129" s="28">
        <f>ROUND(IF((AY129-1.72)&lt;1,"1",AY129-1.72),0)</f>
        <v>7</v>
      </c>
      <c r="T129" s="28">
        <f>ROUND(IF((AY129+1.72)&gt;10,"10",AY129+1.72),0)</f>
        <v>10</v>
      </c>
      <c r="U129" t="s" s="25">
        <f>CONCATENATE(S129,"-",T129)</f>
        <v>42</v>
      </c>
      <c r="V129" s="28">
        <f>ROUND(IF((BB129-1.46)&lt;1,"1",BB129-1.46),0)</f>
        <v>8</v>
      </c>
      <c r="W129" s="28">
        <f>ROUND(IF((BB129+1.46)&gt;10,"10",BB129+1.46),0)</f>
        <v>10</v>
      </c>
      <c r="X129" t="s" s="29">
        <f>CONCATENATE(V129,"-",W129)</f>
        <v>61</v>
      </c>
      <c r="Y129" s="27">
        <f>ROUND(IF(AN129-7.43&lt;48,"48",AN129-7.43),0)</f>
        <v>98</v>
      </c>
      <c r="Z129" s="28">
        <f>ROUND(IF(AN129+7.43&gt;240,"240",AN129+7.43),0)</f>
        <v>112</v>
      </c>
      <c r="AA129" t="s" s="25">
        <f>CONCATENATE(Y129,"-",Z129)</f>
        <v>68</v>
      </c>
      <c r="AB129" s="28">
        <f>ROUND(IF(AQ129-7.37&lt;48,"48",AQ129-7.37),0)</f>
        <v>191</v>
      </c>
      <c r="AC129" s="28">
        <f>ROUND(IF(AQ129+7.37&gt;240,"240",AQ129+7.37),0)</f>
        <v>205</v>
      </c>
      <c r="AD129" t="s" s="25">
        <f>CONCATENATE(AB129,"-",AC129)</f>
        <v>231</v>
      </c>
      <c r="AE129" s="28">
        <f>ROUND(IF(AT129-7.31&lt;48,"48",AT129-7.31),0)</f>
        <v>178</v>
      </c>
      <c r="AF129" s="28">
        <f>ROUND(IF(AT129+7.31&gt;240,"240",AT129+7.31),0)</f>
        <v>192</v>
      </c>
      <c r="AG129" t="s" s="25">
        <f>CONCATENATE(AE129,"-",AF129)</f>
        <v>71</v>
      </c>
      <c r="AH129" s="28">
        <f>ROUND(IF(AW129-7.22&lt;48,"48",AW129-7.22),0)</f>
        <v>179</v>
      </c>
      <c r="AI129" s="28">
        <f>ROUND(IF(AW129+7.22&gt;240,"240",AW129+7.22),0)</f>
        <v>193</v>
      </c>
      <c r="AJ129" t="s" s="25">
        <f>CONCATENATE(AH129,"-",AI129)</f>
        <v>92</v>
      </c>
      <c r="AK129" s="28">
        <f>ROUND(IF(AZ129-7.06&lt;48,"48",AZ129-7.06),0)</f>
        <v>184</v>
      </c>
      <c r="AL129" s="28">
        <f>ROUND(IF(AZ129+7.06&gt;240,"240",AZ129+7.06),0)</f>
        <v>198</v>
      </c>
      <c r="AM129" t="s" s="29">
        <f>CONCATENATE(AK129,"-",AL129)</f>
        <v>244</v>
      </c>
      <c r="AN129" s="27">
        <f>BD129+48</f>
        <v>105</v>
      </c>
      <c r="AO129" s="30">
        <f>AN129/48</f>
        <v>2.1875</v>
      </c>
      <c r="AP129" s="95">
        <v>1</v>
      </c>
      <c r="AQ129" s="28">
        <f>BF129+48</f>
        <v>198</v>
      </c>
      <c r="AR129" s="30">
        <f>AQ129/48</f>
        <v>4.125</v>
      </c>
      <c r="AS129" s="95">
        <v>10</v>
      </c>
      <c r="AT129" s="28">
        <f>BH129+48</f>
        <v>185</v>
      </c>
      <c r="AU129" s="30">
        <f>AT129/48</f>
        <v>3.85416666666667</v>
      </c>
      <c r="AV129" s="95">
        <v>9</v>
      </c>
      <c r="AW129" s="28">
        <f>BJ129+48</f>
        <v>186</v>
      </c>
      <c r="AX129" s="30">
        <f>AW129/48</f>
        <v>3.875</v>
      </c>
      <c r="AY129" s="95">
        <v>9</v>
      </c>
      <c r="AZ129" s="28">
        <f>BL129+48</f>
        <v>191</v>
      </c>
      <c r="BA129" s="30">
        <f>AZ129/48</f>
        <v>3.97916666666667</v>
      </c>
      <c r="BB129" s="96">
        <v>9</v>
      </c>
      <c r="BC129" s="50"/>
      <c r="BD129" s="97">
        <v>57</v>
      </c>
      <c r="BE129" s="95">
        <v>1</v>
      </c>
      <c r="BF129" s="95">
        <v>150</v>
      </c>
      <c r="BG129" s="95">
        <v>10</v>
      </c>
      <c r="BH129" s="95">
        <v>137</v>
      </c>
      <c r="BI129" s="95">
        <v>9</v>
      </c>
      <c r="BJ129" s="95">
        <v>138</v>
      </c>
      <c r="BK129" s="95">
        <v>9</v>
      </c>
      <c r="BL129" s="95">
        <v>143</v>
      </c>
      <c r="BM129" s="96">
        <v>9</v>
      </c>
    </row>
    <row r="130" ht="15.75" customHeight="1">
      <c r="A130" s="91">
        <v>128</v>
      </c>
      <c r="B130" t="s" s="92">
        <v>23</v>
      </c>
      <c r="C130" t="s" s="20">
        <v>369</v>
      </c>
      <c r="D130" t="s" s="105">
        <v>370</v>
      </c>
      <c r="E130" t="s" s="94">
        <v>26</v>
      </c>
      <c r="F130" s="95">
        <v>25</v>
      </c>
      <c r="G130" t="s" s="24">
        <v>250</v>
      </c>
      <c r="H130" t="s" s="25">
        <f>IF(AND(E130="M",F130&lt;=29),"M 17-29",IF(AND(E130="K",F130&lt;=29),"K 17-29",IF(AND(E130="M",F130&gt;29),"M 30-79",IF(AND(E130="K",F130&gt;29),"K 30-79","other"))))</f>
        <v>60</v>
      </c>
      <c r="I130" s="26"/>
      <c r="J130" s="27">
        <f>ROUND(IF((AP130-1.43)&lt;1,"1",AP130-1.43),0)</f>
        <v>3</v>
      </c>
      <c r="K130" s="28">
        <f>ROUND(IF((AP130+1.43)&gt;10,"10",AP130+1.43),0)</f>
        <v>5</v>
      </c>
      <c r="L130" t="s" s="25">
        <f>CONCATENATE(J130,"-",K130)</f>
        <v>41</v>
      </c>
      <c r="M130" s="28">
        <f>ROUND(IF((AS130-1.38)&lt;1,"1",AS130-1.38),0)</f>
        <v>6</v>
      </c>
      <c r="N130" s="28">
        <f>ROUND(IF((AS130+1.38)&gt;10,"10",AS130+1.38),0)</f>
        <v>8</v>
      </c>
      <c r="O130" t="s" s="25">
        <f>CONCATENATE(M130,"-",N130)</f>
        <v>81</v>
      </c>
      <c r="P130" s="28">
        <f>ROUND(IF((AV130-1.68)&lt;1,"1",AV130-1.68),0)</f>
        <v>6</v>
      </c>
      <c r="Q130" s="28">
        <f>ROUND(IF((AV130+1.68)&gt;10,"10",AV130+1.68),0)</f>
        <v>10</v>
      </c>
      <c r="R130" t="s" s="25">
        <f>CONCATENATE(P130,"-",Q130)</f>
        <v>43</v>
      </c>
      <c r="S130" s="28">
        <f>ROUND(IF((AY130-1.72)&lt;1,"1",AY130-1.72),0)</f>
        <v>6</v>
      </c>
      <c r="T130" s="28">
        <f>ROUND(IF((AY130+1.72)&gt;10,"10",AY130+1.72),0)</f>
        <v>10</v>
      </c>
      <c r="U130" t="s" s="25">
        <f>CONCATENATE(S130,"-",T130)</f>
        <v>43</v>
      </c>
      <c r="V130" s="28">
        <f>ROUND(IF((BB130-1.46)&lt;1,"1",BB130-1.46),0)</f>
        <v>4</v>
      </c>
      <c r="W130" s="28">
        <f>ROUND(IF((BB130+1.46)&gt;10,"10",BB130+1.46),0)</f>
        <v>6</v>
      </c>
      <c r="X130" t="s" s="29">
        <f>CONCATENATE(V130,"-",W130)</f>
        <v>80</v>
      </c>
      <c r="Y130" s="27">
        <f>ROUND(IF(AN130-7.43&lt;48,"48",AN130-7.43),0)</f>
        <v>113</v>
      </c>
      <c r="Z130" s="28">
        <f>ROUND(IF(AN130+7.43&gt;240,"240",AN130+7.43),0)</f>
        <v>127</v>
      </c>
      <c r="AA130" t="s" s="25">
        <f>CONCATENATE(Y130,"-",Z130)</f>
        <v>119</v>
      </c>
      <c r="AB130" s="28">
        <f>ROUND(IF(AQ130-7.37&lt;48,"48",AQ130-7.37),0)</f>
        <v>166</v>
      </c>
      <c r="AC130" s="28">
        <f>ROUND(IF(AQ130+7.37&gt;240,"240",AQ130+7.37),0)</f>
        <v>180</v>
      </c>
      <c r="AD130" t="s" s="25">
        <f>CONCATENATE(AB130,"-",AC130)</f>
        <v>77</v>
      </c>
      <c r="AE130" s="28">
        <f>ROUND(IF(AT130-7.31&lt;48,"48",AT130-7.31),0)</f>
        <v>162</v>
      </c>
      <c r="AF130" s="28">
        <f>ROUND(IF(AT130+7.31&gt;240,"240",AT130+7.31),0)</f>
        <v>176</v>
      </c>
      <c r="AG130" t="s" s="25">
        <f>CONCATENATE(AE130,"-",AF130)</f>
        <v>84</v>
      </c>
      <c r="AH130" s="28">
        <f>ROUND(IF(AW130-7.22&lt;48,"48",AW130-7.22),0)</f>
        <v>163</v>
      </c>
      <c r="AI130" s="28">
        <f>ROUND(IF(AW130+7.22&gt;240,"240",AW130+7.22),0)</f>
        <v>177</v>
      </c>
      <c r="AJ130" t="s" s="25">
        <f>CONCATENATE(AH130,"-",AI130)</f>
        <v>55</v>
      </c>
      <c r="AK130" s="28">
        <f>ROUND(IF(AZ130-7.06&lt;48,"48",AZ130-7.06),0)</f>
        <v>150</v>
      </c>
      <c r="AL130" s="28">
        <f>ROUND(IF(AZ130+7.06&gt;240,"240",AZ130+7.06),0)</f>
        <v>164</v>
      </c>
      <c r="AM130" t="s" s="29">
        <f>CONCATENATE(AK130,"-",AL130)</f>
        <v>186</v>
      </c>
      <c r="AN130" s="27">
        <f>BD130+48</f>
        <v>120</v>
      </c>
      <c r="AO130" s="30">
        <f>AN130/48</f>
        <v>2.5</v>
      </c>
      <c r="AP130" s="95">
        <v>4</v>
      </c>
      <c r="AQ130" s="28">
        <f>BF130+48</f>
        <v>173</v>
      </c>
      <c r="AR130" s="30">
        <f>AQ130/48</f>
        <v>3.60416666666667</v>
      </c>
      <c r="AS130" s="95">
        <v>7</v>
      </c>
      <c r="AT130" s="28">
        <f>BH130+48</f>
        <v>169</v>
      </c>
      <c r="AU130" s="30">
        <f>AT130/48</f>
        <v>3.52083333333333</v>
      </c>
      <c r="AV130" s="95">
        <v>8</v>
      </c>
      <c r="AW130" s="28">
        <f>BJ130+48</f>
        <v>170</v>
      </c>
      <c r="AX130" s="30">
        <f>AW130/48</f>
        <v>3.54166666666667</v>
      </c>
      <c r="AY130" s="95">
        <v>8</v>
      </c>
      <c r="AZ130" s="28">
        <f>BL130+48</f>
        <v>157</v>
      </c>
      <c r="BA130" s="30">
        <f>AZ130/48</f>
        <v>3.27083333333333</v>
      </c>
      <c r="BB130" s="96">
        <v>5</v>
      </c>
      <c r="BC130" s="50"/>
      <c r="BD130" s="97">
        <v>72</v>
      </c>
      <c r="BE130" s="95">
        <v>4</v>
      </c>
      <c r="BF130" s="95">
        <v>125</v>
      </c>
      <c r="BG130" s="95">
        <v>7</v>
      </c>
      <c r="BH130" s="95">
        <v>121</v>
      </c>
      <c r="BI130" s="95">
        <v>8</v>
      </c>
      <c r="BJ130" s="95">
        <v>122</v>
      </c>
      <c r="BK130" s="95">
        <v>8</v>
      </c>
      <c r="BL130" s="95">
        <v>109</v>
      </c>
      <c r="BM130" s="96">
        <v>5</v>
      </c>
    </row>
    <row r="131" ht="15.75" customHeight="1">
      <c r="A131" s="91">
        <v>129</v>
      </c>
      <c r="B131" t="s" s="92">
        <v>23</v>
      </c>
      <c r="C131" t="s" s="20">
        <v>371</v>
      </c>
      <c r="D131" t="s" s="105">
        <v>372</v>
      </c>
      <c r="E131" t="s" s="94">
        <v>26</v>
      </c>
      <c r="F131" s="95">
        <v>27</v>
      </c>
      <c r="G131" t="s" s="24">
        <v>250</v>
      </c>
      <c r="H131" t="s" s="25">
        <f>IF(AND(E131="M",F131&lt;=29),"M 17-29",IF(AND(E131="K",F131&lt;=29),"K 17-29",IF(AND(E131="M",F131&gt;29),"M 30-79",IF(AND(E131="K",F131&gt;29),"K 30-79","other"))))</f>
        <v>60</v>
      </c>
      <c r="I131" s="26"/>
      <c r="J131" s="27">
        <f>ROUND(IF((AP131-1.43)&lt;1,"1",AP131-1.43),0)</f>
        <v>5</v>
      </c>
      <c r="K131" s="28">
        <f>ROUND(IF((AP131+1.43)&gt;10,"10",AP131+1.43),0)</f>
        <v>7</v>
      </c>
      <c r="L131" t="s" s="25">
        <f>CONCATENATE(J131,"-",K131)</f>
        <v>74</v>
      </c>
      <c r="M131" s="28">
        <f>ROUND(IF((AS131-1.38)&lt;1,"1",AS131-1.38),0)</f>
        <v>4</v>
      </c>
      <c r="N131" s="28">
        <f>ROUND(IF((AS131+1.38)&gt;10,"10",AS131+1.38),0)</f>
        <v>6</v>
      </c>
      <c r="O131" t="s" s="25">
        <f>CONCATENATE(M131,"-",N131)</f>
        <v>80</v>
      </c>
      <c r="P131" s="28">
        <f>ROUND(IF((AV131-1.68)&lt;1,"1",AV131-1.68),0)</f>
        <v>5</v>
      </c>
      <c r="Q131" s="28">
        <f>ROUND(IF((AV131+1.68)&gt;10,"10",AV131+1.68),0)</f>
        <v>9</v>
      </c>
      <c r="R131" t="s" s="25">
        <f>CONCATENATE(P131,"-",Q131)</f>
        <v>31</v>
      </c>
      <c r="S131" s="28">
        <f>ROUND(IF((AY131-1.72)&lt;1,"1",AY131-1.72),0)</f>
        <v>2</v>
      </c>
      <c r="T131" s="28">
        <f>ROUND(IF((AY131+1.72)&gt;10,"10",AY131+1.72),0)</f>
        <v>6</v>
      </c>
      <c r="U131" t="s" s="25">
        <f>CONCATENATE(S131,"-",T131)</f>
        <v>33</v>
      </c>
      <c r="V131" s="28">
        <f>ROUND(IF((BB131-1.46)&lt;1,"1",BB131-1.46),0)</f>
        <v>5</v>
      </c>
      <c r="W131" s="28">
        <f>ROUND(IF((BB131+1.46)&gt;10,"10",BB131+1.46),0)</f>
        <v>7</v>
      </c>
      <c r="X131" t="s" s="29">
        <f>CONCATENATE(V131,"-",W131)</f>
        <v>74</v>
      </c>
      <c r="Y131" s="27">
        <f>ROUND(IF(AN131-7.43&lt;48,"48",AN131-7.43),0)</f>
        <v>130</v>
      </c>
      <c r="Z131" s="28">
        <f>ROUND(IF(AN131+7.43&gt;240,"240",AN131+7.43),0)</f>
        <v>144</v>
      </c>
      <c r="AA131" t="s" s="25">
        <f>CONCATENATE(Y131,"-",Z131)</f>
        <v>190</v>
      </c>
      <c r="AB131" s="28">
        <f>ROUND(IF(AQ131-7.37&lt;48,"48",AQ131-7.37),0)</f>
        <v>147</v>
      </c>
      <c r="AC131" s="28">
        <f>ROUND(IF(AQ131+7.37&gt;240,"240",AQ131+7.37),0)</f>
        <v>161</v>
      </c>
      <c r="AD131" t="s" s="25">
        <f>CONCATENATE(AB131,"-",AC131)</f>
        <v>57</v>
      </c>
      <c r="AE131" s="28">
        <f>ROUND(IF(AT131-7.31&lt;48,"48",AT131-7.31),0)</f>
        <v>153</v>
      </c>
      <c r="AF131" s="28">
        <f>ROUND(IF(AT131+7.31&gt;240,"240",AT131+7.31),0)</f>
        <v>167</v>
      </c>
      <c r="AG131" t="s" s="25">
        <f>CONCATENATE(AE131,"-",AF131)</f>
        <v>170</v>
      </c>
      <c r="AH131" s="28">
        <f>ROUND(IF(AW131-7.22&lt;48,"48",AW131-7.22),0)</f>
        <v>136</v>
      </c>
      <c r="AI131" s="28">
        <f>ROUND(IF(AW131+7.22&gt;240,"240",AW131+7.22),0)</f>
        <v>150</v>
      </c>
      <c r="AJ131" t="s" s="25">
        <f>CONCATENATE(AH131,"-",AI131)</f>
        <v>130</v>
      </c>
      <c r="AK131" s="28">
        <f>ROUND(IF(AZ131-7.06&lt;48,"48",AZ131-7.06),0)</f>
        <v>157</v>
      </c>
      <c r="AL131" s="28">
        <f>ROUND(IF(AZ131+7.06&gt;240,"240",AZ131+7.06),0)</f>
        <v>171</v>
      </c>
      <c r="AM131" t="s" s="29">
        <f>CONCATENATE(AK131,"-",AL131)</f>
        <v>209</v>
      </c>
      <c r="AN131" s="27">
        <f>BD131+48</f>
        <v>137</v>
      </c>
      <c r="AO131" s="30">
        <f>AN131/48</f>
        <v>2.85416666666667</v>
      </c>
      <c r="AP131" s="95">
        <v>6</v>
      </c>
      <c r="AQ131" s="28">
        <f>BF131+48</f>
        <v>154</v>
      </c>
      <c r="AR131" s="30">
        <f>AQ131/48</f>
        <v>3.20833333333333</v>
      </c>
      <c r="AS131" s="95">
        <v>5</v>
      </c>
      <c r="AT131" s="28">
        <f>BH131+48</f>
        <v>160</v>
      </c>
      <c r="AU131" s="30">
        <f>AT131/48</f>
        <v>3.33333333333333</v>
      </c>
      <c r="AV131" s="95">
        <v>7</v>
      </c>
      <c r="AW131" s="28">
        <f>BJ131+48</f>
        <v>143</v>
      </c>
      <c r="AX131" s="30">
        <f>AW131/48</f>
        <v>2.97916666666667</v>
      </c>
      <c r="AY131" s="95">
        <v>4</v>
      </c>
      <c r="AZ131" s="28">
        <f>BL131+48</f>
        <v>164</v>
      </c>
      <c r="BA131" s="30">
        <f>AZ131/48</f>
        <v>3.41666666666667</v>
      </c>
      <c r="BB131" s="96">
        <v>6</v>
      </c>
      <c r="BC131" s="50"/>
      <c r="BD131" s="97">
        <v>89</v>
      </c>
      <c r="BE131" s="95">
        <v>6</v>
      </c>
      <c r="BF131" s="95">
        <v>106</v>
      </c>
      <c r="BG131" s="95">
        <v>5</v>
      </c>
      <c r="BH131" s="95">
        <v>112</v>
      </c>
      <c r="BI131" s="95">
        <v>7</v>
      </c>
      <c r="BJ131" s="95">
        <v>95</v>
      </c>
      <c r="BK131" s="95">
        <v>4</v>
      </c>
      <c r="BL131" s="95">
        <v>116</v>
      </c>
      <c r="BM131" s="96">
        <v>6</v>
      </c>
    </row>
    <row r="132" ht="15.75" customHeight="1">
      <c r="A132" s="91">
        <v>130</v>
      </c>
      <c r="B132" t="s" s="92">
        <v>23</v>
      </c>
      <c r="C132" t="s" s="20">
        <v>373</v>
      </c>
      <c r="D132" t="s" s="105">
        <v>374</v>
      </c>
      <c r="E132" t="s" s="94">
        <v>51</v>
      </c>
      <c r="F132" s="95">
        <v>24</v>
      </c>
      <c r="G132" t="s" s="24">
        <v>250</v>
      </c>
      <c r="H132" t="s" s="25">
        <f>IF(AND(E132="M",F132&lt;=29),"M 17-29",IF(AND(E132="K",F132&lt;=29),"K 17-29",IF(AND(E132="M",F132&gt;29),"M 30-79",IF(AND(E132="K",F132&gt;29),"K 30-79","other"))))</f>
        <v>101</v>
      </c>
      <c r="I132" s="26"/>
      <c r="J132" s="27">
        <f>ROUND(IF((AP132-1.33)&lt;1,"1",AP132-1.33),0)</f>
        <v>3</v>
      </c>
      <c r="K132" s="28">
        <f>ROUND(IF((AP132+1.33)&gt;10,"10",AP132+1.33),0)</f>
        <v>5</v>
      </c>
      <c r="L132" t="s" s="25">
        <f>CONCATENATE(J132,"-",K132)</f>
        <v>41</v>
      </c>
      <c r="M132" s="28">
        <f>ROUND(IF((AS132-1.31)&lt;1,"1",AS132-1.31),0)</f>
        <v>2</v>
      </c>
      <c r="N132" s="28">
        <f>ROUND(IF((AS132+1.31)&gt;10,"10",AS132+1.31),0)</f>
        <v>4</v>
      </c>
      <c r="O132" t="s" s="25">
        <f>CONCATENATE(M132,"-",N132)</f>
        <v>29</v>
      </c>
      <c r="P132" s="28">
        <f>ROUND(IF((AV132-1.52)&lt;1,"1",AV132-1.52),0)</f>
        <v>5</v>
      </c>
      <c r="Q132" s="28">
        <f>ROUND(IF((AV132+1.52)&gt;10,"10",AV132+1.52),0)</f>
        <v>9</v>
      </c>
      <c r="R132" t="s" s="25">
        <f>CONCATENATE(P132,"-",Q132)</f>
        <v>31</v>
      </c>
      <c r="S132" s="28">
        <f>ROUND(IF((AY132-1.6)&lt;1,"1",AY132-1.6),0)</f>
        <v>7</v>
      </c>
      <c r="T132" s="28">
        <f>ROUND(IF((AY132+1.6)&gt;10,"10",AY132+1.6),0)</f>
        <v>10</v>
      </c>
      <c r="U132" t="s" s="25">
        <f>CONCATENATE(S132,"-",T132)</f>
        <v>42</v>
      </c>
      <c r="V132" s="28">
        <f>ROUND(IF((BB132-1.3)&lt;1,"1",BB132-1.3),0)</f>
        <v>6</v>
      </c>
      <c r="W132" s="28">
        <f>ROUND(IF((BB132+1.3)&gt;10,"10",BB132+1.3),0)</f>
        <v>8</v>
      </c>
      <c r="X132" t="s" s="29">
        <f>CONCATENATE(V132,"-",W132)</f>
        <v>81</v>
      </c>
      <c r="Y132" s="27">
        <f>ROUND(IF(AN132-7.43&lt;48,"48",AN132-7.43),0)</f>
        <v>126</v>
      </c>
      <c r="Z132" s="28">
        <f>ROUND(IF(AN132+7.43&gt;240,"240",AN132+7.43),0)</f>
        <v>140</v>
      </c>
      <c r="AA132" t="s" s="25">
        <f>CONCATENATE(Y132,"-",Z132)</f>
        <v>176</v>
      </c>
      <c r="AB132" s="28">
        <f>ROUND(IF(AQ132-7.37&lt;48,"48",AQ132-7.37),0)</f>
        <v>127</v>
      </c>
      <c r="AC132" s="28">
        <f>ROUND(IF(AQ132+7.37&gt;240,"240",AQ132+7.37),0)</f>
        <v>141</v>
      </c>
      <c r="AD132" t="s" s="25">
        <f>CONCATENATE(AB132,"-",AC132)</f>
        <v>193</v>
      </c>
      <c r="AE132" s="28">
        <f>ROUND(IF(AT132-7.31&lt;48,"48",AT132-7.31),0)</f>
        <v>176</v>
      </c>
      <c r="AF132" s="28">
        <f>ROUND(IF(AT132+7.31&gt;240,"240",AT132+7.31),0)</f>
        <v>190</v>
      </c>
      <c r="AG132" t="s" s="25">
        <f>CONCATENATE(AE132,"-",AF132)</f>
        <v>127</v>
      </c>
      <c r="AH132" s="28">
        <f>ROUND(IF(AW132-7.22&lt;48,"48",AW132-7.22),0)</f>
        <v>176</v>
      </c>
      <c r="AI132" s="28">
        <f>ROUND(IF(AW132+7.22&gt;240,"240",AW132+7.22),0)</f>
        <v>190</v>
      </c>
      <c r="AJ132" t="s" s="25">
        <f>CONCATENATE(AH132,"-",AI132)</f>
        <v>127</v>
      </c>
      <c r="AK132" s="28">
        <f>ROUND(IF(AZ132-7.06&lt;48,"48",AZ132-7.06),0)</f>
        <v>173</v>
      </c>
      <c r="AL132" s="28">
        <f>ROUND(IF(AZ132+7.06&gt;240,"240",AZ132+7.06),0)</f>
        <v>187</v>
      </c>
      <c r="AM132" t="s" s="29">
        <f>CONCATENATE(AK132,"-",AL132)</f>
        <v>178</v>
      </c>
      <c r="AN132" s="27">
        <f>BD132+48</f>
        <v>133</v>
      </c>
      <c r="AO132" s="30">
        <f>AN132/48</f>
        <v>2.77083333333333</v>
      </c>
      <c r="AP132" s="95">
        <v>4</v>
      </c>
      <c r="AQ132" s="28">
        <f>BF132+48</f>
        <v>134</v>
      </c>
      <c r="AR132" s="30">
        <f>AQ132/48</f>
        <v>2.79166666666667</v>
      </c>
      <c r="AS132" s="95">
        <v>3</v>
      </c>
      <c r="AT132" s="28">
        <f>BH132+48</f>
        <v>183</v>
      </c>
      <c r="AU132" s="30">
        <f>AT132/48</f>
        <v>3.8125</v>
      </c>
      <c r="AV132" s="95">
        <v>7</v>
      </c>
      <c r="AW132" s="28">
        <f>BJ132+48</f>
        <v>183</v>
      </c>
      <c r="AX132" s="30">
        <f>AW132/48</f>
        <v>3.8125</v>
      </c>
      <c r="AY132" s="95">
        <v>9</v>
      </c>
      <c r="AZ132" s="28">
        <f>BL132+48</f>
        <v>180</v>
      </c>
      <c r="BA132" s="30">
        <f>AZ132/48</f>
        <v>3.75</v>
      </c>
      <c r="BB132" s="96">
        <v>7</v>
      </c>
      <c r="BC132" s="50"/>
      <c r="BD132" s="97">
        <v>85</v>
      </c>
      <c r="BE132" s="95">
        <v>4</v>
      </c>
      <c r="BF132" s="95">
        <v>86</v>
      </c>
      <c r="BG132" s="95">
        <v>3</v>
      </c>
      <c r="BH132" s="95">
        <v>135</v>
      </c>
      <c r="BI132" s="95">
        <v>7</v>
      </c>
      <c r="BJ132" s="95">
        <v>135</v>
      </c>
      <c r="BK132" s="95">
        <v>9</v>
      </c>
      <c r="BL132" s="95">
        <v>132</v>
      </c>
      <c r="BM132" s="96">
        <v>7</v>
      </c>
    </row>
    <row r="133" ht="15.75" customHeight="1">
      <c r="A133" s="91">
        <v>131</v>
      </c>
      <c r="B133" t="s" s="92">
        <v>23</v>
      </c>
      <c r="C133" t="s" s="48">
        <v>375</v>
      </c>
      <c r="D133" t="s" s="105">
        <v>376</v>
      </c>
      <c r="E133" t="s" s="94">
        <v>26</v>
      </c>
      <c r="F133" s="95">
        <v>24</v>
      </c>
      <c r="G133" t="s" s="24">
        <v>250</v>
      </c>
      <c r="H133" t="s" s="25">
        <f>IF(AND(E133="M",F133&lt;=29),"M 17-29",IF(AND(E133="K",F133&lt;=29),"K 17-29",IF(AND(E133="M",F133&gt;29),"M 30-79",IF(AND(E133="K",F133&gt;29),"K 30-79","other"))))</f>
        <v>60</v>
      </c>
      <c r="I133" s="26"/>
      <c r="J133" s="27">
        <f>ROUND(IF((AP133-1.43)&lt;1,"1",AP133-1.43),0)</f>
        <v>1</v>
      </c>
      <c r="K133" s="28">
        <f>ROUND(IF((AP133+1.43)&gt;10,"10",AP133+1.43),0)</f>
        <v>3</v>
      </c>
      <c r="L133" t="s" s="25">
        <f>CONCATENATE(J133,"-",K133)</f>
        <v>102</v>
      </c>
      <c r="M133" s="28">
        <f>ROUND(IF((AS133-1.38)&lt;1,"1",AS133-1.38),0)</f>
        <v>1</v>
      </c>
      <c r="N133" s="28">
        <f>ROUND(IF((AS133+1.38)&gt;10,"10",AS133+1.38),0)</f>
        <v>3</v>
      </c>
      <c r="O133" t="s" s="25">
        <f>CONCATENATE(M133,"-",N133)</f>
        <v>102</v>
      </c>
      <c r="P133" s="28">
        <f>ROUND(IF((AV133-1.68)&lt;1,"1",AV133-1.68),0)</f>
        <v>4</v>
      </c>
      <c r="Q133" s="28">
        <f>ROUND(IF((AV133+1.68)&gt;10,"10",AV133+1.68),0)</f>
        <v>8</v>
      </c>
      <c r="R133" t="s" s="25">
        <f>CONCATENATE(P133,"-",Q133)</f>
        <v>32</v>
      </c>
      <c r="S133" s="28">
        <f>ROUND(IF((AY133-1.72)&lt;1,"1",AY133-1.72),0)</f>
        <v>1</v>
      </c>
      <c r="T133" s="28">
        <f>ROUND(IF((AY133+1.72)&gt;10,"10",AY133+1.72),0)</f>
        <v>5</v>
      </c>
      <c r="U133" t="s" s="25">
        <f>CONCATENATE(S133,"-",T133)</f>
        <v>44</v>
      </c>
      <c r="V133" s="28">
        <f>ROUND(IF((BB133-1.46)&lt;1,"1",BB133-1.46),0)</f>
        <v>9</v>
      </c>
      <c r="W133" s="28">
        <f>ROUND(IF((BB133+1.46)&gt;10,"10",BB133+1.46),0)</f>
        <v>10</v>
      </c>
      <c r="X133" t="s" s="29">
        <f>CONCATENATE(V133,"-",W133)</f>
        <v>82</v>
      </c>
      <c r="Y133" s="27">
        <f>ROUND(IF(AN133-7.43&lt;48,"48",AN133-7.43),0)</f>
        <v>101</v>
      </c>
      <c r="Z133" s="28">
        <f>ROUND(IF(AN133+7.43&gt;240,"240",AN133+7.43),0)</f>
        <v>115</v>
      </c>
      <c r="AA133" t="s" s="25">
        <f>CONCATENATE(Y133,"-",Z133)</f>
        <v>156</v>
      </c>
      <c r="AB133" s="28">
        <f>ROUND(IF(AQ133-7.37&lt;48,"48",AQ133-7.37),0)</f>
        <v>119</v>
      </c>
      <c r="AC133" s="28">
        <f>ROUND(IF(AQ133+7.37&gt;240,"240",AQ133+7.37),0)</f>
        <v>133</v>
      </c>
      <c r="AD133" t="s" s="25">
        <f>CONCATENATE(AB133,"-",AC133)</f>
        <v>54</v>
      </c>
      <c r="AE133" s="28">
        <f>ROUND(IF(AT133-7.31&lt;48,"48",AT133-7.31),0)</f>
        <v>152</v>
      </c>
      <c r="AF133" s="28">
        <f>ROUND(IF(AT133+7.31&gt;240,"240",AT133+7.31),0)</f>
        <v>166</v>
      </c>
      <c r="AG133" t="s" s="25">
        <f>CONCATENATE(AE133,"-",AF133)</f>
        <v>125</v>
      </c>
      <c r="AH133" s="28">
        <f>ROUND(IF(AW133-7.22&lt;48,"48",AW133-7.22),0)</f>
        <v>128</v>
      </c>
      <c r="AI133" s="28">
        <f>ROUND(IF(AW133+7.22&gt;240,"240",AW133+7.22),0)</f>
        <v>142</v>
      </c>
      <c r="AJ133" t="s" s="25">
        <f>CONCATENATE(AH133,"-",AI133)</f>
        <v>131</v>
      </c>
      <c r="AK133" s="28">
        <f>ROUND(IF(AZ133-7.06&lt;48,"48",AZ133-7.06),0)</f>
        <v>209</v>
      </c>
      <c r="AL133" s="28">
        <f>ROUND(IF(AZ133+7.06&gt;240,"240",AZ133+7.06),0)</f>
        <v>223</v>
      </c>
      <c r="AM133" t="s" s="29">
        <f>CONCATENATE(AK133,"-",AL133)</f>
        <v>377</v>
      </c>
      <c r="AN133" s="27">
        <f>BD133+48</f>
        <v>108</v>
      </c>
      <c r="AO133" s="30">
        <f>AN133/48</f>
        <v>2.25</v>
      </c>
      <c r="AP133" s="95">
        <v>2</v>
      </c>
      <c r="AQ133" s="28">
        <f>BF133+48</f>
        <v>126</v>
      </c>
      <c r="AR133" s="30">
        <f>AQ133/48</f>
        <v>2.625</v>
      </c>
      <c r="AS133" s="95">
        <v>2</v>
      </c>
      <c r="AT133" s="28">
        <f>BH133+48</f>
        <v>159</v>
      </c>
      <c r="AU133" s="30">
        <f>AT133/48</f>
        <v>3.3125</v>
      </c>
      <c r="AV133" s="95">
        <v>6</v>
      </c>
      <c r="AW133" s="28">
        <f>BJ133+48</f>
        <v>135</v>
      </c>
      <c r="AX133" s="30">
        <f>AW133/48</f>
        <v>2.8125</v>
      </c>
      <c r="AY133" s="95">
        <v>3</v>
      </c>
      <c r="AZ133" s="28">
        <f>BL133+48</f>
        <v>216</v>
      </c>
      <c r="BA133" s="30">
        <f>AZ133/48</f>
        <v>4.5</v>
      </c>
      <c r="BB133" s="96">
        <v>10</v>
      </c>
      <c r="BC133" s="50"/>
      <c r="BD133" s="97">
        <v>60</v>
      </c>
      <c r="BE133" s="95">
        <v>2</v>
      </c>
      <c r="BF133" s="95">
        <v>78</v>
      </c>
      <c r="BG133" s="95">
        <v>2</v>
      </c>
      <c r="BH133" s="95">
        <v>111</v>
      </c>
      <c r="BI133" s="95">
        <v>6</v>
      </c>
      <c r="BJ133" s="95">
        <v>87</v>
      </c>
      <c r="BK133" s="95">
        <v>3</v>
      </c>
      <c r="BL133" s="95">
        <v>168</v>
      </c>
      <c r="BM133" s="96">
        <v>10</v>
      </c>
    </row>
    <row r="134" ht="15.75" customHeight="1">
      <c r="A134" s="91">
        <v>132</v>
      </c>
      <c r="B134" t="s" s="92">
        <v>23</v>
      </c>
      <c r="C134" s="93"/>
      <c r="D134" t="s" s="106">
        <v>378</v>
      </c>
      <c r="E134" t="s" s="94">
        <v>51</v>
      </c>
      <c r="F134" s="95">
        <v>23</v>
      </c>
      <c r="G134" t="s" s="24">
        <v>250</v>
      </c>
      <c r="H134" t="s" s="25">
        <f>IF(AND(E134="M",F134&lt;=29),"M 17-29",IF(AND(E134="K",F134&lt;=29),"K 17-29",IF(AND(E134="M",F134&gt;29),"M 30-79",IF(AND(E134="K",F134&gt;29),"K 30-79","other"))))</f>
        <v>101</v>
      </c>
      <c r="I134" s="26"/>
      <c r="J134" s="27">
        <f>ROUND(IF((AP134-1.33)&lt;1,"1",AP134-1.33),0)</f>
        <v>6</v>
      </c>
      <c r="K134" s="28">
        <f>ROUND(IF((AP134+1.33)&gt;10,"10",AP134+1.33),0)</f>
        <v>8</v>
      </c>
      <c r="L134" t="s" s="25">
        <f>CONCATENATE(J134,"-",K134)</f>
        <v>81</v>
      </c>
      <c r="M134" s="28">
        <f>ROUND(IF((AS134-1.31)&lt;1,"1",AS134-1.31),0)</f>
        <v>3</v>
      </c>
      <c r="N134" s="28">
        <f>ROUND(IF((AS134+1.31)&gt;10,"10",AS134+1.31),0)</f>
        <v>5</v>
      </c>
      <c r="O134" t="s" s="25">
        <f>CONCATENATE(M134,"-",N134)</f>
        <v>41</v>
      </c>
      <c r="P134" s="28">
        <f>ROUND(IF((AV134-1.52)&lt;1,"1",AV134-1.52),0)</f>
        <v>3</v>
      </c>
      <c r="Q134" s="28">
        <f>ROUND(IF((AV134+1.52)&gt;10,"10",AV134+1.52),0)</f>
        <v>7</v>
      </c>
      <c r="R134" t="s" s="25">
        <f>CONCATENATE(P134,"-",Q134)</f>
        <v>30</v>
      </c>
      <c r="S134" s="28">
        <f>ROUND(IF((AY134-1.6)&lt;1,"1",AY134-1.6),0)</f>
        <v>4</v>
      </c>
      <c r="T134" s="28">
        <f>ROUND(IF((AY134+1.6)&gt;10,"10",AY134+1.6),0)</f>
        <v>8</v>
      </c>
      <c r="U134" t="s" s="25">
        <f>CONCATENATE(S134,"-",T134)</f>
        <v>32</v>
      </c>
      <c r="V134" s="28">
        <f>ROUND(IF((BB134-1.3)&lt;1,"1",BB134-1.3),0)</f>
        <v>5</v>
      </c>
      <c r="W134" s="28">
        <f>ROUND(IF((BB134+1.3)&gt;10,"10",BB134+1.3),0)</f>
        <v>7</v>
      </c>
      <c r="X134" t="s" s="29">
        <f>CONCATENATE(V134,"-",W134)</f>
        <v>74</v>
      </c>
      <c r="Y134" s="27">
        <f>ROUND(IF(AN134-7.43&lt;48,"48",AN134-7.43),0)</f>
        <v>161</v>
      </c>
      <c r="Z134" s="28">
        <f>ROUND(IF(AN134+7.43&gt;240,"240",AN134+7.43),0)</f>
        <v>175</v>
      </c>
      <c r="AA134" t="s" s="25">
        <f>CONCATENATE(Y134,"-",Z134)</f>
        <v>99</v>
      </c>
      <c r="AB134" s="28">
        <f>ROUND(IF(AQ134-7.37&lt;48,"48",AQ134-7.37),0)</f>
        <v>138</v>
      </c>
      <c r="AC134" s="28">
        <f>ROUND(IF(AQ134+7.37&gt;240,"240",AQ134+7.37),0)</f>
        <v>152</v>
      </c>
      <c r="AD134" t="s" s="25">
        <f>CONCATENATE(AB134,"-",AC134)</f>
        <v>56</v>
      </c>
      <c r="AE134" s="28">
        <f>ROUND(IF(AT134-7.31&lt;48,"48",AT134-7.31),0)</f>
        <v>155</v>
      </c>
      <c r="AF134" s="28">
        <f>ROUND(IF(AT134+7.31&gt;240,"240",AT134+7.31),0)</f>
        <v>169</v>
      </c>
      <c r="AG134" t="s" s="25">
        <f>CONCATENATE(AE134,"-",AF134)</f>
        <v>106</v>
      </c>
      <c r="AH134" s="28">
        <f>ROUND(IF(AW134-7.22&lt;48,"48",AW134-7.22),0)</f>
        <v>158</v>
      </c>
      <c r="AI134" s="28">
        <f>ROUND(IF(AW134+7.22&gt;240,"240",AW134+7.22),0)</f>
        <v>172</v>
      </c>
      <c r="AJ134" t="s" s="25">
        <f>CONCATENATE(AH134,"-",AI134)</f>
        <v>37</v>
      </c>
      <c r="AK134" s="28">
        <f>ROUND(IF(AZ134-7.06&lt;48,"48",AZ134-7.06),0)</f>
        <v>157</v>
      </c>
      <c r="AL134" s="28">
        <f>ROUND(IF(AZ134+7.06&gt;240,"240",AZ134+7.06),0)</f>
        <v>171</v>
      </c>
      <c r="AM134" t="s" s="29">
        <f>CONCATENATE(AK134,"-",AL134)</f>
        <v>209</v>
      </c>
      <c r="AN134" s="27">
        <f>BD134+48</f>
        <v>168</v>
      </c>
      <c r="AO134" s="30">
        <f>AN134/48</f>
        <v>3.5</v>
      </c>
      <c r="AP134" s="95">
        <v>7</v>
      </c>
      <c r="AQ134" s="28">
        <f>BF134+48</f>
        <v>145</v>
      </c>
      <c r="AR134" s="30">
        <f>AQ134/48</f>
        <v>3.02083333333333</v>
      </c>
      <c r="AS134" s="95">
        <v>4</v>
      </c>
      <c r="AT134" s="28">
        <f>BH134+48</f>
        <v>162</v>
      </c>
      <c r="AU134" s="30">
        <f>AT134/48</f>
        <v>3.375</v>
      </c>
      <c r="AV134" s="95">
        <v>5</v>
      </c>
      <c r="AW134" s="28">
        <f>BJ134+48</f>
        <v>165</v>
      </c>
      <c r="AX134" s="30">
        <f>AW134/48</f>
        <v>3.4375</v>
      </c>
      <c r="AY134" s="95">
        <v>6</v>
      </c>
      <c r="AZ134" s="28">
        <f>BL134+48</f>
        <v>164</v>
      </c>
      <c r="BA134" s="30">
        <f>AZ134/48</f>
        <v>3.41666666666667</v>
      </c>
      <c r="BB134" s="96">
        <v>6</v>
      </c>
      <c r="BC134" s="50"/>
      <c r="BD134" s="97">
        <v>120</v>
      </c>
      <c r="BE134" s="95">
        <v>7</v>
      </c>
      <c r="BF134" s="95">
        <v>97</v>
      </c>
      <c r="BG134" s="95">
        <v>4</v>
      </c>
      <c r="BH134" s="95">
        <v>114</v>
      </c>
      <c r="BI134" s="95">
        <v>5</v>
      </c>
      <c r="BJ134" s="95">
        <v>117</v>
      </c>
      <c r="BK134" s="95">
        <v>6</v>
      </c>
      <c r="BL134" s="95">
        <v>116</v>
      </c>
      <c r="BM134" s="96">
        <v>6</v>
      </c>
    </row>
    <row r="135" ht="15.75" customHeight="1">
      <c r="A135" s="91">
        <v>133</v>
      </c>
      <c r="B135" t="s" s="92">
        <v>23</v>
      </c>
      <c r="C135" t="s" s="44">
        <v>379</v>
      </c>
      <c r="D135" t="s" s="105">
        <v>380</v>
      </c>
      <c r="E135" t="s" s="94">
        <v>51</v>
      </c>
      <c r="F135" s="95">
        <v>44</v>
      </c>
      <c r="G135" t="s" s="24">
        <v>250</v>
      </c>
      <c r="H135" t="s" s="25">
        <f>IF(AND(E135="M",F135&lt;=29),"M 17-29",IF(AND(E135="K",F135&lt;=29),"K 17-29",IF(AND(E135="M",F135&gt;29),"M 30-79",IF(AND(E135="K",F135&gt;29),"K 30-79","other"))))</f>
        <v>52</v>
      </c>
      <c r="I135" s="26"/>
      <c r="J135" s="27">
        <f>ROUND(IF((AP135-1.67)&lt;1,"1",AP135-1.67),0)</f>
        <v>3</v>
      </c>
      <c r="K135" s="28">
        <f>ROUND(IF((AP135+1.67)&gt;10,"10",AP135+1.67),0)</f>
        <v>7</v>
      </c>
      <c r="L135" t="s" s="25">
        <f>CONCATENATE(J135,"-",K135)</f>
        <v>30</v>
      </c>
      <c r="M135" s="28">
        <f>ROUND(IF((AS135-2.01)&lt;1,"1",AS135-2.01),0)</f>
        <v>1</v>
      </c>
      <c r="N135" s="28">
        <f>ROUND(IF((AS135+2.01)&gt;10,"10",AS135+2.01),0)</f>
        <v>4</v>
      </c>
      <c r="O135" t="s" s="25">
        <f>CONCATENATE(M135,"-",N135)</f>
        <v>53</v>
      </c>
      <c r="P135" s="28">
        <f>ROUND(IF((AV135-1.73)&lt;1,"1",AV135-1.73),0)</f>
        <v>7</v>
      </c>
      <c r="Q135" s="28">
        <f>ROUND(IF((AV135+1.73)&gt;10,"10",AV135+1.73),0)</f>
        <v>10</v>
      </c>
      <c r="R135" t="s" s="25">
        <f>CONCATENATE(P135,"-",Q135)</f>
        <v>42</v>
      </c>
      <c r="S135" s="28">
        <f>ROUND(IF((AY135-1.91)&lt;1,"1",AY135-1.91),0)</f>
        <v>1</v>
      </c>
      <c r="T135" s="28">
        <f>ROUND(IF((AY135+1.91)&gt;10,"10",AY135+1.91),0)</f>
        <v>5</v>
      </c>
      <c r="U135" t="s" s="25">
        <f>CONCATENATE(S135,"-",T135)</f>
        <v>44</v>
      </c>
      <c r="V135" s="28">
        <f>ROUND(IF((BB135-1.76)&lt;1,"1",BB135-1.76),0)</f>
        <v>1</v>
      </c>
      <c r="W135" s="28">
        <f>ROUND(IF((BB135+1.76)&gt;10,"10",BB135+1.76),0)</f>
        <v>4</v>
      </c>
      <c r="X135" t="s" s="29">
        <f>CONCATENATE(V135,"-",W135)</f>
        <v>53</v>
      </c>
      <c r="Y135" s="27">
        <f>ROUND(IF(AN135-7.43&lt;48,"48",AN135-7.43),0)</f>
        <v>136</v>
      </c>
      <c r="Z135" s="28">
        <f>ROUND(IF(AN135+7.43&gt;240,"240",AN135+7.43),0)</f>
        <v>150</v>
      </c>
      <c r="AA135" t="s" s="25">
        <f>CONCATENATE(Y135,"-",Z135)</f>
        <v>130</v>
      </c>
      <c r="AB135" s="28">
        <f>ROUND(IF(AQ135-7.37&lt;48,"48",AQ135-7.37),0)</f>
        <v>111</v>
      </c>
      <c r="AC135" s="28">
        <f>ROUND(IF(AQ135+7.37&gt;240,"240",AQ135+7.37),0)</f>
        <v>125</v>
      </c>
      <c r="AD135" t="s" s="25">
        <f>CONCATENATE(AB135,"-",AC135)</f>
        <v>228</v>
      </c>
      <c r="AE135" s="28">
        <f>ROUND(IF(AT135-7.31&lt;48,"48",AT135-7.31),0)</f>
        <v>172</v>
      </c>
      <c r="AF135" s="28">
        <f>ROUND(IF(AT135+7.31&gt;240,"240",AT135+7.31),0)</f>
        <v>186</v>
      </c>
      <c r="AG135" t="s" s="25">
        <f>CONCATENATE(AE135,"-",AF135)</f>
        <v>205</v>
      </c>
      <c r="AH135" s="28">
        <f>ROUND(IF(AW135-7.22&lt;48,"48",AW135-7.22),0)</f>
        <v>145</v>
      </c>
      <c r="AI135" s="28">
        <f>ROUND(IF(AW135+7.22&gt;240,"240",AW135+7.22),0)</f>
        <v>159</v>
      </c>
      <c r="AJ135" t="s" s="25">
        <f>CONCATENATE(AH135,"-",AI135)</f>
        <v>86</v>
      </c>
      <c r="AK135" s="28">
        <f>ROUND(IF(AZ135-7.06&lt;48,"48",AZ135-7.06),0)</f>
        <v>132</v>
      </c>
      <c r="AL135" s="28">
        <f>ROUND(IF(AZ135+7.06&gt;240,"240",AZ135+7.06),0)</f>
        <v>146</v>
      </c>
      <c r="AM135" t="s" s="29">
        <f>CONCATENATE(AK135,"-",AL135)</f>
        <v>173</v>
      </c>
      <c r="AN135" s="27">
        <f>BD135+48</f>
        <v>143</v>
      </c>
      <c r="AO135" s="30">
        <f>AN135/48</f>
        <v>2.97916666666667</v>
      </c>
      <c r="AP135" s="95">
        <v>5</v>
      </c>
      <c r="AQ135" s="28">
        <f>BF135+48</f>
        <v>118</v>
      </c>
      <c r="AR135" s="30">
        <f>AQ135/48</f>
        <v>2.45833333333333</v>
      </c>
      <c r="AS135" s="95">
        <v>2</v>
      </c>
      <c r="AT135" s="28">
        <f>BH135+48</f>
        <v>179</v>
      </c>
      <c r="AU135" s="30">
        <f>AT135/48</f>
        <v>3.72916666666667</v>
      </c>
      <c r="AV135" s="95">
        <v>9</v>
      </c>
      <c r="AW135" s="28">
        <f>BJ135+48</f>
        <v>152</v>
      </c>
      <c r="AX135" s="30">
        <f>AW135/48</f>
        <v>3.16666666666667</v>
      </c>
      <c r="AY135" s="95">
        <v>3</v>
      </c>
      <c r="AZ135" s="28">
        <f>BL135+48</f>
        <v>139</v>
      </c>
      <c r="BA135" s="30">
        <f>AZ135/48</f>
        <v>2.89583333333333</v>
      </c>
      <c r="BB135" s="96">
        <v>2</v>
      </c>
      <c r="BC135" s="50"/>
      <c r="BD135" s="97">
        <v>95</v>
      </c>
      <c r="BE135" s="95">
        <v>5</v>
      </c>
      <c r="BF135" s="95">
        <v>70</v>
      </c>
      <c r="BG135" s="95">
        <v>2</v>
      </c>
      <c r="BH135" s="95">
        <v>131</v>
      </c>
      <c r="BI135" s="95">
        <v>9</v>
      </c>
      <c r="BJ135" s="95">
        <v>104</v>
      </c>
      <c r="BK135" s="95">
        <v>3</v>
      </c>
      <c r="BL135" s="95">
        <v>91</v>
      </c>
      <c r="BM135" s="96">
        <v>2</v>
      </c>
    </row>
    <row r="136" ht="15.75" customHeight="1">
      <c r="A136" s="91">
        <v>134</v>
      </c>
      <c r="B136" t="s" s="92">
        <v>23</v>
      </c>
      <c r="C136" t="s" s="20">
        <v>381</v>
      </c>
      <c r="D136" t="s" s="105">
        <v>382</v>
      </c>
      <c r="E136" t="s" s="94">
        <v>26</v>
      </c>
      <c r="F136" s="95">
        <v>25</v>
      </c>
      <c r="G136" t="s" s="24">
        <v>250</v>
      </c>
      <c r="H136" t="s" s="25">
        <f>IF(AND(E136="M",F136&lt;=29),"M 17-29",IF(AND(E136="K",F136&lt;=29),"K 17-29",IF(AND(E136="M",F136&gt;29),"M 30-79",IF(AND(E136="K",F136&gt;29),"K 30-79","other"))))</f>
        <v>60</v>
      </c>
      <c r="I136" s="26"/>
      <c r="J136" s="27">
        <f>ROUND(IF((AP136-1.43)&lt;1,"1",AP136-1.43),0)</f>
        <v>5</v>
      </c>
      <c r="K136" s="28">
        <f>ROUND(IF((AP136+1.43)&gt;10,"10",AP136+1.43),0)</f>
        <v>7</v>
      </c>
      <c r="L136" t="s" s="25">
        <f>CONCATENATE(J136,"-",K136)</f>
        <v>74</v>
      </c>
      <c r="M136" s="28">
        <f>ROUND(IF((AS136-1.38)&lt;1,"1",AS136-1.38),0)</f>
        <v>3</v>
      </c>
      <c r="N136" s="28">
        <f>ROUND(IF((AS136+1.38)&gt;10,"10",AS136+1.38),0)</f>
        <v>5</v>
      </c>
      <c r="O136" t="s" s="25">
        <f>CONCATENATE(M136,"-",N136)</f>
        <v>41</v>
      </c>
      <c r="P136" s="28">
        <f>ROUND(IF((AV136-1.68)&lt;1,"1",AV136-1.68),0)</f>
        <v>6</v>
      </c>
      <c r="Q136" s="28">
        <f>ROUND(IF((AV136+1.68)&gt;10,"10",AV136+1.68),0)</f>
        <v>10</v>
      </c>
      <c r="R136" t="s" s="25">
        <f>CONCATENATE(P136,"-",Q136)</f>
        <v>43</v>
      </c>
      <c r="S136" s="28">
        <f>ROUND(IF((AY136-1.72)&lt;1,"1",AY136-1.72),0)</f>
        <v>6</v>
      </c>
      <c r="T136" s="28">
        <f>ROUND(IF((AY136+1.72)&gt;10,"10",AY136+1.72),0)</f>
        <v>10</v>
      </c>
      <c r="U136" t="s" s="25">
        <f>CONCATENATE(S136,"-",T136)</f>
        <v>43</v>
      </c>
      <c r="V136" s="28">
        <f>ROUND(IF((BB136-1.46)&lt;1,"1",BB136-1.46),0)</f>
        <v>6</v>
      </c>
      <c r="W136" s="28">
        <f>ROUND(IF((BB136+1.46)&gt;10,"10",BB136+1.46),0)</f>
        <v>8</v>
      </c>
      <c r="X136" t="s" s="29">
        <f>CONCATENATE(V136,"-",W136)</f>
        <v>81</v>
      </c>
      <c r="Y136" s="27">
        <f>ROUND(IF(AN136-7.43&lt;48,"48",AN136-7.43),0)</f>
        <v>135</v>
      </c>
      <c r="Z136" s="28">
        <f>ROUND(IF(AN136+7.43&gt;240,"240",AN136+7.43),0)</f>
        <v>149</v>
      </c>
      <c r="AA136" t="s" s="25">
        <f>CONCATENATE(Y136,"-",Z136)</f>
        <v>49</v>
      </c>
      <c r="AB136" s="28">
        <f>ROUND(IF(AQ136-7.37&lt;48,"48",AQ136-7.37),0)</f>
        <v>138</v>
      </c>
      <c r="AC136" s="28">
        <f>ROUND(IF(AQ136+7.37&gt;240,"240",AQ136+7.37),0)</f>
        <v>152</v>
      </c>
      <c r="AD136" t="s" s="25">
        <f>CONCATENATE(AB136,"-",AC136)</f>
        <v>56</v>
      </c>
      <c r="AE136" s="28">
        <f>ROUND(IF(AT136-7.31&lt;48,"48",AT136-7.31),0)</f>
        <v>166</v>
      </c>
      <c r="AF136" s="28">
        <f>ROUND(IF(AT136+7.31&gt;240,"240",AT136+7.31),0)</f>
        <v>180</v>
      </c>
      <c r="AG136" t="s" s="25">
        <f>CONCATENATE(AE136,"-",AF136)</f>
        <v>77</v>
      </c>
      <c r="AH136" s="28">
        <f>ROUND(IF(AW136-7.22&lt;48,"48",AW136-7.22),0)</f>
        <v>170</v>
      </c>
      <c r="AI136" s="28">
        <f>ROUND(IF(AW136+7.22&gt;240,"240",AW136+7.22),0)</f>
        <v>184</v>
      </c>
      <c r="AJ136" t="s" s="25">
        <f>CONCATENATE(AH136,"-",AI136)</f>
        <v>150</v>
      </c>
      <c r="AK136" s="28">
        <f>ROUND(IF(AZ136-7.06&lt;48,"48",AZ136-7.06),0)</f>
        <v>163</v>
      </c>
      <c r="AL136" s="28">
        <f>ROUND(IF(AZ136+7.06&gt;240,"240",AZ136+7.06),0)</f>
        <v>177</v>
      </c>
      <c r="AM136" t="s" s="29">
        <f>CONCATENATE(AK136,"-",AL136)</f>
        <v>55</v>
      </c>
      <c r="AN136" s="27">
        <f>BD136+48</f>
        <v>142</v>
      </c>
      <c r="AO136" s="30">
        <f>AN136/48</f>
        <v>2.95833333333333</v>
      </c>
      <c r="AP136" s="95">
        <v>6</v>
      </c>
      <c r="AQ136" s="28">
        <f>BF136+48</f>
        <v>145</v>
      </c>
      <c r="AR136" s="30">
        <f>AQ136/48</f>
        <v>3.02083333333333</v>
      </c>
      <c r="AS136" s="95">
        <v>4</v>
      </c>
      <c r="AT136" s="28">
        <f>BH136+48</f>
        <v>173</v>
      </c>
      <c r="AU136" s="30">
        <f>AT136/48</f>
        <v>3.60416666666667</v>
      </c>
      <c r="AV136" s="95">
        <v>8</v>
      </c>
      <c r="AW136" s="28">
        <f>BJ136+48</f>
        <v>177</v>
      </c>
      <c r="AX136" s="30">
        <f>AW136/48</f>
        <v>3.6875</v>
      </c>
      <c r="AY136" s="95">
        <v>8</v>
      </c>
      <c r="AZ136" s="28">
        <f>BL136+48</f>
        <v>170</v>
      </c>
      <c r="BA136" s="30">
        <f>AZ136/48</f>
        <v>3.54166666666667</v>
      </c>
      <c r="BB136" s="96">
        <v>7</v>
      </c>
      <c r="BC136" s="50"/>
      <c r="BD136" s="97">
        <v>94</v>
      </c>
      <c r="BE136" s="95">
        <v>6</v>
      </c>
      <c r="BF136" s="95">
        <v>97</v>
      </c>
      <c r="BG136" s="95">
        <v>4</v>
      </c>
      <c r="BH136" s="95">
        <v>125</v>
      </c>
      <c r="BI136" s="95">
        <v>8</v>
      </c>
      <c r="BJ136" s="95">
        <v>129</v>
      </c>
      <c r="BK136" s="95">
        <v>8</v>
      </c>
      <c r="BL136" s="95">
        <v>122</v>
      </c>
      <c r="BM136" s="96">
        <v>7</v>
      </c>
    </row>
    <row r="137" ht="15.75" customHeight="1">
      <c r="A137" s="91">
        <v>135</v>
      </c>
      <c r="B137" t="s" s="92">
        <v>23</v>
      </c>
      <c r="C137" t="s" s="20">
        <v>383</v>
      </c>
      <c r="D137" t="s" s="105">
        <v>384</v>
      </c>
      <c r="E137" t="s" s="94">
        <v>26</v>
      </c>
      <c r="F137" s="95">
        <v>24</v>
      </c>
      <c r="G137" t="s" s="24">
        <v>250</v>
      </c>
      <c r="H137" t="s" s="25">
        <f>IF(AND(E137="M",F137&lt;=29),"M 17-29",IF(AND(E137="K",F137&lt;=29),"K 17-29",IF(AND(E137="M",F137&gt;29),"M 30-79",IF(AND(E137="K",F137&gt;29),"K 30-79","other"))))</f>
        <v>60</v>
      </c>
      <c r="I137" s="26"/>
      <c r="J137" s="27">
        <f>ROUND(IF((AP137-1.43)&lt;1,"1",AP137-1.43),0)</f>
        <v>5</v>
      </c>
      <c r="K137" s="28">
        <f>ROUND(IF((AP137+1.43)&gt;10,"10",AP137+1.43),0)</f>
        <v>7</v>
      </c>
      <c r="L137" t="s" s="25">
        <f>CONCATENATE(J137,"-",K137)</f>
        <v>74</v>
      </c>
      <c r="M137" s="28">
        <f>ROUND(IF((AS137-1.38)&lt;1,"1",AS137-1.38),0)</f>
        <v>4</v>
      </c>
      <c r="N137" s="28">
        <f>ROUND(IF((AS137+1.38)&gt;10,"10",AS137+1.38),0)</f>
        <v>6</v>
      </c>
      <c r="O137" t="s" s="25">
        <f>CONCATENATE(M137,"-",N137)</f>
        <v>80</v>
      </c>
      <c r="P137" s="28">
        <f>ROUND(IF((AV137-1.68)&lt;1,"1",AV137-1.68),0)</f>
        <v>7</v>
      </c>
      <c r="Q137" s="28">
        <f>ROUND(IF((AV137+1.68)&gt;10,"10",AV137+1.68),0)</f>
        <v>10</v>
      </c>
      <c r="R137" t="s" s="25">
        <f>CONCATENATE(P137,"-",Q137)</f>
        <v>42</v>
      </c>
      <c r="S137" s="28">
        <f>ROUND(IF((AY137-1.72)&lt;1,"1",AY137-1.72),0)</f>
        <v>5</v>
      </c>
      <c r="T137" s="28">
        <f>ROUND(IF((AY137+1.72)&gt;10,"10",AY137+1.72),0)</f>
        <v>9</v>
      </c>
      <c r="U137" t="s" s="25">
        <f>CONCATENATE(S137,"-",T137)</f>
        <v>31</v>
      </c>
      <c r="V137" s="28">
        <f>ROUND(IF((BB137-1.46)&lt;1,"1",BB137-1.46),0)</f>
        <v>4</v>
      </c>
      <c r="W137" s="28">
        <f>ROUND(IF((BB137+1.46)&gt;10,"10",BB137+1.46),0)</f>
        <v>6</v>
      </c>
      <c r="X137" t="s" s="29">
        <f>CONCATENATE(V137,"-",W137)</f>
        <v>80</v>
      </c>
      <c r="Y137" s="27">
        <f>ROUND(IF(AN137-7.43&lt;48,"48",AN137-7.43),0)</f>
        <v>133</v>
      </c>
      <c r="Z137" s="28">
        <f>ROUND(IF(AN137+7.43&gt;240,"240",AN137+7.43),0)</f>
        <v>147</v>
      </c>
      <c r="AA137" t="s" s="25">
        <f>CONCATENATE(Y137,"-",Z137)</f>
        <v>75</v>
      </c>
      <c r="AB137" s="28">
        <f>ROUND(IF(AQ137-7.37&lt;48,"48",AQ137-7.37),0)</f>
        <v>152</v>
      </c>
      <c r="AC137" s="28">
        <f>ROUND(IF(AQ137+7.37&gt;240,"240",AQ137+7.37),0)</f>
        <v>166</v>
      </c>
      <c r="AD137" t="s" s="25">
        <f>CONCATENATE(AB137,"-",AC137)</f>
        <v>125</v>
      </c>
      <c r="AE137" s="28">
        <f>ROUND(IF(AT137-7.31&lt;48,"48",AT137-7.31),0)</f>
        <v>182</v>
      </c>
      <c r="AF137" s="28">
        <f>ROUND(IF(AT137+7.31&gt;240,"240",AT137+7.31),0)</f>
        <v>196</v>
      </c>
      <c r="AG137" t="s" s="25">
        <f>CONCATENATE(AE137,"-",AF137)</f>
        <v>85</v>
      </c>
      <c r="AH137" s="28">
        <f>ROUND(IF(AW137-7.22&lt;48,"48",AW137-7.22),0)</f>
        <v>157</v>
      </c>
      <c r="AI137" s="28">
        <f>ROUND(IF(AW137+7.22&gt;240,"240",AW137+7.22),0)</f>
        <v>171</v>
      </c>
      <c r="AJ137" t="s" s="25">
        <f>CONCATENATE(AH137,"-",AI137)</f>
        <v>209</v>
      </c>
      <c r="AK137" s="28">
        <f>ROUND(IF(AZ137-7.06&lt;48,"48",AZ137-7.06),0)</f>
        <v>152</v>
      </c>
      <c r="AL137" s="28">
        <f>ROUND(IF(AZ137+7.06&gt;240,"240",AZ137+7.06),0)</f>
        <v>166</v>
      </c>
      <c r="AM137" t="s" s="29">
        <f>CONCATENATE(AK137,"-",AL137)</f>
        <v>125</v>
      </c>
      <c r="AN137" s="27">
        <f>BD137+48</f>
        <v>140</v>
      </c>
      <c r="AO137" s="30">
        <f>AN137/48</f>
        <v>2.91666666666667</v>
      </c>
      <c r="AP137" s="95">
        <v>6</v>
      </c>
      <c r="AQ137" s="28">
        <f>BF137+48</f>
        <v>159</v>
      </c>
      <c r="AR137" s="30">
        <f>AQ137/48</f>
        <v>3.3125</v>
      </c>
      <c r="AS137" s="95">
        <v>5</v>
      </c>
      <c r="AT137" s="28">
        <f>BH137+48</f>
        <v>189</v>
      </c>
      <c r="AU137" s="30">
        <f>AT137/48</f>
        <v>3.9375</v>
      </c>
      <c r="AV137" s="95">
        <v>9</v>
      </c>
      <c r="AW137" s="28">
        <f>BJ137+48</f>
        <v>164</v>
      </c>
      <c r="AX137" s="30">
        <f>AW137/48</f>
        <v>3.41666666666667</v>
      </c>
      <c r="AY137" s="95">
        <v>7</v>
      </c>
      <c r="AZ137" s="28">
        <f>BL137+48</f>
        <v>159</v>
      </c>
      <c r="BA137" s="30">
        <f>AZ137/48</f>
        <v>3.3125</v>
      </c>
      <c r="BB137" s="96">
        <v>5</v>
      </c>
      <c r="BC137" s="50"/>
      <c r="BD137" s="97">
        <v>92</v>
      </c>
      <c r="BE137" s="95">
        <v>6</v>
      </c>
      <c r="BF137" s="95">
        <v>111</v>
      </c>
      <c r="BG137" s="95">
        <v>5</v>
      </c>
      <c r="BH137" s="95">
        <v>141</v>
      </c>
      <c r="BI137" s="95">
        <v>9</v>
      </c>
      <c r="BJ137" s="95">
        <v>116</v>
      </c>
      <c r="BK137" s="95">
        <v>7</v>
      </c>
      <c r="BL137" s="95">
        <v>111</v>
      </c>
      <c r="BM137" s="96">
        <v>5</v>
      </c>
    </row>
    <row r="138" ht="15.75" customHeight="1">
      <c r="A138" s="91">
        <v>136</v>
      </c>
      <c r="B138" t="s" s="92">
        <v>23</v>
      </c>
      <c r="C138" t="s" s="48">
        <v>385</v>
      </c>
      <c r="D138" t="s" s="105">
        <v>386</v>
      </c>
      <c r="E138" t="s" s="94">
        <v>26</v>
      </c>
      <c r="F138" s="95">
        <v>23</v>
      </c>
      <c r="G138" t="s" s="24">
        <v>250</v>
      </c>
      <c r="H138" t="s" s="25">
        <f>IF(AND(E138="M",F138&lt;=29),"M 17-29",IF(AND(E138="K",F138&lt;=29),"K 17-29",IF(AND(E138="M",F138&gt;29),"M 30-79",IF(AND(E138="K",F138&gt;29),"K 30-79","other"))))</f>
        <v>60</v>
      </c>
      <c r="I138" s="26"/>
      <c r="J138" s="27">
        <f>ROUND(IF((AP138-1.43)&lt;1,"1",AP138-1.43),0)</f>
        <v>1</v>
      </c>
      <c r="K138" s="28">
        <f>ROUND(IF((AP138+1.43)&gt;10,"10",AP138+1.43),0)</f>
        <v>3</v>
      </c>
      <c r="L138" t="s" s="25">
        <f>CONCATENATE(J138,"-",K138)</f>
        <v>102</v>
      </c>
      <c r="M138" s="28">
        <f>ROUND(IF((AS138-1.38)&lt;1,"1",AS138-1.38),0)</f>
        <v>8</v>
      </c>
      <c r="N138" s="28">
        <f>ROUND(IF((AS138+1.38)&gt;10,"10",AS138+1.38),0)</f>
        <v>10</v>
      </c>
      <c r="O138" t="s" s="25">
        <f>CONCATENATE(M138,"-",N138)</f>
        <v>61</v>
      </c>
      <c r="P138" s="28">
        <f>ROUND(IF((AV138-1.68)&lt;1,"1",AV138-1.68),0)</f>
        <v>7</v>
      </c>
      <c r="Q138" s="28">
        <f>ROUND(IF((AV138+1.68)&gt;10,"10",AV138+1.68),0)</f>
        <v>10</v>
      </c>
      <c r="R138" t="s" s="25">
        <f>CONCATENATE(P138,"-",Q138)</f>
        <v>42</v>
      </c>
      <c r="S138" s="28">
        <f>ROUND(IF((AY138-1.72)&lt;1,"1",AY138-1.72),0)</f>
        <v>6</v>
      </c>
      <c r="T138" s="28">
        <f>ROUND(IF((AY138+1.72)&gt;10,"10",AY138+1.72),0)</f>
        <v>10</v>
      </c>
      <c r="U138" t="s" s="25">
        <f>CONCATENATE(S138,"-",T138)</f>
        <v>43</v>
      </c>
      <c r="V138" s="28">
        <f>ROUND(IF((BB138-1.46)&lt;1,"1",BB138-1.46),0)</f>
        <v>9</v>
      </c>
      <c r="W138" s="28">
        <f>ROUND(IF((BB138+1.46)&gt;10,"10",BB138+1.46),0)</f>
        <v>10</v>
      </c>
      <c r="X138" t="s" s="29">
        <f>CONCATENATE(V138,"-",W138)</f>
        <v>82</v>
      </c>
      <c r="Y138" s="27">
        <f>ROUND(IF(AN138-7.43&lt;48,"48",AN138-7.43),0)</f>
        <v>100</v>
      </c>
      <c r="Z138" s="28">
        <f>ROUND(IF(AN138+7.43&gt;240,"240",AN138+7.43),0)</f>
        <v>114</v>
      </c>
      <c r="AA138" t="s" s="25">
        <f>CONCATENATE(Y138,"-",Z138)</f>
        <v>275</v>
      </c>
      <c r="AB138" s="28">
        <f>ROUND(IF(AQ138-7.37&lt;48,"48",AQ138-7.37),0)</f>
        <v>179</v>
      </c>
      <c r="AC138" s="28">
        <f>ROUND(IF(AQ138+7.37&gt;240,"240",AQ138+7.37),0)</f>
        <v>193</v>
      </c>
      <c r="AD138" t="s" s="25">
        <f>CONCATENATE(AB138,"-",AC138)</f>
        <v>92</v>
      </c>
      <c r="AE138" s="28">
        <f>ROUND(IF(AT138-7.31&lt;48,"48",AT138-7.31),0)</f>
        <v>181</v>
      </c>
      <c r="AF138" s="28">
        <f>ROUND(IF(AT138+7.31&gt;240,"240",AT138+7.31),0)</f>
        <v>195</v>
      </c>
      <c r="AG138" t="s" s="25">
        <f>CONCATENATE(AE138,"-",AF138)</f>
        <v>120</v>
      </c>
      <c r="AH138" s="28">
        <f>ROUND(IF(AW138-7.22&lt;48,"48",AW138-7.22),0)</f>
        <v>171</v>
      </c>
      <c r="AI138" s="28">
        <f>ROUND(IF(AW138+7.22&gt;240,"240",AW138+7.22),0)</f>
        <v>185</v>
      </c>
      <c r="AJ138" t="s" s="25">
        <f>CONCATENATE(AH138,"-",AI138)</f>
        <v>114</v>
      </c>
      <c r="AK138" s="28">
        <f>ROUND(IF(AZ138-7.06&lt;48,"48",AZ138-7.06),0)</f>
        <v>191</v>
      </c>
      <c r="AL138" s="28">
        <f>ROUND(IF(AZ138+7.06&gt;240,"240",AZ138+7.06),0)</f>
        <v>205</v>
      </c>
      <c r="AM138" t="s" s="29">
        <f>CONCATENATE(AK138,"-",AL138)</f>
        <v>231</v>
      </c>
      <c r="AN138" s="27">
        <f>BD138+48</f>
        <v>107</v>
      </c>
      <c r="AO138" s="30">
        <f>AN138/48</f>
        <v>2.22916666666667</v>
      </c>
      <c r="AP138" s="95">
        <v>2</v>
      </c>
      <c r="AQ138" s="28">
        <f>BF138+48</f>
        <v>186</v>
      </c>
      <c r="AR138" s="30">
        <f>AQ138/48</f>
        <v>3.875</v>
      </c>
      <c r="AS138" s="95">
        <v>9</v>
      </c>
      <c r="AT138" s="28">
        <f>BH138+48</f>
        <v>188</v>
      </c>
      <c r="AU138" s="30">
        <f>AT138/48</f>
        <v>3.91666666666667</v>
      </c>
      <c r="AV138" s="95">
        <v>9</v>
      </c>
      <c r="AW138" s="28">
        <f>BJ138+48</f>
        <v>178</v>
      </c>
      <c r="AX138" s="30">
        <f>AW138/48</f>
        <v>3.70833333333333</v>
      </c>
      <c r="AY138" s="95">
        <v>8</v>
      </c>
      <c r="AZ138" s="28">
        <f>BL138+48</f>
        <v>198</v>
      </c>
      <c r="BA138" s="30">
        <f>AZ138/48</f>
        <v>4.125</v>
      </c>
      <c r="BB138" s="96">
        <v>10</v>
      </c>
      <c r="BC138" s="50"/>
      <c r="BD138" s="97">
        <v>59</v>
      </c>
      <c r="BE138" s="95">
        <v>2</v>
      </c>
      <c r="BF138" s="95">
        <v>138</v>
      </c>
      <c r="BG138" s="95">
        <v>9</v>
      </c>
      <c r="BH138" s="95">
        <v>140</v>
      </c>
      <c r="BI138" s="95">
        <v>9</v>
      </c>
      <c r="BJ138" s="95">
        <v>130</v>
      </c>
      <c r="BK138" s="95">
        <v>8</v>
      </c>
      <c r="BL138" s="95">
        <v>150</v>
      </c>
      <c r="BM138" s="96">
        <v>10</v>
      </c>
    </row>
    <row r="139" ht="15.75" customHeight="1">
      <c r="A139" s="91">
        <v>137</v>
      </c>
      <c r="B139" t="s" s="92">
        <v>23</v>
      </c>
      <c r="C139" s="93"/>
      <c r="D139" t="s" s="106">
        <v>387</v>
      </c>
      <c r="E139" t="s" s="94">
        <v>51</v>
      </c>
      <c r="F139" s="95">
        <v>23</v>
      </c>
      <c r="G139" t="s" s="24">
        <v>250</v>
      </c>
      <c r="H139" t="s" s="25">
        <f>IF(AND(E139="M",F139&lt;=29),"M 17-29",IF(AND(E139="K",F139&lt;=29),"K 17-29",IF(AND(E139="M",F139&gt;29),"M 30-79",IF(AND(E139="K",F139&gt;29),"K 30-79","other"))))</f>
        <v>101</v>
      </c>
      <c r="I139" s="26"/>
      <c r="J139" s="27">
        <f>ROUND(IF((AP139-1.33)&lt;1,"1",AP139-1.33),0)</f>
        <v>1</v>
      </c>
      <c r="K139" s="28">
        <f>ROUND(IF((AP139+1.33)&gt;10,"10",AP139+1.33),0)</f>
        <v>2</v>
      </c>
      <c r="L139" t="s" s="25">
        <f>CONCATENATE(J139,"-",K139)</f>
        <v>67</v>
      </c>
      <c r="M139" s="28">
        <f>ROUND(IF((AS139-1.31)&lt;1,"1",AS139-1.31),0)</f>
        <v>7</v>
      </c>
      <c r="N139" s="28">
        <f>ROUND(IF((AS139+1.31)&gt;10,"10",AS139+1.31),0)</f>
        <v>9</v>
      </c>
      <c r="O139" t="s" s="25">
        <f>CONCATENATE(M139,"-",N139)</f>
        <v>129</v>
      </c>
      <c r="P139" s="28">
        <f>ROUND(IF((AV139-1.52)&lt;1,"1",AV139-1.52),0)</f>
        <v>6</v>
      </c>
      <c r="Q139" s="28">
        <f>ROUND(IF((AV139+1.52)&gt;10,"10",AV139+1.52),0)</f>
        <v>10</v>
      </c>
      <c r="R139" t="s" s="25">
        <f>CONCATENATE(P139,"-",Q139)</f>
        <v>43</v>
      </c>
      <c r="S139" s="28">
        <f>ROUND(IF((AY139-1.6)&lt;1,"1",AY139-1.6),0)</f>
        <v>3</v>
      </c>
      <c r="T139" s="28">
        <f>ROUND(IF((AY139+1.6)&gt;10,"10",AY139+1.6),0)</f>
        <v>7</v>
      </c>
      <c r="U139" t="s" s="25">
        <f>CONCATENATE(S139,"-",T139)</f>
        <v>30</v>
      </c>
      <c r="V139" s="28">
        <f>ROUND(IF((BB139-1.3)&lt;1,"1",BB139-1.3),0)</f>
        <v>8</v>
      </c>
      <c r="W139" s="28">
        <f>ROUND(IF((BB139+1.3)&gt;10,"10",BB139+1.3),0)</f>
        <v>10</v>
      </c>
      <c r="X139" t="s" s="29">
        <f>CONCATENATE(V139,"-",W139)</f>
        <v>61</v>
      </c>
      <c r="Y139" s="27">
        <f>ROUND(IF(AN139-7.43&lt;48,"48",AN139-7.43),0)</f>
        <v>95</v>
      </c>
      <c r="Z139" s="28">
        <f>ROUND(IF(AN139+7.43&gt;240,"240",AN139+7.43),0)</f>
        <v>109</v>
      </c>
      <c r="AA139" t="s" s="25">
        <f>CONCATENATE(Y139,"-",Z139)</f>
        <v>223</v>
      </c>
      <c r="AB139" s="28">
        <f>ROUND(IF(AQ139-7.37&lt;48,"48",AQ139-7.37),0)</f>
        <v>180</v>
      </c>
      <c r="AC139" s="28">
        <f>ROUND(IF(AQ139+7.37&gt;240,"240",AQ139+7.37),0)</f>
        <v>194</v>
      </c>
      <c r="AD139" t="s" s="25">
        <f>CONCATENATE(AB139,"-",AC139)</f>
        <v>136</v>
      </c>
      <c r="AE139" s="28">
        <f>ROUND(IF(AT139-7.31&lt;48,"48",AT139-7.31),0)</f>
        <v>182</v>
      </c>
      <c r="AF139" s="28">
        <f>ROUND(IF(AT139+7.31&gt;240,"240",AT139+7.31),0)</f>
        <v>196</v>
      </c>
      <c r="AG139" t="s" s="25">
        <f>CONCATENATE(AE139,"-",AF139)</f>
        <v>85</v>
      </c>
      <c r="AH139" s="28">
        <f>ROUND(IF(AW139-7.22&lt;48,"48",AW139-7.22),0)</f>
        <v>145</v>
      </c>
      <c r="AI139" s="28">
        <f>ROUND(IF(AW139+7.22&gt;240,"240",AW139+7.22),0)</f>
        <v>159</v>
      </c>
      <c r="AJ139" t="s" s="25">
        <f>CONCATENATE(AH139,"-",AI139)</f>
        <v>86</v>
      </c>
      <c r="AK139" s="28">
        <f>ROUND(IF(AZ139-7.06&lt;48,"48",AZ139-7.06),0)</f>
        <v>185</v>
      </c>
      <c r="AL139" s="28">
        <f>ROUND(IF(AZ139+7.06&gt;240,"240",AZ139+7.06),0)</f>
        <v>199</v>
      </c>
      <c r="AM139" t="s" s="29">
        <f>CONCATENATE(AK139,"-",AL139)</f>
        <v>198</v>
      </c>
      <c r="AN139" s="27">
        <f>BD139+48</f>
        <v>102</v>
      </c>
      <c r="AO139" s="30">
        <f>AN139/48</f>
        <v>2.125</v>
      </c>
      <c r="AP139" s="95">
        <v>1</v>
      </c>
      <c r="AQ139" s="28">
        <f>BF139+48</f>
        <v>187</v>
      </c>
      <c r="AR139" s="30">
        <f>AQ139/48</f>
        <v>3.89583333333333</v>
      </c>
      <c r="AS139" s="95">
        <v>8</v>
      </c>
      <c r="AT139" s="28">
        <f>BH139+48</f>
        <v>189</v>
      </c>
      <c r="AU139" s="30">
        <f>AT139/48</f>
        <v>3.9375</v>
      </c>
      <c r="AV139" s="95">
        <v>8</v>
      </c>
      <c r="AW139" s="28">
        <f>BJ139+48</f>
        <v>152</v>
      </c>
      <c r="AX139" s="30">
        <f>AW139/48</f>
        <v>3.16666666666667</v>
      </c>
      <c r="AY139" s="95">
        <v>5</v>
      </c>
      <c r="AZ139" s="28">
        <f>BL139+48</f>
        <v>192</v>
      </c>
      <c r="BA139" s="30">
        <f>AZ139/48</f>
        <v>4</v>
      </c>
      <c r="BB139" s="96">
        <v>9</v>
      </c>
      <c r="BC139" s="50"/>
      <c r="BD139" s="97">
        <v>54</v>
      </c>
      <c r="BE139" s="95">
        <v>1</v>
      </c>
      <c r="BF139" s="95">
        <v>139</v>
      </c>
      <c r="BG139" s="95">
        <v>8</v>
      </c>
      <c r="BH139" s="95">
        <v>141</v>
      </c>
      <c r="BI139" s="95">
        <v>8</v>
      </c>
      <c r="BJ139" s="95">
        <v>104</v>
      </c>
      <c r="BK139" s="95">
        <v>5</v>
      </c>
      <c r="BL139" s="95">
        <v>144</v>
      </c>
      <c r="BM139" s="96">
        <v>9</v>
      </c>
    </row>
    <row r="140" ht="15.75" customHeight="1">
      <c r="A140" s="91">
        <v>138</v>
      </c>
      <c r="B140" t="s" s="92">
        <v>23</v>
      </c>
      <c r="C140" s="93"/>
      <c r="D140" t="s" s="106">
        <v>388</v>
      </c>
      <c r="E140" t="s" s="94">
        <v>51</v>
      </c>
      <c r="F140" s="95">
        <v>25</v>
      </c>
      <c r="G140" t="s" s="24">
        <v>250</v>
      </c>
      <c r="H140" t="s" s="25">
        <f>IF(AND(E140="M",F140&lt;=29),"M 17-29",IF(AND(E140="K",F140&lt;=29),"K 17-29",IF(AND(E140="M",F140&gt;29),"M 30-79",IF(AND(E140="K",F140&gt;29),"K 30-79","other"))))</f>
        <v>101</v>
      </c>
      <c r="I140" s="26"/>
      <c r="J140" s="27">
        <f>ROUND(IF((AP140-1.33)&lt;1,"1",AP140-1.33),0)</f>
        <v>3</v>
      </c>
      <c r="K140" s="28">
        <f>ROUND(IF((AP140+1.33)&gt;10,"10",AP140+1.33),0)</f>
        <v>5</v>
      </c>
      <c r="L140" t="s" s="25">
        <f>CONCATENATE(J140,"-",K140)</f>
        <v>41</v>
      </c>
      <c r="M140" s="28">
        <f>ROUND(IF((AS140-1.31)&lt;1,"1",AS140-1.31),0)</f>
        <v>5</v>
      </c>
      <c r="N140" s="28">
        <f>ROUND(IF((AS140+1.31)&gt;10,"10",AS140+1.31),0)</f>
        <v>7</v>
      </c>
      <c r="O140" t="s" s="25">
        <f>CONCATENATE(M140,"-",N140)</f>
        <v>74</v>
      </c>
      <c r="P140" s="28">
        <f>ROUND(IF((AV140-1.52)&lt;1,"1",AV140-1.52),0)</f>
        <v>6</v>
      </c>
      <c r="Q140" s="28">
        <f>ROUND(IF((AV140+1.52)&gt;10,"10",AV140+1.52),0)</f>
        <v>10</v>
      </c>
      <c r="R140" t="s" s="25">
        <f>CONCATENATE(P140,"-",Q140)</f>
        <v>43</v>
      </c>
      <c r="S140" s="28">
        <f>ROUND(IF((AY140-1.6)&lt;1,"1",AY140-1.6),0)</f>
        <v>6</v>
      </c>
      <c r="T140" s="28">
        <f>ROUND(IF((AY140+1.6)&gt;10,"10",AY140+1.6),0)</f>
        <v>10</v>
      </c>
      <c r="U140" t="s" s="25">
        <f>CONCATENATE(S140,"-",T140)</f>
        <v>43</v>
      </c>
      <c r="V140" s="28">
        <f>ROUND(IF((BB140-1.3)&lt;1,"1",BB140-1.3),0)</f>
        <v>6</v>
      </c>
      <c r="W140" s="28">
        <f>ROUND(IF((BB140+1.3)&gt;10,"10",BB140+1.3),0)</f>
        <v>8</v>
      </c>
      <c r="X140" t="s" s="29">
        <f>CONCATENATE(V140,"-",W140)</f>
        <v>81</v>
      </c>
      <c r="Y140" s="27">
        <f>ROUND(IF(AN140-7.43&lt;48,"48",AN140-7.43),0)</f>
        <v>126</v>
      </c>
      <c r="Z140" s="28">
        <f>ROUND(IF(AN140+7.43&gt;240,"240",AN140+7.43),0)</f>
        <v>140</v>
      </c>
      <c r="AA140" t="s" s="25">
        <f>CONCATENATE(Y140,"-",Z140)</f>
        <v>176</v>
      </c>
      <c r="AB140" s="28">
        <f>ROUND(IF(AQ140-7.37&lt;48,"48",AQ140-7.37),0)</f>
        <v>154</v>
      </c>
      <c r="AC140" s="28">
        <f>ROUND(IF(AQ140+7.37&gt;240,"240",AQ140+7.37),0)</f>
        <v>168</v>
      </c>
      <c r="AD140" t="s" s="25">
        <f>CONCATENATE(AB140,"-",AC140)</f>
        <v>139</v>
      </c>
      <c r="AE140" s="28">
        <f>ROUND(IF(AT140-7.31&lt;48,"48",AT140-7.31),0)</f>
        <v>179</v>
      </c>
      <c r="AF140" s="28">
        <f>ROUND(IF(AT140+7.31&gt;240,"240",AT140+7.31),0)</f>
        <v>193</v>
      </c>
      <c r="AG140" t="s" s="25">
        <f>CONCATENATE(AE140,"-",AF140)</f>
        <v>92</v>
      </c>
      <c r="AH140" s="28">
        <f>ROUND(IF(AW140-7.22&lt;48,"48",AW140-7.22),0)</f>
        <v>170</v>
      </c>
      <c r="AI140" s="28">
        <f>ROUND(IF(AW140+7.22&gt;240,"240",AW140+7.22),0)</f>
        <v>184</v>
      </c>
      <c r="AJ140" t="s" s="25">
        <f>CONCATENATE(AH140,"-",AI140)</f>
        <v>150</v>
      </c>
      <c r="AK140" s="28">
        <f>ROUND(IF(AZ140-7.06&lt;48,"48",AZ140-7.06),0)</f>
        <v>171</v>
      </c>
      <c r="AL140" s="28">
        <f>ROUND(IF(AZ140+7.06&gt;240,"240",AZ140+7.06),0)</f>
        <v>185</v>
      </c>
      <c r="AM140" t="s" s="29">
        <f>CONCATENATE(AK140,"-",AL140)</f>
        <v>114</v>
      </c>
      <c r="AN140" s="27">
        <f>BD140+48</f>
        <v>133</v>
      </c>
      <c r="AO140" s="30">
        <f>AN140/48</f>
        <v>2.77083333333333</v>
      </c>
      <c r="AP140" s="95">
        <v>4</v>
      </c>
      <c r="AQ140" s="28">
        <f>BF140+48</f>
        <v>161</v>
      </c>
      <c r="AR140" s="30">
        <f>AQ140/48</f>
        <v>3.35416666666667</v>
      </c>
      <c r="AS140" s="95">
        <v>6</v>
      </c>
      <c r="AT140" s="28">
        <f>BH140+48</f>
        <v>186</v>
      </c>
      <c r="AU140" s="30">
        <f>AT140/48</f>
        <v>3.875</v>
      </c>
      <c r="AV140" s="95">
        <v>8</v>
      </c>
      <c r="AW140" s="28">
        <f>BJ140+48</f>
        <v>177</v>
      </c>
      <c r="AX140" s="30">
        <f>AW140/48</f>
        <v>3.6875</v>
      </c>
      <c r="AY140" s="95">
        <v>8</v>
      </c>
      <c r="AZ140" s="28">
        <f>BL140+48</f>
        <v>178</v>
      </c>
      <c r="BA140" s="30">
        <f>AZ140/48</f>
        <v>3.70833333333333</v>
      </c>
      <c r="BB140" s="96">
        <v>7</v>
      </c>
      <c r="BC140" s="32"/>
      <c r="BD140" s="97">
        <v>85</v>
      </c>
      <c r="BE140" s="95">
        <v>4</v>
      </c>
      <c r="BF140" s="95">
        <v>113</v>
      </c>
      <c r="BG140" s="95">
        <v>6</v>
      </c>
      <c r="BH140" s="95">
        <v>138</v>
      </c>
      <c r="BI140" s="95">
        <v>8</v>
      </c>
      <c r="BJ140" s="95">
        <v>129</v>
      </c>
      <c r="BK140" s="95">
        <v>8</v>
      </c>
      <c r="BL140" s="95">
        <v>130</v>
      </c>
      <c r="BM140" s="96">
        <v>7</v>
      </c>
    </row>
    <row r="141" ht="15.75" customHeight="1">
      <c r="A141" s="91">
        <v>139</v>
      </c>
      <c r="B141" t="s" s="92">
        <v>23</v>
      </c>
      <c r="C141" t="s" s="44">
        <v>389</v>
      </c>
      <c r="D141" t="s" s="105">
        <v>390</v>
      </c>
      <c r="E141" t="s" s="94">
        <v>51</v>
      </c>
      <c r="F141" s="95">
        <v>24</v>
      </c>
      <c r="G141" t="s" s="24">
        <v>250</v>
      </c>
      <c r="H141" t="s" s="25">
        <f>IF(AND(E141="M",F141&lt;=29),"M 17-29",IF(AND(E141="K",F141&lt;=29),"K 17-29",IF(AND(E141="M",F141&gt;29),"M 30-79",IF(AND(E141="K",F141&gt;29),"K 30-79","other"))))</f>
        <v>101</v>
      </c>
      <c r="I141" s="26"/>
      <c r="J141" s="27">
        <f>ROUND(IF((AP141-1.33)&lt;1,"1",AP141-1.33),0)</f>
        <v>4</v>
      </c>
      <c r="K141" s="28">
        <f>ROUND(IF((AP141+1.33)&gt;10,"10",AP141+1.33),0)</f>
        <v>6</v>
      </c>
      <c r="L141" t="s" s="25">
        <f>CONCATENATE(J141,"-",K141)</f>
        <v>80</v>
      </c>
      <c r="M141" s="28">
        <f>ROUND(IF((AS141-1.31)&lt;1,"1",AS141-1.31),0)</f>
        <v>5</v>
      </c>
      <c r="N141" s="28">
        <f>ROUND(IF((AS141+1.31)&gt;10,"10",AS141+1.31),0)</f>
        <v>7</v>
      </c>
      <c r="O141" t="s" s="25">
        <f>CONCATENATE(M141,"-",N141)</f>
        <v>74</v>
      </c>
      <c r="P141" s="28">
        <f>ROUND(IF((AV141-1.52)&lt;1,"1",AV141-1.52),0)</f>
        <v>6</v>
      </c>
      <c r="Q141" s="28">
        <f>ROUND(IF((AV141+1.52)&gt;10,"10",AV141+1.52),0)</f>
        <v>10</v>
      </c>
      <c r="R141" t="s" s="25">
        <f>CONCATENATE(P141,"-",Q141)</f>
        <v>43</v>
      </c>
      <c r="S141" s="28">
        <f>ROUND(IF((AY141-1.6)&lt;1,"1",AY141-1.6),0)</f>
        <v>2</v>
      </c>
      <c r="T141" s="28">
        <f>ROUND(IF((AY141+1.6)&gt;10,"10",AY141+1.6),0)</f>
        <v>6</v>
      </c>
      <c r="U141" t="s" s="25">
        <f>CONCATENATE(S141,"-",T141)</f>
        <v>33</v>
      </c>
      <c r="V141" s="28">
        <f>ROUND(IF((BB141-1.3)&lt;1,"1",BB141-1.3),0)</f>
        <v>5</v>
      </c>
      <c r="W141" s="28">
        <f>ROUND(IF((BB141+1.3)&gt;10,"10",BB141+1.3),0)</f>
        <v>7</v>
      </c>
      <c r="X141" t="s" s="29">
        <f>CONCATENATE(V141,"-",W141)</f>
        <v>74</v>
      </c>
      <c r="Y141" s="27">
        <f>ROUND(IF(AN141-7.43&lt;48,"48",AN141-7.43),0)</f>
        <v>139</v>
      </c>
      <c r="Z141" s="28">
        <f>ROUND(IF(AN141+7.43&gt;240,"240",AN141+7.43),0)</f>
        <v>153</v>
      </c>
      <c r="AA141" t="s" s="25">
        <f>CONCATENATE(Y141,"-",Z141)</f>
        <v>69</v>
      </c>
      <c r="AB141" s="28">
        <f>ROUND(IF(AQ141-7.37&lt;48,"48",AQ141-7.37),0)</f>
        <v>159</v>
      </c>
      <c r="AC141" s="28">
        <f>ROUND(IF(AQ141+7.37&gt;240,"240",AQ141+7.37),0)</f>
        <v>173</v>
      </c>
      <c r="AD141" t="s" s="25">
        <f>CONCATENATE(AB141,"-",AC141)</f>
        <v>168</v>
      </c>
      <c r="AE141" s="28">
        <f>ROUND(IF(AT141-7.31&lt;48,"48",AT141-7.31),0)</f>
        <v>187</v>
      </c>
      <c r="AF141" s="28">
        <f>ROUND(IF(AT141+7.31&gt;240,"240",AT141+7.31),0)</f>
        <v>201</v>
      </c>
      <c r="AG141" t="s" s="25">
        <f>CONCATENATE(AE141,"-",AF141)</f>
        <v>140</v>
      </c>
      <c r="AH141" s="28">
        <f>ROUND(IF(AW141-7.22&lt;48,"48",AW141-7.22),0)</f>
        <v>143</v>
      </c>
      <c r="AI141" s="28">
        <f>ROUND(IF(AW141+7.22&gt;240,"240",AW141+7.22),0)</f>
        <v>157</v>
      </c>
      <c r="AJ141" t="s" s="25">
        <f>CONCATENATE(AH141,"-",AI141)</f>
        <v>142</v>
      </c>
      <c r="AK141" s="28">
        <f>ROUND(IF(AZ141-7.06&lt;48,"48",AZ141-7.06),0)</f>
        <v>162</v>
      </c>
      <c r="AL141" s="28">
        <f>ROUND(IF(AZ141+7.06&gt;240,"240",AZ141+7.06),0)</f>
        <v>176</v>
      </c>
      <c r="AM141" t="s" s="29">
        <f>CONCATENATE(AK141,"-",AL141)</f>
        <v>84</v>
      </c>
      <c r="AN141" s="27">
        <f>BD141+48</f>
        <v>146</v>
      </c>
      <c r="AO141" s="30">
        <f>AN141/48</f>
        <v>3.04166666666667</v>
      </c>
      <c r="AP141" s="95">
        <v>5</v>
      </c>
      <c r="AQ141" s="28">
        <f>BF141+48</f>
        <v>166</v>
      </c>
      <c r="AR141" s="30">
        <f>AQ141/48</f>
        <v>3.45833333333333</v>
      </c>
      <c r="AS141" s="95">
        <v>6</v>
      </c>
      <c r="AT141" s="28">
        <f>BH141+48</f>
        <v>194</v>
      </c>
      <c r="AU141" s="30">
        <f>AT141/48</f>
        <v>4.04166666666667</v>
      </c>
      <c r="AV141" s="95">
        <v>8</v>
      </c>
      <c r="AW141" s="28">
        <f>BJ141+48</f>
        <v>150</v>
      </c>
      <c r="AX141" s="30">
        <f>AW141/48</f>
        <v>3.125</v>
      </c>
      <c r="AY141" s="95">
        <v>4</v>
      </c>
      <c r="AZ141" s="28">
        <f>BL141+48</f>
        <v>169</v>
      </c>
      <c r="BA141" s="30">
        <f>AZ141/48</f>
        <v>3.52083333333333</v>
      </c>
      <c r="BB141" s="96">
        <v>6</v>
      </c>
      <c r="BC141" s="50"/>
      <c r="BD141" s="97">
        <v>98</v>
      </c>
      <c r="BE141" s="95">
        <v>5</v>
      </c>
      <c r="BF141" s="95">
        <v>118</v>
      </c>
      <c r="BG141" s="95">
        <v>6</v>
      </c>
      <c r="BH141" s="95">
        <v>146</v>
      </c>
      <c r="BI141" s="95">
        <v>8</v>
      </c>
      <c r="BJ141" s="95">
        <v>102</v>
      </c>
      <c r="BK141" s="95">
        <v>4</v>
      </c>
      <c r="BL141" s="95">
        <v>121</v>
      </c>
      <c r="BM141" s="96">
        <v>6</v>
      </c>
    </row>
    <row r="142" ht="15.75" customHeight="1">
      <c r="A142" s="91">
        <v>140</v>
      </c>
      <c r="B142" t="s" s="92">
        <v>23</v>
      </c>
      <c r="C142" t="s" s="20">
        <v>391</v>
      </c>
      <c r="D142" t="s" s="105">
        <v>392</v>
      </c>
      <c r="E142" t="s" s="94">
        <v>26</v>
      </c>
      <c r="F142" s="95">
        <v>22</v>
      </c>
      <c r="G142" t="s" s="24">
        <v>250</v>
      </c>
      <c r="H142" t="s" s="25">
        <f>IF(AND(E142="M",F142&lt;=29),"M 17-29",IF(AND(E142="K",F142&lt;=29),"K 17-29",IF(AND(E142="M",F142&gt;29),"M 30-79",IF(AND(E142="K",F142&gt;29),"K 30-79","other"))))</f>
        <v>60</v>
      </c>
      <c r="I142" s="26"/>
      <c r="J142" s="27">
        <f>ROUND(IF((AP142-1.43)&lt;1,"1",AP142-1.43),0)</f>
        <v>2</v>
      </c>
      <c r="K142" s="28">
        <f>ROUND(IF((AP142+1.43)&gt;10,"10",AP142+1.43),0)</f>
        <v>4</v>
      </c>
      <c r="L142" t="s" s="25">
        <f>CONCATENATE(J142,"-",K142)</f>
        <v>29</v>
      </c>
      <c r="M142" s="28">
        <f>ROUND(IF((AS142-1.38)&lt;1,"1",AS142-1.38),0)</f>
        <v>2</v>
      </c>
      <c r="N142" s="28">
        <f>ROUND(IF((AS142+1.38)&gt;10,"10",AS142+1.38),0)</f>
        <v>4</v>
      </c>
      <c r="O142" t="s" s="25">
        <f>CONCATENATE(M142,"-",N142)</f>
        <v>29</v>
      </c>
      <c r="P142" s="28">
        <f>ROUND(IF((AV142-1.68)&lt;1,"1",AV142-1.68),0)</f>
        <v>4</v>
      </c>
      <c r="Q142" s="28">
        <f>ROUND(IF((AV142+1.68)&gt;10,"10",AV142+1.68),0)</f>
        <v>8</v>
      </c>
      <c r="R142" t="s" s="25">
        <f>CONCATENATE(P142,"-",Q142)</f>
        <v>32</v>
      </c>
      <c r="S142" s="28">
        <f>ROUND(IF((AY142-1.72)&lt;1,"1",AY142-1.72),0)</f>
        <v>6</v>
      </c>
      <c r="T142" s="28">
        <f>ROUND(IF((AY142+1.72)&gt;10,"10",AY142+1.72),0)</f>
        <v>10</v>
      </c>
      <c r="U142" t="s" s="25">
        <f>CONCATENATE(S142,"-",T142)</f>
        <v>43</v>
      </c>
      <c r="V142" s="28">
        <f>ROUND(IF((BB142-1.46)&lt;1,"1",BB142-1.46),0)</f>
        <v>8</v>
      </c>
      <c r="W142" s="28">
        <f>ROUND(IF((BB142+1.46)&gt;10,"10",BB142+1.46),0)</f>
        <v>10</v>
      </c>
      <c r="X142" t="s" s="29">
        <f>CONCATENATE(V142,"-",W142)</f>
        <v>61</v>
      </c>
      <c r="Y142" s="27">
        <f>ROUND(IF(AN142-7.43&lt;48,"48",AN142-7.43),0)</f>
        <v>103</v>
      </c>
      <c r="Z142" s="28">
        <f>ROUND(IF(AN142+7.43&gt;240,"240",AN142+7.43),0)</f>
        <v>117</v>
      </c>
      <c r="AA142" t="s" s="25">
        <f>CONCATENATE(Y142,"-",Z142)</f>
        <v>393</v>
      </c>
      <c r="AB142" s="28">
        <f>ROUND(IF(AQ142-7.37&lt;48,"48",AQ142-7.37),0)</f>
        <v>128</v>
      </c>
      <c r="AC142" s="28">
        <f>ROUND(IF(AQ142+7.37&gt;240,"240",AQ142+7.37),0)</f>
        <v>142</v>
      </c>
      <c r="AD142" t="s" s="25">
        <f>CONCATENATE(AB142,"-",AC142)</f>
        <v>131</v>
      </c>
      <c r="AE142" s="28">
        <f>ROUND(IF(AT142-7.31&lt;48,"48",AT142-7.31),0)</f>
        <v>150</v>
      </c>
      <c r="AF142" s="28">
        <f>ROUND(IF(AT142+7.31&gt;240,"240",AT142+7.31),0)</f>
        <v>164</v>
      </c>
      <c r="AG142" t="s" s="25">
        <f>CONCATENATE(AE142,"-",AF142)</f>
        <v>186</v>
      </c>
      <c r="AH142" s="28">
        <f>ROUND(IF(AW142-7.22&lt;48,"48",AW142-7.22),0)</f>
        <v>163</v>
      </c>
      <c r="AI142" s="28">
        <f>ROUND(IF(AW142+7.22&gt;240,"240",AW142+7.22),0)</f>
        <v>177</v>
      </c>
      <c r="AJ142" t="s" s="25">
        <f>CONCATENATE(AH142,"-",AI142)</f>
        <v>55</v>
      </c>
      <c r="AK142" s="28">
        <f>ROUND(IF(AZ142-7.06&lt;48,"48",AZ142-7.06),0)</f>
        <v>187</v>
      </c>
      <c r="AL142" s="28">
        <f>ROUND(IF(AZ142+7.06&gt;240,"240",AZ142+7.06),0)</f>
        <v>201</v>
      </c>
      <c r="AM142" t="s" s="29">
        <f>CONCATENATE(AK142,"-",AL142)</f>
        <v>140</v>
      </c>
      <c r="AN142" s="27">
        <f>BD142+48</f>
        <v>110</v>
      </c>
      <c r="AO142" s="30">
        <f>AN142/48</f>
        <v>2.29166666666667</v>
      </c>
      <c r="AP142" s="95">
        <v>3</v>
      </c>
      <c r="AQ142" s="28">
        <f>BF142+48</f>
        <v>135</v>
      </c>
      <c r="AR142" s="30">
        <f>AQ142/48</f>
        <v>2.8125</v>
      </c>
      <c r="AS142" s="95">
        <v>3</v>
      </c>
      <c r="AT142" s="28">
        <f>BH142+48</f>
        <v>157</v>
      </c>
      <c r="AU142" s="30">
        <f>AT142/48</f>
        <v>3.27083333333333</v>
      </c>
      <c r="AV142" s="95">
        <v>6</v>
      </c>
      <c r="AW142" s="28">
        <f>BJ142+48</f>
        <v>170</v>
      </c>
      <c r="AX142" s="30">
        <f>AW142/48</f>
        <v>3.54166666666667</v>
      </c>
      <c r="AY142" s="95">
        <v>8</v>
      </c>
      <c r="AZ142" s="28">
        <f>BL142+48</f>
        <v>194</v>
      </c>
      <c r="BA142" s="30">
        <f>AZ142/48</f>
        <v>4.04166666666667</v>
      </c>
      <c r="BB142" s="96">
        <v>9</v>
      </c>
      <c r="BC142" s="50"/>
      <c r="BD142" s="97">
        <v>62</v>
      </c>
      <c r="BE142" s="95">
        <v>3</v>
      </c>
      <c r="BF142" s="95">
        <v>87</v>
      </c>
      <c r="BG142" s="95">
        <v>3</v>
      </c>
      <c r="BH142" s="95">
        <v>109</v>
      </c>
      <c r="BI142" s="95">
        <v>6</v>
      </c>
      <c r="BJ142" s="95">
        <v>122</v>
      </c>
      <c r="BK142" s="95">
        <v>8</v>
      </c>
      <c r="BL142" s="95">
        <v>146</v>
      </c>
      <c r="BM142" s="96">
        <v>9</v>
      </c>
    </row>
    <row r="143" ht="15.75" customHeight="1">
      <c r="A143" s="95">
        <v>141</v>
      </c>
      <c r="B143" t="s" s="98">
        <v>39</v>
      </c>
      <c r="C143" s="101"/>
      <c r="D143" t="s" s="105">
        <v>394</v>
      </c>
      <c r="E143" t="s" s="94">
        <v>51</v>
      </c>
      <c r="F143" s="95">
        <v>29</v>
      </c>
      <c r="G143" t="s" s="24">
        <v>250</v>
      </c>
      <c r="H143" t="s" s="25">
        <f>IF(AND(E143="M",F143&lt;=29),"M 17-29",IF(AND(E143="K",F143&lt;=29),"K 17-29",IF(AND(E143="M",F143&gt;29),"M 30-79",IF(AND(E143="K",F143&gt;29),"K 30-79","other"))))</f>
        <v>101</v>
      </c>
      <c r="I143" s="26"/>
      <c r="J143" s="27">
        <f>ROUND(IF((AP143-1.33)&lt;1,"1",AP143-1.33),0)</f>
        <v>1</v>
      </c>
      <c r="K143" s="28">
        <f>ROUND(IF((AP143+1.33)&gt;10,"10",AP143+1.33),0)</f>
        <v>2</v>
      </c>
      <c r="L143" t="s" s="25">
        <f>CONCATENATE(J143,"-",K143)</f>
        <v>67</v>
      </c>
      <c r="M143" s="28">
        <f>ROUND(IF((AS143-1.31)&lt;1,"1",AS143-1.31),0)</f>
        <v>8</v>
      </c>
      <c r="N143" s="28">
        <f>ROUND(IF((AS143+1.31)&gt;10,"10",AS143+1.31),0)</f>
        <v>10</v>
      </c>
      <c r="O143" t="s" s="25">
        <f>CONCATENATE(M143,"-",N143)</f>
        <v>61</v>
      </c>
      <c r="P143" s="28">
        <f>ROUND(IF((AV143-1.52)&lt;1,"1",AV143-1.52),0)</f>
        <v>8</v>
      </c>
      <c r="Q143" s="28">
        <f>ROUND(IF((AV143+1.52)&gt;10,"10",AV143+1.52),0)</f>
        <v>10</v>
      </c>
      <c r="R143" t="s" s="25">
        <f>CONCATENATE(P143,"-",Q143)</f>
        <v>61</v>
      </c>
      <c r="S143" s="28">
        <f>ROUND(IF((AY143-1.6)&lt;1,"1",AY143-1.6),0)</f>
        <v>4</v>
      </c>
      <c r="T143" s="28">
        <f>ROUND(IF((AY143+1.6)&gt;10,"10",AY143+1.6),0)</f>
        <v>8</v>
      </c>
      <c r="U143" t="s" s="25">
        <f>CONCATENATE(S143,"-",T143)</f>
        <v>32</v>
      </c>
      <c r="V143" s="28">
        <f>ROUND(IF((BB143-1.3)&lt;1,"1",BB143-1.3),0)</f>
        <v>9</v>
      </c>
      <c r="W143" s="28">
        <f>ROUND(IF((BB143+1.3)&gt;10,"10",BB143+1.3),0)</f>
        <v>10</v>
      </c>
      <c r="X143" t="s" s="29">
        <f>CONCATENATE(V143,"-",W143)</f>
        <v>82</v>
      </c>
      <c r="Y143" s="27">
        <f>ROUND(IF(AN143-7.43&lt;48,"48",AN143-7.43),0)</f>
        <v>73</v>
      </c>
      <c r="Z143" s="28">
        <f>ROUND(IF(AN143+7.43&gt;240,"240",AN143+7.43),0)</f>
        <v>87</v>
      </c>
      <c r="AA143" t="s" s="25">
        <f>CONCATENATE(Y143,"-",Z143)</f>
        <v>395</v>
      </c>
      <c r="AB143" s="28">
        <f>ROUND(IF(AQ143-7.37&lt;48,"48",AQ143-7.37),0)</f>
        <v>186</v>
      </c>
      <c r="AC143" s="28">
        <f>ROUND(IF(AQ143+7.37&gt;240,"240",AQ143+7.37),0)</f>
        <v>200</v>
      </c>
      <c r="AD143" t="s" s="25">
        <f>CONCATENATE(AB143,"-",AC143)</f>
        <v>70</v>
      </c>
      <c r="AE143" s="28">
        <f>ROUND(IF(AT143-7.31&lt;48,"48",AT143-7.31),0)</f>
        <v>204</v>
      </c>
      <c r="AF143" s="28">
        <f>ROUND(IF(AT143+7.31&gt;240,"240",AT143+7.31),0)</f>
        <v>218</v>
      </c>
      <c r="AG143" t="s" s="25">
        <f>CONCATENATE(AE143,"-",AF143)</f>
        <v>396</v>
      </c>
      <c r="AH143" s="28">
        <f>ROUND(IF(AW143-7.22&lt;48,"48",AW143-7.22),0)</f>
        <v>160</v>
      </c>
      <c r="AI143" s="28">
        <f>ROUND(IF(AW143+7.22&gt;240,"240",AW143+7.22),0)</f>
        <v>174</v>
      </c>
      <c r="AJ143" t="s" s="25">
        <f>CONCATENATE(AH143,"-",AI143)</f>
        <v>47</v>
      </c>
      <c r="AK143" s="28">
        <f>ROUND(IF(AZ143-7.06&lt;48,"48",AZ143-7.06),0)</f>
        <v>201</v>
      </c>
      <c r="AL143" s="28">
        <f>ROUND(IF(AZ143+7.06&gt;240,"240",AZ143+7.06),0)</f>
        <v>215</v>
      </c>
      <c r="AM143" t="s" s="29">
        <f>CONCATENATE(AK143,"-",AL143)</f>
        <v>245</v>
      </c>
      <c r="AN143" s="27">
        <f>BD143+48</f>
        <v>80</v>
      </c>
      <c r="AO143" s="30">
        <f>AN143/48</f>
        <v>1.66666666666667</v>
      </c>
      <c r="AP143" s="95">
        <v>1</v>
      </c>
      <c r="AQ143" s="28">
        <f>BF143+48</f>
        <v>193</v>
      </c>
      <c r="AR143" s="30">
        <f>AQ143/48</f>
        <v>4.02083333333333</v>
      </c>
      <c r="AS143" s="95">
        <v>9</v>
      </c>
      <c r="AT143" s="28">
        <f>BH143+48</f>
        <v>211</v>
      </c>
      <c r="AU143" s="30">
        <f>AT143/48</f>
        <v>4.39583333333333</v>
      </c>
      <c r="AV143" s="95">
        <v>10</v>
      </c>
      <c r="AW143" s="28">
        <f>BJ143+48</f>
        <v>167</v>
      </c>
      <c r="AX143" s="30">
        <f>AW143/48</f>
        <v>3.47916666666667</v>
      </c>
      <c r="AY143" s="95">
        <v>6</v>
      </c>
      <c r="AZ143" s="28">
        <f>BL143+48</f>
        <v>208</v>
      </c>
      <c r="BA143" s="30">
        <f>AZ143/48</f>
        <v>4.33333333333333</v>
      </c>
      <c r="BB143" s="96">
        <v>10</v>
      </c>
      <c r="BC143" s="50"/>
      <c r="BD143" s="97">
        <v>32</v>
      </c>
      <c r="BE143" s="95">
        <v>1</v>
      </c>
      <c r="BF143" s="95">
        <v>145</v>
      </c>
      <c r="BG143" s="95">
        <v>9</v>
      </c>
      <c r="BH143" s="95">
        <v>163</v>
      </c>
      <c r="BI143" s="95">
        <v>10</v>
      </c>
      <c r="BJ143" s="95">
        <v>119</v>
      </c>
      <c r="BK143" s="95">
        <v>6</v>
      </c>
      <c r="BL143" s="95">
        <v>160</v>
      </c>
      <c r="BM143" s="96">
        <v>10</v>
      </c>
    </row>
    <row r="144" ht="15.75" customHeight="1">
      <c r="A144" s="91">
        <v>122</v>
      </c>
      <c r="B144" t="s" s="92">
        <v>23</v>
      </c>
      <c r="C144" t="s" s="20">
        <v>397</v>
      </c>
      <c r="D144" t="s" s="105">
        <v>398</v>
      </c>
      <c r="E144" t="s" s="94">
        <v>51</v>
      </c>
      <c r="F144" s="95">
        <v>36</v>
      </c>
      <c r="G144" t="s" s="24">
        <v>250</v>
      </c>
      <c r="H144" t="s" s="25">
        <f>IF(AND(E144="M",F144&lt;=29),"M 17-29",IF(AND(E144="K",F144&lt;=29),"K 17-29",IF(AND(E144="M",F144&gt;29),"M 30-79",IF(AND(E144="K",F144&gt;29),"K 30-79","other"))))</f>
        <v>52</v>
      </c>
      <c r="I144" s="26"/>
      <c r="J144" s="27">
        <f>ROUND(IF((AP144-1.67)&lt;1,"1",AP144-1.67),0)</f>
        <v>1</v>
      </c>
      <c r="K144" s="28">
        <f>ROUND(IF((AP144+1.67)&gt;10,"10",AP144+1.67),0)</f>
        <v>4</v>
      </c>
      <c r="L144" t="s" s="25">
        <f>CONCATENATE(J144,"-",K144)</f>
        <v>53</v>
      </c>
      <c r="M144" s="28">
        <f>ROUND(IF((AS144-2.01)&lt;1,"1",AS144-2.01),0)</f>
        <v>7</v>
      </c>
      <c r="N144" s="28">
        <f>ROUND(IF((AS144+2.01)&gt;10,"10",AS144+2.01),0)</f>
        <v>10</v>
      </c>
      <c r="O144" t="s" s="25">
        <f>CONCATENATE(M144,"-",N144)</f>
        <v>42</v>
      </c>
      <c r="P144" s="28">
        <f>ROUND(IF((AV144-1.73)&lt;1,"1",AV144-1.73),0)</f>
        <v>5</v>
      </c>
      <c r="Q144" s="28">
        <f>ROUND(IF((AV144+1.73)&gt;10,"10",AV144+1.73),0)</f>
        <v>9</v>
      </c>
      <c r="R144" t="s" s="25">
        <f>CONCATENATE(P144,"-",Q144)</f>
        <v>31</v>
      </c>
      <c r="S144" s="28">
        <f>ROUND(IF((AY144-1.91)&lt;1,"1",AY144-1.91),0)</f>
        <v>4</v>
      </c>
      <c r="T144" s="28">
        <f>ROUND(IF((AY144+1.91)&gt;10,"10",AY144+1.91),0)</f>
        <v>8</v>
      </c>
      <c r="U144" t="s" s="25">
        <f>CONCATENATE(S144,"-",T144)</f>
        <v>32</v>
      </c>
      <c r="V144" s="28">
        <f>ROUND(IF((BB144-1.76)&lt;1,"1",BB144-1.76),0)</f>
        <v>4</v>
      </c>
      <c r="W144" s="28">
        <f>ROUND(IF((BB144+1.76)&gt;10,"10",BB144+1.76),0)</f>
        <v>8</v>
      </c>
      <c r="X144" t="s" s="29">
        <f>CONCATENATE(V144,"-",W144)</f>
        <v>32</v>
      </c>
      <c r="Y144" s="27">
        <f>ROUND(IF(AN144-7.43&lt;48,"48",AN144-7.43),0)</f>
        <v>113</v>
      </c>
      <c r="Z144" s="28">
        <f>ROUND(IF(AN144+7.43&gt;240,"240",AN144+7.43),0)</f>
        <v>127</v>
      </c>
      <c r="AA144" t="s" s="25">
        <f>CONCATENATE(Y144,"-",Z144)</f>
        <v>119</v>
      </c>
      <c r="AB144" s="28">
        <f>ROUND(IF(AQ144-7.37&lt;48,"48",AQ144-7.37),0)</f>
        <v>165</v>
      </c>
      <c r="AC144" s="28">
        <f>ROUND(IF(AQ144+7.37&gt;240,"240",AQ144+7.37),0)</f>
        <v>179</v>
      </c>
      <c r="AD144" t="s" s="25">
        <f>CONCATENATE(AB144,"-",AC144)</f>
        <v>110</v>
      </c>
      <c r="AE144" s="28">
        <f>ROUND(IF(AT144-7.31&lt;48,"48",AT144-7.31),0)</f>
        <v>149</v>
      </c>
      <c r="AF144" s="28">
        <f>ROUND(IF(AT144+7.31&gt;240,"240",AT144+7.31),0)</f>
        <v>163</v>
      </c>
      <c r="AG144" t="s" s="25">
        <f>CONCATENATE(AE144,"-",AF144)</f>
        <v>141</v>
      </c>
      <c r="AH144" s="28">
        <f>ROUND(IF(AW144-7.22&lt;48,"48",AW144-7.22),0)</f>
        <v>163</v>
      </c>
      <c r="AI144" s="28">
        <f>ROUND(IF(AW144+7.22&gt;240,"240",AW144+7.22),0)</f>
        <v>177</v>
      </c>
      <c r="AJ144" t="s" s="25">
        <f>CONCATENATE(AH144,"-",AI144)</f>
        <v>55</v>
      </c>
      <c r="AK144" s="28">
        <f>ROUND(IF(AZ144-7.06&lt;48,"48",AZ144-7.06),0)</f>
        <v>161</v>
      </c>
      <c r="AL144" s="28">
        <f>ROUND(IF(AZ144+7.06&gt;240,"240",AZ144+7.06),0)</f>
        <v>175</v>
      </c>
      <c r="AM144" t="s" s="29">
        <f>CONCATENATE(AK144,"-",AL144)</f>
        <v>99</v>
      </c>
      <c r="AN144" s="27">
        <f>BD144+48</f>
        <v>120</v>
      </c>
      <c r="AO144" s="30">
        <f>AN144/48</f>
        <v>2.5</v>
      </c>
      <c r="AP144" s="95">
        <v>2</v>
      </c>
      <c r="AQ144" s="28">
        <f>BF144+48</f>
        <v>172</v>
      </c>
      <c r="AR144" s="30">
        <f>AQ144/48</f>
        <v>3.58333333333333</v>
      </c>
      <c r="AS144" s="95">
        <v>9</v>
      </c>
      <c r="AT144" s="28">
        <f>BH144+48</f>
        <v>156</v>
      </c>
      <c r="AU144" s="30">
        <f>AT144/48</f>
        <v>3.25</v>
      </c>
      <c r="AV144" s="95">
        <v>7</v>
      </c>
      <c r="AW144" s="28">
        <f>BJ144+48</f>
        <v>170</v>
      </c>
      <c r="AX144" s="30">
        <f>AW144/48</f>
        <v>3.54166666666667</v>
      </c>
      <c r="AY144" s="95">
        <v>6</v>
      </c>
      <c r="AZ144" s="28">
        <f>BL144+48</f>
        <v>168</v>
      </c>
      <c r="BA144" s="30">
        <f>AZ144/48</f>
        <v>3.5</v>
      </c>
      <c r="BB144" s="96">
        <v>6</v>
      </c>
      <c r="BC144" s="32"/>
      <c r="BD144" s="97">
        <v>72</v>
      </c>
      <c r="BE144" s="95">
        <v>2</v>
      </c>
      <c r="BF144" s="95">
        <v>124</v>
      </c>
      <c r="BG144" s="95">
        <v>9</v>
      </c>
      <c r="BH144" s="95">
        <v>108</v>
      </c>
      <c r="BI144" s="95">
        <v>7</v>
      </c>
      <c r="BJ144" s="95">
        <v>122</v>
      </c>
      <c r="BK144" s="95">
        <v>6</v>
      </c>
      <c r="BL144" s="95">
        <v>120</v>
      </c>
      <c r="BM144" s="96">
        <v>6</v>
      </c>
    </row>
    <row r="145" ht="15.75" customHeight="1">
      <c r="A145" s="91">
        <v>142</v>
      </c>
      <c r="B145" t="s" s="92">
        <v>23</v>
      </c>
      <c r="C145" t="s" s="20">
        <v>399</v>
      </c>
      <c r="D145" t="s" s="105">
        <v>400</v>
      </c>
      <c r="E145" t="s" s="94">
        <v>51</v>
      </c>
      <c r="F145" s="95">
        <v>26</v>
      </c>
      <c r="G145" t="s" s="24">
        <v>250</v>
      </c>
      <c r="H145" t="s" s="25">
        <f>IF(AND(E145="M",F145&lt;=29),"M 17-29",IF(AND(E145="K",F145&lt;=29),"K 17-29",IF(AND(E145="M",F145&gt;29),"M 30-79",IF(AND(E145="K",F145&gt;29),"K 30-79","other"))))</f>
        <v>101</v>
      </c>
      <c r="I145" s="26"/>
      <c r="J145" s="27">
        <f>ROUND(IF((AP145-1.33)&lt;1,"1",AP145-1.33),0)</f>
        <v>9</v>
      </c>
      <c r="K145" s="28">
        <f>ROUND(IF((AP145+1.33)&gt;10,"10",AP145+1.33),0)</f>
        <v>10</v>
      </c>
      <c r="L145" t="s" s="25">
        <f>CONCATENATE(J145,"-",K145)</f>
        <v>82</v>
      </c>
      <c r="M145" s="28">
        <f>ROUND(IF((AS145-1.31)&lt;1,"1",AS145-1.31),0)</f>
        <v>3</v>
      </c>
      <c r="N145" s="28">
        <f>ROUND(IF((AS145+1.31)&gt;10,"10",AS145+1.31),0)</f>
        <v>5</v>
      </c>
      <c r="O145" t="s" s="25">
        <f>CONCATENATE(M145,"-",N145)</f>
        <v>41</v>
      </c>
      <c r="P145" s="28">
        <f>ROUND(IF((AV145-1.52)&lt;1,"1",AV145-1.52),0)</f>
        <v>4</v>
      </c>
      <c r="Q145" s="28">
        <f>ROUND(IF((AV145+1.52)&gt;10,"10",AV145+1.52),0)</f>
        <v>8</v>
      </c>
      <c r="R145" t="s" s="25">
        <f>CONCATENATE(P145,"-",Q145)</f>
        <v>32</v>
      </c>
      <c r="S145" s="28">
        <f>ROUND(IF((AY145-1.6)&lt;1,"1",AY145-1.6),0)</f>
        <v>1</v>
      </c>
      <c r="T145" s="28">
        <f>ROUND(IF((AY145+1.6)&gt;10,"10",AY145+1.6),0)</f>
        <v>3</v>
      </c>
      <c r="U145" t="s" s="25">
        <f>CONCATENATE(S145,"-",T145)</f>
        <v>102</v>
      </c>
      <c r="V145" s="28">
        <f>ROUND(IF((BB145-1.3)&lt;1,"1",BB145-1.3),0)</f>
        <v>1</v>
      </c>
      <c r="W145" s="28">
        <f>ROUND(IF((BB145+1.3)&gt;10,"10",BB145+1.3),0)</f>
        <v>2</v>
      </c>
      <c r="X145" t="s" s="29">
        <f>CONCATENATE(V145,"-",W145)</f>
        <v>67</v>
      </c>
      <c r="Y145" s="27">
        <f>ROUND(IF(AN145-7.43&lt;48,"48",AN145-7.43),0)</f>
        <v>193</v>
      </c>
      <c r="Z145" s="28">
        <f>ROUND(IF(AN145+7.43&gt;240,"240",AN145+7.43),0)</f>
        <v>207</v>
      </c>
      <c r="AA145" t="s" s="25">
        <f>CONCATENATE(Y145,"-",Z145)</f>
        <v>116</v>
      </c>
      <c r="AB145" s="28">
        <f>ROUND(IF(AQ145-7.37&lt;48,"48",AQ145-7.37),0)</f>
        <v>138</v>
      </c>
      <c r="AC145" s="28">
        <f>ROUND(IF(AQ145+7.37&gt;240,"240",AQ145+7.37),0)</f>
        <v>152</v>
      </c>
      <c r="AD145" t="s" s="25">
        <f>CONCATENATE(AB145,"-",AC145)</f>
        <v>56</v>
      </c>
      <c r="AE145" s="28">
        <f>ROUND(IF(AT145-7.31&lt;48,"48",AT145-7.31),0)</f>
        <v>166</v>
      </c>
      <c r="AF145" s="28">
        <f>ROUND(IF(AT145+7.31&gt;240,"240",AT145+7.31),0)</f>
        <v>180</v>
      </c>
      <c r="AG145" t="s" s="25">
        <f>CONCATENATE(AE145,"-",AF145)</f>
        <v>77</v>
      </c>
      <c r="AH145" s="28">
        <f>ROUND(IF(AW145-7.22&lt;48,"48",AW145-7.22),0)</f>
        <v>100</v>
      </c>
      <c r="AI145" s="28">
        <f>ROUND(IF(AW145+7.22&gt;240,"240",AW145+7.22),0)</f>
        <v>114</v>
      </c>
      <c r="AJ145" t="s" s="25">
        <f>CONCATENATE(AH145,"-",AI145)</f>
        <v>275</v>
      </c>
      <c r="AK145" s="28">
        <f>ROUND(IF(AZ145-7.06&lt;48,"48",AZ145-7.06),0)</f>
        <v>119</v>
      </c>
      <c r="AL145" s="28">
        <f>ROUND(IF(AZ145+7.06&gt;240,"240",AZ145+7.06),0)</f>
        <v>133</v>
      </c>
      <c r="AM145" t="s" s="29">
        <f>CONCATENATE(AK145,"-",AL145)</f>
        <v>54</v>
      </c>
      <c r="AN145" s="27">
        <f>BD145+48</f>
        <v>200</v>
      </c>
      <c r="AO145" s="30">
        <f>AN145/48</f>
        <v>4.16666666666667</v>
      </c>
      <c r="AP145" s="95">
        <v>10</v>
      </c>
      <c r="AQ145" s="28">
        <f>BF145+48</f>
        <v>145</v>
      </c>
      <c r="AR145" s="30">
        <f>AQ145/48</f>
        <v>3.02083333333333</v>
      </c>
      <c r="AS145" s="95">
        <v>4</v>
      </c>
      <c r="AT145" s="28">
        <f>BH145+48</f>
        <v>173</v>
      </c>
      <c r="AU145" s="30">
        <f>AT145/48</f>
        <v>3.60416666666667</v>
      </c>
      <c r="AV145" s="95">
        <v>6</v>
      </c>
      <c r="AW145" s="28">
        <f>BJ145+48</f>
        <v>107</v>
      </c>
      <c r="AX145" s="30">
        <f>AW145/48</f>
        <v>2.22916666666667</v>
      </c>
      <c r="AY145" s="95">
        <v>1</v>
      </c>
      <c r="AZ145" s="28">
        <f>BL145+48</f>
        <v>126</v>
      </c>
      <c r="BA145" s="30">
        <f>AZ145/48</f>
        <v>2.625</v>
      </c>
      <c r="BB145" s="96">
        <v>1</v>
      </c>
      <c r="BC145" s="50"/>
      <c r="BD145" s="97">
        <v>152</v>
      </c>
      <c r="BE145" s="95">
        <v>10</v>
      </c>
      <c r="BF145" s="95">
        <v>97</v>
      </c>
      <c r="BG145" s="95">
        <v>4</v>
      </c>
      <c r="BH145" s="95">
        <v>125</v>
      </c>
      <c r="BI145" s="95">
        <v>6</v>
      </c>
      <c r="BJ145" s="95">
        <v>59</v>
      </c>
      <c r="BK145" s="95">
        <v>1</v>
      </c>
      <c r="BL145" s="95">
        <v>78</v>
      </c>
      <c r="BM145" s="96">
        <v>1</v>
      </c>
    </row>
    <row r="146" ht="15.75" customHeight="1">
      <c r="A146" s="91">
        <v>143</v>
      </c>
      <c r="B146" t="s" s="92">
        <v>23</v>
      </c>
      <c r="C146" t="s" s="20">
        <v>401</v>
      </c>
      <c r="D146" t="s" s="105">
        <v>402</v>
      </c>
      <c r="E146" t="s" s="94">
        <v>26</v>
      </c>
      <c r="F146" s="95">
        <v>24</v>
      </c>
      <c r="G146" t="s" s="24">
        <v>250</v>
      </c>
      <c r="H146" t="s" s="25">
        <f>IF(AND(E146="M",F146&lt;=29),"M 17-29",IF(AND(E146="K",F146&lt;=29),"K 17-29",IF(AND(E146="M",F146&gt;29),"M 30-79",IF(AND(E146="K",F146&gt;29),"K 30-79","other"))))</f>
        <v>60</v>
      </c>
      <c r="I146" s="26"/>
      <c r="J146" s="27">
        <f>ROUND(IF((AP146-1.43)&lt;1,"1",AP146-1.43),0)</f>
        <v>1</v>
      </c>
      <c r="K146" s="28">
        <f>ROUND(IF((AP146+1.43)&gt;10,"10",AP146+1.43),0)</f>
        <v>3</v>
      </c>
      <c r="L146" t="s" s="25">
        <f>CONCATENATE(J146,"-",K146)</f>
        <v>102</v>
      </c>
      <c r="M146" s="28">
        <f>ROUND(IF((AS146-1.38)&lt;1,"1",AS146-1.38),0)</f>
        <v>4</v>
      </c>
      <c r="N146" s="28">
        <f>ROUND(IF((AS146+1.38)&gt;10,"10",AS146+1.38),0)</f>
        <v>6</v>
      </c>
      <c r="O146" t="s" s="25">
        <f>CONCATENATE(M146,"-",N146)</f>
        <v>80</v>
      </c>
      <c r="P146" s="28">
        <f>ROUND(IF((AV146-1.68)&lt;1,"1",AV146-1.68),0)</f>
        <v>5</v>
      </c>
      <c r="Q146" s="28">
        <f>ROUND(IF((AV146+1.68)&gt;10,"10",AV146+1.68),0)</f>
        <v>9</v>
      </c>
      <c r="R146" t="s" s="25">
        <f>CONCATENATE(P146,"-",Q146)</f>
        <v>31</v>
      </c>
      <c r="S146" s="28">
        <f>ROUND(IF((AY146-1.72)&lt;1,"1",AY146-1.72),0)</f>
        <v>5</v>
      </c>
      <c r="T146" s="28">
        <f>ROUND(IF((AY146+1.72)&gt;10,"10",AY146+1.72),0)</f>
        <v>9</v>
      </c>
      <c r="U146" t="s" s="25">
        <f>CONCATENATE(S146,"-",T146)</f>
        <v>31</v>
      </c>
      <c r="V146" s="28">
        <f>ROUND(IF((BB146-1.46)&lt;1,"1",BB146-1.46),0)</f>
        <v>8</v>
      </c>
      <c r="W146" s="28">
        <f>ROUND(IF((BB146+1.46)&gt;10,"10",BB146+1.46),0)</f>
        <v>10</v>
      </c>
      <c r="X146" t="s" s="29">
        <f>CONCATENATE(V146,"-",W146)</f>
        <v>61</v>
      </c>
      <c r="Y146" s="27">
        <f>ROUND(IF(AN146-7.43&lt;48,"48",AN146-7.43),0)</f>
        <v>100</v>
      </c>
      <c r="Z146" s="28">
        <f>ROUND(IF(AN146+7.43&gt;240,"240",AN146+7.43),0)</f>
        <v>114</v>
      </c>
      <c r="AA146" t="s" s="25">
        <f>CONCATENATE(Y146,"-",Z146)</f>
        <v>275</v>
      </c>
      <c r="AB146" s="28">
        <f>ROUND(IF(AQ146-7.37&lt;48,"48",AQ146-7.37),0)</f>
        <v>151</v>
      </c>
      <c r="AC146" s="28">
        <f>ROUND(IF(AQ146+7.37&gt;240,"240",AQ146+7.37),0)</f>
        <v>165</v>
      </c>
      <c r="AD146" t="s" s="25">
        <f>CONCATENATE(AB146,"-",AC146)</f>
        <v>46</v>
      </c>
      <c r="AE146" s="28">
        <f>ROUND(IF(AT146-7.31&lt;48,"48",AT146-7.31),0)</f>
        <v>153</v>
      </c>
      <c r="AF146" s="28">
        <f>ROUND(IF(AT146+7.31&gt;240,"240",AT146+7.31),0)</f>
        <v>167</v>
      </c>
      <c r="AG146" t="s" s="25">
        <f>CONCATENATE(AE146,"-",AF146)</f>
        <v>170</v>
      </c>
      <c r="AH146" s="28">
        <f>ROUND(IF(AW146-7.22&lt;48,"48",AW146-7.22),0)</f>
        <v>157</v>
      </c>
      <c r="AI146" s="28">
        <f>ROUND(IF(AW146+7.22&gt;240,"240",AW146+7.22),0)</f>
        <v>171</v>
      </c>
      <c r="AJ146" t="s" s="25">
        <f>CONCATENATE(AH146,"-",AI146)</f>
        <v>209</v>
      </c>
      <c r="AK146" s="28">
        <f>ROUND(IF(AZ146-7.06&lt;48,"48",AZ146-7.06),0)</f>
        <v>177</v>
      </c>
      <c r="AL146" s="28">
        <f>ROUND(IF(AZ146+7.06&gt;240,"240",AZ146+7.06),0)</f>
        <v>191</v>
      </c>
      <c r="AM146" t="s" s="29">
        <f>CONCATENATE(AK146,"-",AL146)</f>
        <v>194</v>
      </c>
      <c r="AN146" s="27">
        <f>BD146+48</f>
        <v>107</v>
      </c>
      <c r="AO146" s="30">
        <f>AN146/48</f>
        <v>2.22916666666667</v>
      </c>
      <c r="AP146" s="95">
        <v>2</v>
      </c>
      <c r="AQ146" s="28">
        <f>BF146+48</f>
        <v>158</v>
      </c>
      <c r="AR146" s="30">
        <f>AQ146/48</f>
        <v>3.29166666666667</v>
      </c>
      <c r="AS146" s="95">
        <v>5</v>
      </c>
      <c r="AT146" s="28">
        <f>BH146+48</f>
        <v>160</v>
      </c>
      <c r="AU146" s="30">
        <f>AT146/48</f>
        <v>3.33333333333333</v>
      </c>
      <c r="AV146" s="95">
        <v>7</v>
      </c>
      <c r="AW146" s="28">
        <f>BJ146+48</f>
        <v>164</v>
      </c>
      <c r="AX146" s="30">
        <f>AW146/48</f>
        <v>3.41666666666667</v>
      </c>
      <c r="AY146" s="95">
        <v>7</v>
      </c>
      <c r="AZ146" s="28">
        <f>BL146+48</f>
        <v>184</v>
      </c>
      <c r="BA146" s="30">
        <f>AZ146/48</f>
        <v>3.83333333333333</v>
      </c>
      <c r="BB146" s="96">
        <v>9</v>
      </c>
      <c r="BC146" s="50"/>
      <c r="BD146" s="97">
        <v>59</v>
      </c>
      <c r="BE146" s="95">
        <v>2</v>
      </c>
      <c r="BF146" s="95">
        <v>110</v>
      </c>
      <c r="BG146" s="95">
        <v>5</v>
      </c>
      <c r="BH146" s="95">
        <v>112</v>
      </c>
      <c r="BI146" s="95">
        <v>7</v>
      </c>
      <c r="BJ146" s="95">
        <v>116</v>
      </c>
      <c r="BK146" s="95">
        <v>7</v>
      </c>
      <c r="BL146" s="95">
        <v>136</v>
      </c>
      <c r="BM146" s="96">
        <v>9</v>
      </c>
    </row>
    <row r="147" ht="15.75" customHeight="1">
      <c r="A147" s="91">
        <v>144</v>
      </c>
      <c r="B147" t="s" s="92">
        <v>23</v>
      </c>
      <c r="C147" t="s" s="20">
        <v>403</v>
      </c>
      <c r="D147" t="s" s="105">
        <v>404</v>
      </c>
      <c r="E147" t="s" s="94">
        <v>26</v>
      </c>
      <c r="F147" s="95">
        <v>23</v>
      </c>
      <c r="G147" t="s" s="24">
        <v>250</v>
      </c>
      <c r="H147" t="s" s="25">
        <f>IF(AND(E147="M",F147&lt;=29),"M 17-29",IF(AND(E147="K",F147&lt;=29),"K 17-29",IF(AND(E147="M",F147&gt;29),"M 30-79",IF(AND(E147="K",F147&gt;29),"K 30-79","other"))))</f>
        <v>60</v>
      </c>
      <c r="I147" s="26"/>
      <c r="J147" s="27">
        <f>ROUND(IF((AP147-1.43)&lt;1,"1",AP147-1.43),0)</f>
        <v>1</v>
      </c>
      <c r="K147" s="28">
        <f>ROUND(IF((AP147+1.43)&gt;10,"10",AP147+1.43),0)</f>
        <v>3</v>
      </c>
      <c r="L147" t="s" s="25">
        <f>CONCATENATE(J147,"-",K147)</f>
        <v>102</v>
      </c>
      <c r="M147" s="28">
        <f>ROUND(IF((AS147-1.38)&lt;1,"1",AS147-1.38),0)</f>
        <v>5</v>
      </c>
      <c r="N147" s="28">
        <f>ROUND(IF((AS147+1.38)&gt;10,"10",AS147+1.38),0)</f>
        <v>7</v>
      </c>
      <c r="O147" t="s" s="25">
        <f>CONCATENATE(M147,"-",N147)</f>
        <v>74</v>
      </c>
      <c r="P147" s="28">
        <f>ROUND(IF((AV147-1.68)&lt;1,"1",AV147-1.68),0)</f>
        <v>4</v>
      </c>
      <c r="Q147" s="28">
        <f>ROUND(IF((AV147+1.68)&gt;10,"10",AV147+1.68),0)</f>
        <v>8</v>
      </c>
      <c r="R147" t="s" s="25">
        <f>CONCATENATE(P147,"-",Q147)</f>
        <v>32</v>
      </c>
      <c r="S147" s="28">
        <f>ROUND(IF((AY147-1.72)&lt;1,"1",AY147-1.72),0)</f>
        <v>6</v>
      </c>
      <c r="T147" s="28">
        <f>ROUND(IF((AY147+1.72)&gt;10,"10",AY147+1.72),0)</f>
        <v>10</v>
      </c>
      <c r="U147" t="s" s="25">
        <f>CONCATENATE(S147,"-",T147)</f>
        <v>43</v>
      </c>
      <c r="V147" s="28">
        <f>ROUND(IF((BB147-1.46)&lt;1,"1",BB147-1.46),0)</f>
        <v>8</v>
      </c>
      <c r="W147" s="28">
        <f>ROUND(IF((BB147+1.46)&gt;10,"10",BB147+1.46),0)</f>
        <v>10</v>
      </c>
      <c r="X147" t="s" s="29">
        <f>CONCATENATE(V147,"-",W147)</f>
        <v>61</v>
      </c>
      <c r="Y147" s="27">
        <f>ROUND(IF(AN147-7.43&lt;48,"48",AN147-7.43),0)</f>
        <v>99</v>
      </c>
      <c r="Z147" s="28">
        <f>ROUND(IF(AN147+7.43&gt;240,"240",AN147+7.43),0)</f>
        <v>113</v>
      </c>
      <c r="AA147" t="s" s="25">
        <f>CONCATENATE(Y147,"-",Z147)</f>
        <v>405</v>
      </c>
      <c r="AB147" s="28">
        <f>ROUND(IF(AQ147-7.37&lt;48,"48",AQ147-7.37),0)</f>
        <v>155</v>
      </c>
      <c r="AC147" s="28">
        <f>ROUND(IF(AQ147+7.37&gt;240,"240",AQ147+7.37),0)</f>
        <v>169</v>
      </c>
      <c r="AD147" t="s" s="25">
        <f>CONCATENATE(AB147,"-",AC147)</f>
        <v>106</v>
      </c>
      <c r="AE147" s="28">
        <f>ROUND(IF(AT147-7.31&lt;48,"48",AT147-7.31),0)</f>
        <v>152</v>
      </c>
      <c r="AF147" s="28">
        <f>ROUND(IF(AT147+7.31&gt;240,"240",AT147+7.31),0)</f>
        <v>166</v>
      </c>
      <c r="AG147" t="s" s="25">
        <f>CONCATENATE(AE147,"-",AF147)</f>
        <v>125</v>
      </c>
      <c r="AH147" s="28">
        <f>ROUND(IF(AW147-7.22&lt;48,"48",AW147-7.22),0)</f>
        <v>162</v>
      </c>
      <c r="AI147" s="28">
        <f>ROUND(IF(AW147+7.22&gt;240,"240",AW147+7.22),0)</f>
        <v>176</v>
      </c>
      <c r="AJ147" t="s" s="25">
        <f>CONCATENATE(AH147,"-",AI147)</f>
        <v>84</v>
      </c>
      <c r="AK147" s="28">
        <f>ROUND(IF(AZ147-7.06&lt;48,"48",AZ147-7.06),0)</f>
        <v>181</v>
      </c>
      <c r="AL147" s="28">
        <f>ROUND(IF(AZ147+7.06&gt;240,"240",AZ147+7.06),0)</f>
        <v>195</v>
      </c>
      <c r="AM147" t="s" s="29">
        <f>CONCATENATE(AK147,"-",AL147)</f>
        <v>120</v>
      </c>
      <c r="AN147" s="27">
        <f>BD147+48</f>
        <v>106</v>
      </c>
      <c r="AO147" s="30">
        <f>AN147/48</f>
        <v>2.20833333333333</v>
      </c>
      <c r="AP147" s="95">
        <v>2</v>
      </c>
      <c r="AQ147" s="28">
        <f>BF147+48</f>
        <v>162</v>
      </c>
      <c r="AR147" s="30">
        <f>AQ147/48</f>
        <v>3.375</v>
      </c>
      <c r="AS147" s="95">
        <v>6</v>
      </c>
      <c r="AT147" s="28">
        <f>BH147+48</f>
        <v>159</v>
      </c>
      <c r="AU147" s="30">
        <f>AT147/48</f>
        <v>3.3125</v>
      </c>
      <c r="AV147" s="95">
        <v>6</v>
      </c>
      <c r="AW147" s="28">
        <f>BJ147+48</f>
        <v>169</v>
      </c>
      <c r="AX147" s="30">
        <f>AW147/48</f>
        <v>3.52083333333333</v>
      </c>
      <c r="AY147" s="95">
        <v>8</v>
      </c>
      <c r="AZ147" s="28">
        <f>BL147+48</f>
        <v>188</v>
      </c>
      <c r="BA147" s="30">
        <f>AZ147/48</f>
        <v>3.91666666666667</v>
      </c>
      <c r="BB147" s="96">
        <v>9</v>
      </c>
      <c r="BC147" s="32"/>
      <c r="BD147" s="97">
        <v>58</v>
      </c>
      <c r="BE147" s="95">
        <v>2</v>
      </c>
      <c r="BF147" s="95">
        <v>114</v>
      </c>
      <c r="BG147" s="95">
        <v>6</v>
      </c>
      <c r="BH147" s="95">
        <v>111</v>
      </c>
      <c r="BI147" s="95">
        <v>6</v>
      </c>
      <c r="BJ147" s="95">
        <v>121</v>
      </c>
      <c r="BK147" s="95">
        <v>8</v>
      </c>
      <c r="BL147" s="95">
        <v>140</v>
      </c>
      <c r="BM147" s="96">
        <v>9</v>
      </c>
    </row>
    <row r="148" ht="15.75" customHeight="1">
      <c r="A148" s="95">
        <v>145</v>
      </c>
      <c r="B148" t="s" s="98">
        <v>39</v>
      </c>
      <c r="C148" s="101"/>
      <c r="D148" t="s" s="105">
        <v>406</v>
      </c>
      <c r="E148" t="s" s="94">
        <v>26</v>
      </c>
      <c r="F148" s="95">
        <v>23</v>
      </c>
      <c r="G148" t="s" s="24">
        <v>250</v>
      </c>
      <c r="H148" t="s" s="25">
        <f>IF(AND(E148="M",F148&lt;=29),"M 17-29",IF(AND(E148="K",F148&lt;=29),"K 17-29",IF(AND(E148="M",F148&gt;29),"M 30-79",IF(AND(E148="K",F148&gt;29),"K 30-79","other"))))</f>
        <v>60</v>
      </c>
      <c r="I148" s="26"/>
      <c r="J148" s="27">
        <f>ROUND(IF((AP148-1.43)&lt;1,"1",AP148-1.43),0)</f>
        <v>1</v>
      </c>
      <c r="K148" s="28">
        <f>ROUND(IF((AP148+1.43)&gt;10,"10",AP148+1.43),0)</f>
        <v>2</v>
      </c>
      <c r="L148" t="s" s="25">
        <f>CONCATENATE(J148,"-",K148)</f>
        <v>67</v>
      </c>
      <c r="M148" s="28">
        <f>ROUND(IF((AS148-1.38)&lt;1,"1",AS148-1.38),0)</f>
        <v>4</v>
      </c>
      <c r="N148" s="28">
        <f>ROUND(IF((AS148+1.38)&gt;10,"10",AS148+1.38),0)</f>
        <v>6</v>
      </c>
      <c r="O148" t="s" s="25">
        <f>CONCATENATE(M148,"-",N148)</f>
        <v>80</v>
      </c>
      <c r="P148" s="28">
        <f>ROUND(IF((AV148-1.68)&lt;1,"1",AV148-1.68),0)</f>
        <v>2</v>
      </c>
      <c r="Q148" s="28">
        <f>ROUND(IF((AV148+1.68)&gt;10,"10",AV148+1.68),0)</f>
        <v>6</v>
      </c>
      <c r="R148" t="s" s="25">
        <f>CONCATENATE(P148,"-",Q148)</f>
        <v>33</v>
      </c>
      <c r="S148" s="28">
        <f>ROUND(IF((AY148-1.72)&lt;1,"1",AY148-1.72),0)</f>
        <v>2</v>
      </c>
      <c r="T148" s="28">
        <f>ROUND(IF((AY148+1.72)&gt;10,"10",AY148+1.72),0)</f>
        <v>6</v>
      </c>
      <c r="U148" t="s" s="25">
        <f>CONCATENATE(S148,"-",T148)</f>
        <v>33</v>
      </c>
      <c r="V148" s="28">
        <f>ROUND(IF((BB148-1.46)&lt;1,"1",BB148-1.46),0)</f>
        <v>5</v>
      </c>
      <c r="W148" s="28">
        <f>ROUND(IF((BB148+1.46)&gt;10,"10",BB148+1.46),0)</f>
        <v>7</v>
      </c>
      <c r="X148" t="s" s="29">
        <f>CONCATENATE(V148,"-",W148)</f>
        <v>74</v>
      </c>
      <c r="Y148" s="27">
        <f>ROUND(IF(AN148-7.43&lt;48,"48",AN148-7.43),0)</f>
        <v>80</v>
      </c>
      <c r="Z148" s="28">
        <f>ROUND(IF(AN148+7.43&gt;240,"240",AN148+7.43),0)</f>
        <v>94</v>
      </c>
      <c r="AA148" t="s" s="25">
        <f>CONCATENATE(Y148,"-",Z148)</f>
        <v>407</v>
      </c>
      <c r="AB148" s="28">
        <f>ROUND(IF(AQ148-7.37&lt;48,"48",AQ148-7.37),0)</f>
        <v>146</v>
      </c>
      <c r="AC148" s="28">
        <f>ROUND(IF(AQ148+7.37&gt;240,"240",AQ148+7.37),0)</f>
        <v>160</v>
      </c>
      <c r="AD148" t="s" s="25">
        <f>CONCATENATE(AB148,"-",AC148)</f>
        <v>105</v>
      </c>
      <c r="AE148" s="28">
        <f>ROUND(IF(AT148-7.31&lt;48,"48",AT148-7.31),0)</f>
        <v>129</v>
      </c>
      <c r="AF148" s="28">
        <f>ROUND(IF(AT148+7.31&gt;240,"240",AT148+7.31),0)</f>
        <v>143</v>
      </c>
      <c r="AG148" t="s" s="25">
        <f>CONCATENATE(AE148,"-",AF148)</f>
        <v>76</v>
      </c>
      <c r="AH148" s="28">
        <f>ROUND(IF(AW148-7.22&lt;48,"48",AW148-7.22),0)</f>
        <v>134</v>
      </c>
      <c r="AI148" s="28">
        <f>ROUND(IF(AW148+7.22&gt;240,"240",AW148+7.22),0)</f>
        <v>148</v>
      </c>
      <c r="AJ148" t="s" s="25">
        <f>CONCATENATE(AH148,"-",AI148)</f>
        <v>166</v>
      </c>
      <c r="AK148" s="28">
        <f>ROUND(IF(AZ148-7.06&lt;48,"48",AZ148-7.06),0)</f>
        <v>159</v>
      </c>
      <c r="AL148" s="28">
        <f>ROUND(IF(AZ148+7.06&gt;240,"240",AZ148+7.06),0)</f>
        <v>173</v>
      </c>
      <c r="AM148" t="s" s="29">
        <f>CONCATENATE(AK148,"-",AL148)</f>
        <v>168</v>
      </c>
      <c r="AN148" s="27">
        <f>BD148+48</f>
        <v>87</v>
      </c>
      <c r="AO148" s="30">
        <f>AN148/48</f>
        <v>1.8125</v>
      </c>
      <c r="AP148" s="95">
        <v>1</v>
      </c>
      <c r="AQ148" s="28">
        <f>BF148+48</f>
        <v>153</v>
      </c>
      <c r="AR148" s="30">
        <f>AQ148/48</f>
        <v>3.1875</v>
      </c>
      <c r="AS148" s="95">
        <v>5</v>
      </c>
      <c r="AT148" s="28">
        <f>BH148+48</f>
        <v>136</v>
      </c>
      <c r="AU148" s="30">
        <f>AT148/48</f>
        <v>2.83333333333333</v>
      </c>
      <c r="AV148" s="95">
        <v>4</v>
      </c>
      <c r="AW148" s="28">
        <f>BJ148+48</f>
        <v>141</v>
      </c>
      <c r="AX148" s="30">
        <f>AW148/48</f>
        <v>2.9375</v>
      </c>
      <c r="AY148" s="95">
        <v>4</v>
      </c>
      <c r="AZ148" s="28">
        <f>BL148+48</f>
        <v>166</v>
      </c>
      <c r="BA148" s="30">
        <f>AZ148/48</f>
        <v>3.45833333333333</v>
      </c>
      <c r="BB148" s="96">
        <v>6</v>
      </c>
      <c r="BC148" s="50"/>
      <c r="BD148" s="97">
        <v>39</v>
      </c>
      <c r="BE148" s="95">
        <v>1</v>
      </c>
      <c r="BF148" s="95">
        <v>105</v>
      </c>
      <c r="BG148" s="95">
        <v>5</v>
      </c>
      <c r="BH148" s="95">
        <v>88</v>
      </c>
      <c r="BI148" s="95">
        <v>4</v>
      </c>
      <c r="BJ148" s="95">
        <v>93</v>
      </c>
      <c r="BK148" s="95">
        <v>4</v>
      </c>
      <c r="BL148" s="95">
        <v>118</v>
      </c>
      <c r="BM148" s="96">
        <v>6</v>
      </c>
    </row>
    <row r="149" ht="15.75" customHeight="1">
      <c r="A149" s="91">
        <v>146</v>
      </c>
      <c r="B149" t="s" s="92">
        <v>23</v>
      </c>
      <c r="C149" t="s" s="20">
        <v>408</v>
      </c>
      <c r="D149" t="s" s="105">
        <v>409</v>
      </c>
      <c r="E149" t="s" s="94">
        <v>26</v>
      </c>
      <c r="F149" s="95">
        <v>23</v>
      </c>
      <c r="G149" t="s" s="24">
        <v>250</v>
      </c>
      <c r="H149" t="s" s="25">
        <f>IF(AND(E149="M",F149&lt;=29),"M 17-29",IF(AND(E149="K",F149&lt;=29),"K 17-29",IF(AND(E149="M",F149&gt;29),"M 30-79",IF(AND(E149="K",F149&gt;29),"K 30-79","other"))))</f>
        <v>60</v>
      </c>
      <c r="I149" s="26"/>
      <c r="J149" s="27">
        <f>ROUND(IF((AP149-1.43)&lt;1,"1",AP149-1.43),0)</f>
        <v>1</v>
      </c>
      <c r="K149" s="28">
        <f>ROUND(IF((AP149+1.43)&gt;10,"10",AP149+1.43),0)</f>
        <v>2</v>
      </c>
      <c r="L149" t="s" s="25">
        <f>CONCATENATE(J149,"-",K149)</f>
        <v>67</v>
      </c>
      <c r="M149" s="28">
        <f>ROUND(IF((AS149-1.38)&lt;1,"1",AS149-1.38),0)</f>
        <v>5</v>
      </c>
      <c r="N149" s="28">
        <f>ROUND(IF((AS149+1.38)&gt;10,"10",AS149+1.38),0)</f>
        <v>7</v>
      </c>
      <c r="O149" t="s" s="25">
        <f>CONCATENATE(M149,"-",N149)</f>
        <v>74</v>
      </c>
      <c r="P149" s="28">
        <f>ROUND(IF((AV149-1.68)&lt;1,"1",AV149-1.68),0)</f>
        <v>5</v>
      </c>
      <c r="Q149" s="28">
        <f>ROUND(IF((AV149+1.68)&gt;10,"10",AV149+1.68),0)</f>
        <v>9</v>
      </c>
      <c r="R149" t="s" s="25">
        <f>CONCATENATE(P149,"-",Q149)</f>
        <v>31</v>
      </c>
      <c r="S149" s="28">
        <f>ROUND(IF((AY149-1.72)&lt;1,"1",AY149-1.72),0)</f>
        <v>7</v>
      </c>
      <c r="T149" s="28">
        <f>ROUND(IF((AY149+1.72)&gt;10,"10",AY149+1.72),0)</f>
        <v>10</v>
      </c>
      <c r="U149" t="s" s="25">
        <f>CONCATENATE(S149,"-",T149)</f>
        <v>42</v>
      </c>
      <c r="V149" s="28">
        <f>ROUND(IF((BB149-1.46)&lt;1,"1",BB149-1.46),0)</f>
        <v>8</v>
      </c>
      <c r="W149" s="28">
        <f>ROUND(IF((BB149+1.46)&gt;10,"10",BB149+1.46),0)</f>
        <v>10</v>
      </c>
      <c r="X149" t="s" s="29">
        <f>CONCATENATE(V149,"-",W149)</f>
        <v>61</v>
      </c>
      <c r="Y149" s="27">
        <f>ROUND(IF(AN149-7.43&lt;48,"48",AN149-7.43),0)</f>
        <v>82</v>
      </c>
      <c r="Z149" s="28">
        <f>ROUND(IF(AN149+7.43&gt;240,"240",AN149+7.43),0)</f>
        <v>96</v>
      </c>
      <c r="AA149" t="s" s="25">
        <f>CONCATENATE(Y149,"-",Z149)</f>
        <v>410</v>
      </c>
      <c r="AB149" s="28">
        <f>ROUND(IF(AQ149-7.37&lt;48,"48",AQ149-7.37),0)</f>
        <v>158</v>
      </c>
      <c r="AC149" s="28">
        <f>ROUND(IF(AQ149+7.37&gt;240,"240",AQ149+7.37),0)</f>
        <v>172</v>
      </c>
      <c r="AD149" t="s" s="25">
        <f>CONCATENATE(AB149,"-",AC149)</f>
        <v>37</v>
      </c>
      <c r="AE149" s="28">
        <f>ROUND(IF(AT149-7.31&lt;48,"48",AT149-7.31),0)</f>
        <v>153</v>
      </c>
      <c r="AF149" s="28">
        <f>ROUND(IF(AT149+7.31&gt;240,"240",AT149+7.31),0)</f>
        <v>167</v>
      </c>
      <c r="AG149" t="s" s="25">
        <f>CONCATENATE(AE149,"-",AF149)</f>
        <v>170</v>
      </c>
      <c r="AH149" s="28">
        <f>ROUND(IF(AW149-7.22&lt;48,"48",AW149-7.22),0)</f>
        <v>172</v>
      </c>
      <c r="AI149" s="28">
        <f>ROUND(IF(AW149+7.22&gt;240,"240",AW149+7.22),0)</f>
        <v>186</v>
      </c>
      <c r="AJ149" t="s" s="25">
        <f>CONCATENATE(AH149,"-",AI149)</f>
        <v>205</v>
      </c>
      <c r="AK149" s="28">
        <f>ROUND(IF(AZ149-7.06&lt;48,"48",AZ149-7.06),0)</f>
        <v>189</v>
      </c>
      <c r="AL149" s="28">
        <f>ROUND(IF(AZ149+7.06&gt;240,"240",AZ149+7.06),0)</f>
        <v>203</v>
      </c>
      <c r="AM149" t="s" s="29">
        <f>CONCATENATE(AK149,"-",AL149)</f>
        <v>91</v>
      </c>
      <c r="AN149" s="27">
        <f>BD149+48</f>
        <v>89</v>
      </c>
      <c r="AO149" s="30">
        <f>AN149/48</f>
        <v>1.85416666666667</v>
      </c>
      <c r="AP149" s="95">
        <v>1</v>
      </c>
      <c r="AQ149" s="28">
        <f>BF149+48</f>
        <v>165</v>
      </c>
      <c r="AR149" s="30">
        <f>AQ149/48</f>
        <v>3.4375</v>
      </c>
      <c r="AS149" s="95">
        <v>6</v>
      </c>
      <c r="AT149" s="28">
        <f>BH149+48</f>
        <v>160</v>
      </c>
      <c r="AU149" s="30">
        <f>AT149/48</f>
        <v>3.33333333333333</v>
      </c>
      <c r="AV149" s="95">
        <v>7</v>
      </c>
      <c r="AW149" s="28">
        <f>BJ149+48</f>
        <v>179</v>
      </c>
      <c r="AX149" s="30">
        <f>AW149/48</f>
        <v>3.72916666666667</v>
      </c>
      <c r="AY149" s="95">
        <v>9</v>
      </c>
      <c r="AZ149" s="28">
        <f>BL149+48</f>
        <v>196</v>
      </c>
      <c r="BA149" s="30">
        <f>AZ149/48</f>
        <v>4.08333333333333</v>
      </c>
      <c r="BB149" s="96">
        <v>9</v>
      </c>
      <c r="BC149" s="32"/>
      <c r="BD149" s="97">
        <v>41</v>
      </c>
      <c r="BE149" s="95">
        <v>1</v>
      </c>
      <c r="BF149" s="95">
        <v>117</v>
      </c>
      <c r="BG149" s="95">
        <v>6</v>
      </c>
      <c r="BH149" s="95">
        <v>112</v>
      </c>
      <c r="BI149" s="95">
        <v>7</v>
      </c>
      <c r="BJ149" s="95">
        <v>131</v>
      </c>
      <c r="BK149" s="95">
        <v>9</v>
      </c>
      <c r="BL149" s="95">
        <v>148</v>
      </c>
      <c r="BM149" s="96">
        <v>9</v>
      </c>
    </row>
    <row r="150" ht="15.75" customHeight="1">
      <c r="A150" s="95">
        <v>147</v>
      </c>
      <c r="B150" t="s" s="112">
        <v>39</v>
      </c>
      <c r="C150" t="s" s="107">
        <v>411</v>
      </c>
      <c r="D150" t="s" s="105">
        <v>412</v>
      </c>
      <c r="E150" t="s" s="94">
        <v>26</v>
      </c>
      <c r="F150" s="95">
        <v>23</v>
      </c>
      <c r="G150" t="s" s="24">
        <v>250</v>
      </c>
      <c r="H150" t="s" s="25">
        <f>IF(AND(E150="M",F150&lt;=29),"M 17-29",IF(AND(E150="K",F150&lt;=29),"K 17-29",IF(AND(E150="M",F150&gt;29),"M 30-79",IF(AND(E150="K",F150&gt;29),"K 30-79","other"))))</f>
        <v>60</v>
      </c>
      <c r="I150" s="26"/>
      <c r="J150" s="27">
        <f>ROUND(IF((AP150-1.43)&lt;1,"1",AP150-1.43),0)</f>
        <v>5</v>
      </c>
      <c r="K150" s="28">
        <f>ROUND(IF((AP150+1.43)&gt;10,"10",AP150+1.43),0)</f>
        <v>7</v>
      </c>
      <c r="L150" t="s" s="25">
        <f>CONCATENATE(J150,"-",K150)</f>
        <v>74</v>
      </c>
      <c r="M150" s="28">
        <f>ROUND(IF((AS150-1.38)&lt;1,"1",AS150-1.38),0)</f>
        <v>5</v>
      </c>
      <c r="N150" s="28">
        <f>ROUND(IF((AS150+1.38)&gt;10,"10",AS150+1.38),0)</f>
        <v>7</v>
      </c>
      <c r="O150" t="s" s="25">
        <f>CONCATENATE(M150,"-",N150)</f>
        <v>74</v>
      </c>
      <c r="P150" s="28">
        <f>ROUND(IF((AV150-1.68)&lt;1,"1",AV150-1.68),0)</f>
        <v>7</v>
      </c>
      <c r="Q150" s="28">
        <f>ROUND(IF((AV150+1.68)&gt;10,"10",AV150+1.68),0)</f>
        <v>10</v>
      </c>
      <c r="R150" t="s" s="25">
        <f>CONCATENATE(P150,"-",Q150)</f>
        <v>42</v>
      </c>
      <c r="S150" s="28">
        <f>ROUND(IF((AY150-1.72)&lt;1,"1",AY150-1.72),0)</f>
        <v>8</v>
      </c>
      <c r="T150" s="28">
        <f>ROUND(IF((AY150+1.72)&gt;10,"10",AY150+1.72),0)</f>
        <v>10</v>
      </c>
      <c r="U150" t="s" s="25">
        <f>CONCATENATE(S150,"-",T150)</f>
        <v>61</v>
      </c>
      <c r="V150" s="28">
        <f>ROUND(IF((BB150-1.46)&lt;1,"1",BB150-1.46),0)</f>
        <v>4</v>
      </c>
      <c r="W150" s="28">
        <f>ROUND(IF((BB150+1.46)&gt;10,"10",BB150+1.46),0)</f>
        <v>6</v>
      </c>
      <c r="X150" t="s" s="29">
        <f>CONCATENATE(V150,"-",W150)</f>
        <v>80</v>
      </c>
      <c r="Y150" s="27">
        <f>ROUND(IF(AN150-7.43&lt;48,"48",AN150-7.43),0)</f>
        <v>130</v>
      </c>
      <c r="Z150" s="28">
        <f>ROUND(IF(AN150+7.43&gt;240,"240",AN150+7.43),0)</f>
        <v>144</v>
      </c>
      <c r="AA150" t="s" s="25">
        <f>CONCATENATE(Y150,"-",Z150)</f>
        <v>190</v>
      </c>
      <c r="AB150" s="28">
        <f>ROUND(IF(AQ150-7.37&lt;48,"48",AQ150-7.37),0)</f>
        <v>160</v>
      </c>
      <c r="AC150" s="28">
        <f>ROUND(IF(AQ150+7.37&gt;240,"240",AQ150+7.37),0)</f>
        <v>174</v>
      </c>
      <c r="AD150" t="s" s="25">
        <f>CONCATENATE(AB150,"-",AC150)</f>
        <v>47</v>
      </c>
      <c r="AE150" s="28">
        <f>ROUND(IF(AT150-7.31&lt;48,"48",AT150-7.31),0)</f>
        <v>188</v>
      </c>
      <c r="AF150" s="28">
        <f>ROUND(IF(AT150+7.31&gt;240,"240",AT150+7.31),0)</f>
        <v>202</v>
      </c>
      <c r="AG150" t="s" s="25">
        <f>CONCATENATE(AE150,"-",AF150)</f>
        <v>78</v>
      </c>
      <c r="AH150" s="28">
        <f>ROUND(IF(AW150-7.22&lt;48,"48",AW150-7.22),0)</f>
        <v>192</v>
      </c>
      <c r="AI150" s="28">
        <f>ROUND(IF(AW150+7.22&gt;240,"240",AW150+7.22),0)</f>
        <v>206</v>
      </c>
      <c r="AJ150" t="s" s="25">
        <f>CONCATENATE(AH150,"-",AI150)</f>
        <v>160</v>
      </c>
      <c r="AK150" s="28">
        <f>ROUND(IF(AZ150-7.06&lt;48,"48",AZ150-7.06),0)</f>
        <v>142</v>
      </c>
      <c r="AL150" s="28">
        <f>ROUND(IF(AZ150+7.06&gt;240,"240",AZ150+7.06),0)</f>
        <v>156</v>
      </c>
      <c r="AM150" t="s" s="29">
        <f>CONCATENATE(AK150,"-",AL150)</f>
        <v>38</v>
      </c>
      <c r="AN150" s="27">
        <f>BD150+48</f>
        <v>137</v>
      </c>
      <c r="AO150" s="30">
        <f>AN150/48</f>
        <v>2.85416666666667</v>
      </c>
      <c r="AP150" s="95">
        <v>6</v>
      </c>
      <c r="AQ150" s="28">
        <f>BF150+48</f>
        <v>167</v>
      </c>
      <c r="AR150" s="30">
        <f>AQ150/48</f>
        <v>3.47916666666667</v>
      </c>
      <c r="AS150" s="95">
        <v>6</v>
      </c>
      <c r="AT150" s="28">
        <f>BH150+48</f>
        <v>195</v>
      </c>
      <c r="AU150" s="30">
        <f>AT150/48</f>
        <v>4.0625</v>
      </c>
      <c r="AV150" s="95">
        <v>9</v>
      </c>
      <c r="AW150" s="28">
        <f>BJ150+48</f>
        <v>199</v>
      </c>
      <c r="AX150" s="30">
        <f>AW150/48</f>
        <v>4.14583333333333</v>
      </c>
      <c r="AY150" s="95">
        <v>10</v>
      </c>
      <c r="AZ150" s="28">
        <f>BL150+48</f>
        <v>149</v>
      </c>
      <c r="BA150" s="30">
        <f>AZ150/48</f>
        <v>3.10416666666667</v>
      </c>
      <c r="BB150" s="96">
        <v>5</v>
      </c>
      <c r="BC150" s="50"/>
      <c r="BD150" s="97">
        <v>89</v>
      </c>
      <c r="BE150" s="95">
        <v>6</v>
      </c>
      <c r="BF150" s="95">
        <v>119</v>
      </c>
      <c r="BG150" s="95">
        <v>6</v>
      </c>
      <c r="BH150" s="95">
        <v>147</v>
      </c>
      <c r="BI150" s="95">
        <v>9</v>
      </c>
      <c r="BJ150" s="95">
        <v>151</v>
      </c>
      <c r="BK150" s="95">
        <v>10</v>
      </c>
      <c r="BL150" s="95">
        <v>101</v>
      </c>
      <c r="BM150" s="96">
        <v>5</v>
      </c>
    </row>
    <row r="151" ht="15.75" customHeight="1">
      <c r="A151" s="95">
        <v>148</v>
      </c>
      <c r="B151" t="s" s="113">
        <v>39</v>
      </c>
      <c r="C151" s="101"/>
      <c r="D151" t="s" s="105">
        <v>413</v>
      </c>
      <c r="E151" t="s" s="94">
        <v>51</v>
      </c>
      <c r="F151" s="95">
        <v>42</v>
      </c>
      <c r="G151" t="s" s="24">
        <v>250</v>
      </c>
      <c r="H151" t="s" s="25">
        <f>IF(AND(E151="M",F151&lt;=29),"M 17-29",IF(AND(E151="K",F151&lt;=29),"K 17-29",IF(AND(E151="M",F151&gt;29),"M 30-79",IF(AND(E151="K",F151&gt;29),"K 30-79","other"))))</f>
        <v>52</v>
      </c>
      <c r="I151" s="26"/>
      <c r="J151" s="27">
        <f>ROUND(IF((AP151-1.67)&lt;1,"1",AP151-1.67),0)</f>
        <v>5</v>
      </c>
      <c r="K151" s="28">
        <f>ROUND(IF((AP151+1.67)&gt;10,"10",AP151+1.67),0)</f>
        <v>9</v>
      </c>
      <c r="L151" t="s" s="25">
        <f>CONCATENATE(J151,"-",K151)</f>
        <v>31</v>
      </c>
      <c r="M151" s="28">
        <f>ROUND(IF((AS151-2.01)&lt;1,"1",AS151-2.01),0)</f>
        <v>1</v>
      </c>
      <c r="N151" s="28">
        <f>ROUND(IF((AS151+2.01)&gt;10,"10",AS151+2.01),0)</f>
        <v>3</v>
      </c>
      <c r="O151" t="s" s="25">
        <f>CONCATENATE(M151,"-",N151)</f>
        <v>102</v>
      </c>
      <c r="P151" s="28">
        <f>ROUND(IF((AV151-1.73)&lt;1,"1",AV151-1.73),0)</f>
        <v>1</v>
      </c>
      <c r="Q151" s="28">
        <f>ROUND(IF((AV151+1.73)&gt;10,"10",AV151+1.73),0)</f>
        <v>5</v>
      </c>
      <c r="R151" t="s" s="25">
        <f>CONCATENATE(P151,"-",Q151)</f>
        <v>44</v>
      </c>
      <c r="S151" s="28">
        <f>ROUND(IF((AY151-1.91)&lt;1,"1",AY151-1.91),0)</f>
        <v>1</v>
      </c>
      <c r="T151" s="28">
        <f>ROUND(IF((AY151+1.91)&gt;10,"10",AY151+1.91),0)</f>
        <v>3</v>
      </c>
      <c r="U151" t="s" s="25">
        <f>CONCATENATE(S151,"-",T151)</f>
        <v>102</v>
      </c>
      <c r="V151" s="28">
        <f>ROUND(IF((BB151-1.76)&lt;1,"1",BB151-1.76),0)</f>
        <v>1</v>
      </c>
      <c r="W151" s="28">
        <f>ROUND(IF((BB151+1.76)&gt;10,"10",BB151+1.76),0)</f>
        <v>3</v>
      </c>
      <c r="X151" t="s" s="29">
        <f>CONCATENATE(V151,"-",W151)</f>
        <v>102</v>
      </c>
      <c r="Y151" s="27">
        <f>ROUND(IF(AN151-7.43&lt;48,"48",AN151-7.43),0)</f>
        <v>153</v>
      </c>
      <c r="Z151" s="28">
        <f>ROUND(IF(AN151+7.43&gt;240,"240",AN151+7.43),0)</f>
        <v>167</v>
      </c>
      <c r="AA151" t="s" s="25">
        <f>CONCATENATE(Y151,"-",Z151)</f>
        <v>170</v>
      </c>
      <c r="AB151" s="28">
        <f>ROUND(IF(AQ151-7.37&lt;48,"48",AQ151-7.37),0)</f>
        <v>87</v>
      </c>
      <c r="AC151" s="28">
        <f>ROUND(IF(AQ151+7.37&gt;240,"240",AQ151+7.37),0)</f>
        <v>101</v>
      </c>
      <c r="AD151" t="s" s="25">
        <f>CONCATENATE(AB151,"-",AC151)</f>
        <v>414</v>
      </c>
      <c r="AE151" s="28">
        <f>ROUND(IF(AT151-7.31&lt;48,"48",AT151-7.31),0)</f>
        <v>120</v>
      </c>
      <c r="AF151" s="28">
        <f>ROUND(IF(AT151+7.31&gt;240,"240",AT151+7.31),0)</f>
        <v>134</v>
      </c>
      <c r="AG151" t="s" s="25">
        <f>CONCATENATE(AE151,"-",AF151)</f>
        <v>158</v>
      </c>
      <c r="AH151" s="28">
        <f>ROUND(IF(AW151-7.22&lt;48,"48",AW151-7.22),0)</f>
        <v>129</v>
      </c>
      <c r="AI151" s="28">
        <f>ROUND(IF(AW151+7.22&gt;240,"240",AW151+7.22),0)</f>
        <v>143</v>
      </c>
      <c r="AJ151" t="s" s="25">
        <f>CONCATENATE(AH151,"-",AI151)</f>
        <v>76</v>
      </c>
      <c r="AK151" s="28">
        <f>ROUND(IF(AZ151-7.06&lt;48,"48",AZ151-7.06),0)</f>
        <v>110</v>
      </c>
      <c r="AL151" s="28">
        <f>ROUND(IF(AZ151+7.06&gt;240,"240",AZ151+7.06),0)</f>
        <v>124</v>
      </c>
      <c r="AM151" t="s" s="29">
        <f>CONCATENATE(AK151,"-",AL151)</f>
        <v>90</v>
      </c>
      <c r="AN151" s="27">
        <f>BD151+48</f>
        <v>160</v>
      </c>
      <c r="AO151" s="30">
        <f>AN151/48</f>
        <v>3.33333333333333</v>
      </c>
      <c r="AP151" s="95">
        <v>7</v>
      </c>
      <c r="AQ151" s="28">
        <f>BF151+48</f>
        <v>94</v>
      </c>
      <c r="AR151" s="30">
        <f>AQ151/48</f>
        <v>1.95833333333333</v>
      </c>
      <c r="AS151" s="95">
        <v>1</v>
      </c>
      <c r="AT151" s="28">
        <f>BH151+48</f>
        <v>127</v>
      </c>
      <c r="AU151" s="30">
        <f>AT151/48</f>
        <v>2.64583333333333</v>
      </c>
      <c r="AV151" s="95">
        <v>3</v>
      </c>
      <c r="AW151" s="28">
        <f>BJ151+48</f>
        <v>136</v>
      </c>
      <c r="AX151" s="30">
        <f>AW151/48</f>
        <v>2.83333333333333</v>
      </c>
      <c r="AY151" s="95">
        <v>1</v>
      </c>
      <c r="AZ151" s="28">
        <f>BL151+48</f>
        <v>117</v>
      </c>
      <c r="BA151" s="30">
        <f>AZ151/48</f>
        <v>2.4375</v>
      </c>
      <c r="BB151" s="96">
        <v>1</v>
      </c>
      <c r="BC151" s="50"/>
      <c r="BD151" s="97">
        <v>112</v>
      </c>
      <c r="BE151" s="95">
        <v>7</v>
      </c>
      <c r="BF151" s="95">
        <v>46</v>
      </c>
      <c r="BG151" s="95">
        <v>1</v>
      </c>
      <c r="BH151" s="95">
        <v>79</v>
      </c>
      <c r="BI151" s="95">
        <v>3</v>
      </c>
      <c r="BJ151" s="95">
        <v>88</v>
      </c>
      <c r="BK151" s="95">
        <v>1</v>
      </c>
      <c r="BL151" s="95">
        <v>69</v>
      </c>
      <c r="BM151" s="96">
        <v>1</v>
      </c>
    </row>
    <row r="152" ht="15.75" customHeight="1">
      <c r="A152" s="91">
        <v>149</v>
      </c>
      <c r="B152" t="s" s="92">
        <v>23</v>
      </c>
      <c r="C152" t="s" s="20">
        <v>415</v>
      </c>
      <c r="D152" t="s" s="105">
        <v>416</v>
      </c>
      <c r="E152" t="s" s="94">
        <v>51</v>
      </c>
      <c r="F152" s="95">
        <v>43</v>
      </c>
      <c r="G152" t="s" s="24">
        <v>250</v>
      </c>
      <c r="H152" t="s" s="25">
        <f>IF(AND(E152="M",F152&lt;=29),"M 17-29",IF(AND(E152="K",F152&lt;=29),"K 17-29",IF(AND(E152="M",F152&gt;29),"M 30-79",IF(AND(E152="K",F152&gt;29),"K 30-79","other"))))</f>
        <v>52</v>
      </c>
      <c r="I152" s="26"/>
      <c r="J152" s="27">
        <f>ROUND(IF((AP152-1.67)&lt;1,"1",AP152-1.67),0)</f>
        <v>2</v>
      </c>
      <c r="K152" s="28">
        <f>ROUND(IF((AP152+1.67)&gt;10,"10",AP152+1.67),0)</f>
        <v>6</v>
      </c>
      <c r="L152" t="s" s="25">
        <f>CONCATENATE(J152,"-",K152)</f>
        <v>33</v>
      </c>
      <c r="M152" s="28">
        <f>ROUND(IF((AS152-2.01)&lt;1,"1",AS152-2.01),0)</f>
        <v>3</v>
      </c>
      <c r="N152" s="28">
        <f>ROUND(IF((AS152+2.01)&gt;10,"10",AS152+2.01),0)</f>
        <v>7</v>
      </c>
      <c r="O152" t="s" s="25">
        <f>CONCATENATE(M152,"-",N152)</f>
        <v>30</v>
      </c>
      <c r="P152" s="28">
        <f>ROUND(IF((AV152-1.73)&lt;1,"1",AV152-1.73),0)</f>
        <v>8</v>
      </c>
      <c r="Q152" s="28">
        <f>ROUND(IF((AV152+1.73)&gt;10,"10",AV152+1.73),0)</f>
        <v>10</v>
      </c>
      <c r="R152" t="s" s="25">
        <f>CONCATENATE(P152,"-",Q152)</f>
        <v>61</v>
      </c>
      <c r="S152" s="28">
        <f>ROUND(IF((AY152-1.91)&lt;1,"1",AY152-1.91),0)</f>
        <v>3</v>
      </c>
      <c r="T152" s="28">
        <f>ROUND(IF((AY152+1.91)&gt;10,"10",AY152+1.91),0)</f>
        <v>7</v>
      </c>
      <c r="U152" t="s" s="25">
        <f>CONCATENATE(S152,"-",T152)</f>
        <v>30</v>
      </c>
      <c r="V152" s="28">
        <f>ROUND(IF((BB152-1.76)&lt;1,"1",BB152-1.76),0)</f>
        <v>7</v>
      </c>
      <c r="W152" s="28">
        <f>ROUND(IF((BB152+1.76)&gt;10,"10",BB152+1.76),0)</f>
        <v>10</v>
      </c>
      <c r="X152" t="s" s="29">
        <f>CONCATENATE(V152,"-",W152)</f>
        <v>42</v>
      </c>
      <c r="Y152" s="27">
        <f>ROUND(IF(AN152-7.43&lt;48,"48",AN152-7.43),0)</f>
        <v>123</v>
      </c>
      <c r="Z152" s="28">
        <f>ROUND(IF(AN152+7.43&gt;240,"240",AN152+7.43),0)</f>
        <v>137</v>
      </c>
      <c r="AA152" t="s" s="25">
        <f>CONCATENATE(Y152,"-",Z152)</f>
        <v>134</v>
      </c>
      <c r="AB152" s="28">
        <f>ROUND(IF(AQ152-7.37&lt;48,"48",AQ152-7.37),0)</f>
        <v>135</v>
      </c>
      <c r="AC152" s="28">
        <f>ROUND(IF(AQ152+7.37&gt;240,"240",AQ152+7.37),0)</f>
        <v>149</v>
      </c>
      <c r="AD152" t="s" s="25">
        <f>CONCATENATE(AB152,"-",AC152)</f>
        <v>49</v>
      </c>
      <c r="AE152" s="28">
        <f>ROUND(IF(AT152-7.31&lt;48,"48",AT152-7.31),0)</f>
        <v>174</v>
      </c>
      <c r="AF152" s="28">
        <f>ROUND(IF(AT152+7.31&gt;240,"240",AT152+7.31),0)</f>
        <v>188</v>
      </c>
      <c r="AG152" t="s" s="25">
        <f>CONCATENATE(AE152,"-",AF152)</f>
        <v>48</v>
      </c>
      <c r="AH152" s="28">
        <f>ROUND(IF(AW152-7.22&lt;48,"48",AW152-7.22),0)</f>
        <v>161</v>
      </c>
      <c r="AI152" s="28">
        <f>ROUND(IF(AW152+7.22&gt;240,"240",AW152+7.22),0)</f>
        <v>175</v>
      </c>
      <c r="AJ152" t="s" s="25">
        <f>CONCATENATE(AH152,"-",AI152)</f>
        <v>99</v>
      </c>
      <c r="AK152" s="28">
        <f>ROUND(IF(AZ152-7.06&lt;48,"48",AZ152-7.06),0)</f>
        <v>184</v>
      </c>
      <c r="AL152" s="28">
        <f>ROUND(IF(AZ152+7.06&gt;240,"240",AZ152+7.06),0)</f>
        <v>198</v>
      </c>
      <c r="AM152" t="s" s="29">
        <f>CONCATENATE(AK152,"-",AL152)</f>
        <v>244</v>
      </c>
      <c r="AN152" s="27">
        <f>BD152+48</f>
        <v>130</v>
      </c>
      <c r="AO152" s="30">
        <f>AN152/48</f>
        <v>2.70833333333333</v>
      </c>
      <c r="AP152" s="95">
        <v>4</v>
      </c>
      <c r="AQ152" s="28">
        <f>BF152+48</f>
        <v>142</v>
      </c>
      <c r="AR152" s="30">
        <f>AQ152/48</f>
        <v>2.95833333333333</v>
      </c>
      <c r="AS152" s="95">
        <v>5</v>
      </c>
      <c r="AT152" s="28">
        <f>BH152+48</f>
        <v>181</v>
      </c>
      <c r="AU152" s="30">
        <f>AT152/48</f>
        <v>3.77083333333333</v>
      </c>
      <c r="AV152" s="95">
        <v>10</v>
      </c>
      <c r="AW152" s="28">
        <f>BJ152+48</f>
        <v>168</v>
      </c>
      <c r="AX152" s="30">
        <f>AW152/48</f>
        <v>3.5</v>
      </c>
      <c r="AY152" s="95">
        <v>5</v>
      </c>
      <c r="AZ152" s="28">
        <f>BL152+48</f>
        <v>191</v>
      </c>
      <c r="BA152" s="30">
        <f>AZ152/48</f>
        <v>3.97916666666667</v>
      </c>
      <c r="BB152" s="96">
        <v>9</v>
      </c>
      <c r="BC152" s="32"/>
      <c r="BD152" s="97">
        <v>82</v>
      </c>
      <c r="BE152" s="95">
        <v>4</v>
      </c>
      <c r="BF152" s="95">
        <v>94</v>
      </c>
      <c r="BG152" s="95">
        <v>5</v>
      </c>
      <c r="BH152" s="95">
        <v>133</v>
      </c>
      <c r="BI152" s="95">
        <v>10</v>
      </c>
      <c r="BJ152" s="95">
        <v>120</v>
      </c>
      <c r="BK152" s="95">
        <v>5</v>
      </c>
      <c r="BL152" s="95">
        <v>143</v>
      </c>
      <c r="BM152" s="96">
        <v>9</v>
      </c>
    </row>
    <row r="153" ht="15.75" customHeight="1">
      <c r="A153" s="91">
        <v>150</v>
      </c>
      <c r="B153" t="s" s="92">
        <v>23</v>
      </c>
      <c r="C153" t="s" s="20">
        <v>417</v>
      </c>
      <c r="D153" t="s" s="105">
        <v>418</v>
      </c>
      <c r="E153" t="s" s="94">
        <v>51</v>
      </c>
      <c r="F153" s="95">
        <v>23</v>
      </c>
      <c r="G153" t="s" s="24">
        <v>250</v>
      </c>
      <c r="H153" t="s" s="25">
        <f>IF(AND(E153="M",F153&lt;=29),"M 17-29",IF(AND(E153="K",F153&lt;=29),"K 17-29",IF(AND(E153="M",F153&gt;29),"M 30-79",IF(AND(E153="K",F153&gt;29),"K 30-79","other"))))</f>
        <v>101</v>
      </c>
      <c r="I153" s="26"/>
      <c r="J153" s="27">
        <f>ROUND(IF((AP153-1.33)&lt;1,"1",AP153-1.33),0)</f>
        <v>5</v>
      </c>
      <c r="K153" s="28">
        <f>ROUND(IF((AP153+1.33)&gt;10,"10",AP153+1.33),0)</f>
        <v>7</v>
      </c>
      <c r="L153" t="s" s="25">
        <f>CONCATENATE(J153,"-",K153)</f>
        <v>74</v>
      </c>
      <c r="M153" s="28">
        <f>ROUND(IF((AS153-1.31)&lt;1,"1",AS153-1.31),0)</f>
        <v>6</v>
      </c>
      <c r="N153" s="28">
        <f>ROUND(IF((AS153+1.31)&gt;10,"10",AS153+1.31),0)</f>
        <v>8</v>
      </c>
      <c r="O153" t="s" s="25">
        <f>CONCATENATE(M153,"-",N153)</f>
        <v>81</v>
      </c>
      <c r="P153" s="28">
        <f>ROUND(IF((AV153-1.52)&lt;1,"1",AV153-1.52),0)</f>
        <v>7</v>
      </c>
      <c r="Q153" s="28">
        <f>ROUND(IF((AV153+1.52)&gt;10,"10",AV153+1.52),0)</f>
        <v>10</v>
      </c>
      <c r="R153" t="s" s="25">
        <f>CONCATENATE(P153,"-",Q153)</f>
        <v>42</v>
      </c>
      <c r="S153" s="28">
        <f>ROUND(IF((AY153-1.6)&lt;1,"1",AY153-1.6),0)</f>
        <v>5</v>
      </c>
      <c r="T153" s="28">
        <f>ROUND(IF((AY153+1.6)&gt;10,"10",AY153+1.6),0)</f>
        <v>9</v>
      </c>
      <c r="U153" t="s" s="25">
        <f>CONCATENATE(S153,"-",T153)</f>
        <v>31</v>
      </c>
      <c r="V153" s="28">
        <f>ROUND(IF((BB153-1.3)&lt;1,"1",BB153-1.3),0)</f>
        <v>3</v>
      </c>
      <c r="W153" s="28">
        <f>ROUND(IF((BB153+1.3)&gt;10,"10",BB153+1.3),0)</f>
        <v>5</v>
      </c>
      <c r="X153" t="s" s="29">
        <f>CONCATENATE(V153,"-",W153)</f>
        <v>41</v>
      </c>
      <c r="Y153" s="27">
        <f>ROUND(IF(AN153-7.43&lt;48,"48",AN153-7.43),0)</f>
        <v>142</v>
      </c>
      <c r="Z153" s="28">
        <f>ROUND(IF(AN153+7.43&gt;240,"240",AN153+7.43),0)</f>
        <v>156</v>
      </c>
      <c r="AA153" t="s" s="25">
        <f>CONCATENATE(Y153,"-",Z153)</f>
        <v>38</v>
      </c>
      <c r="AB153" s="28">
        <f>ROUND(IF(AQ153-7.37&lt;48,"48",AQ153-7.37),0)</f>
        <v>166</v>
      </c>
      <c r="AC153" s="28">
        <f>ROUND(IF(AQ153+7.37&gt;240,"240",AQ153+7.37),0)</f>
        <v>180</v>
      </c>
      <c r="AD153" t="s" s="25">
        <f>CONCATENATE(AB153,"-",AC153)</f>
        <v>77</v>
      </c>
      <c r="AE153" s="28">
        <f>ROUND(IF(AT153-7.31&lt;48,"48",AT153-7.31),0)</f>
        <v>190</v>
      </c>
      <c r="AF153" s="28">
        <f>ROUND(IF(AT153+7.31&gt;240,"240",AT153+7.31),0)</f>
        <v>204</v>
      </c>
      <c r="AG153" t="s" s="25">
        <f>CONCATENATE(AE153,"-",AF153)</f>
        <v>220</v>
      </c>
      <c r="AH153" s="28">
        <f>ROUND(IF(AW153-7.22&lt;48,"48",AW153-7.22),0)</f>
        <v>165</v>
      </c>
      <c r="AI153" s="28">
        <f>ROUND(IF(AW153+7.22&gt;240,"240",AW153+7.22),0)</f>
        <v>179</v>
      </c>
      <c r="AJ153" t="s" s="25">
        <f>CONCATENATE(AH153,"-",AI153)</f>
        <v>110</v>
      </c>
      <c r="AK153" s="28">
        <f>ROUND(IF(AZ153-7.06&lt;48,"48",AZ153-7.06),0)</f>
        <v>136</v>
      </c>
      <c r="AL153" s="28">
        <f>ROUND(IF(AZ153+7.06&gt;240,"240",AZ153+7.06),0)</f>
        <v>150</v>
      </c>
      <c r="AM153" t="s" s="29">
        <f>CONCATENATE(AK153,"-",AL153)</f>
        <v>130</v>
      </c>
      <c r="AN153" s="27">
        <f>BD153+48</f>
        <v>149</v>
      </c>
      <c r="AO153" s="30">
        <f>AN153/48</f>
        <v>3.10416666666667</v>
      </c>
      <c r="AP153" s="95">
        <v>6</v>
      </c>
      <c r="AQ153" s="28">
        <f>BF153+48</f>
        <v>173</v>
      </c>
      <c r="AR153" s="30">
        <f>AQ153/48</f>
        <v>3.60416666666667</v>
      </c>
      <c r="AS153" s="95">
        <v>7</v>
      </c>
      <c r="AT153" s="28">
        <f>BH153+48</f>
        <v>197</v>
      </c>
      <c r="AU153" s="30">
        <f>AT153/48</f>
        <v>4.10416666666667</v>
      </c>
      <c r="AV153" s="95">
        <v>9</v>
      </c>
      <c r="AW153" s="28">
        <f>BJ153+48</f>
        <v>172</v>
      </c>
      <c r="AX153" s="30">
        <f>AW153/48</f>
        <v>3.58333333333333</v>
      </c>
      <c r="AY153" s="95">
        <v>7</v>
      </c>
      <c r="AZ153" s="28">
        <f>BL153+48</f>
        <v>143</v>
      </c>
      <c r="BA153" s="30">
        <f>AZ153/48</f>
        <v>2.97916666666667</v>
      </c>
      <c r="BB153" s="96">
        <v>4</v>
      </c>
      <c r="BC153" s="50"/>
      <c r="BD153" s="97">
        <v>101</v>
      </c>
      <c r="BE153" s="95">
        <v>6</v>
      </c>
      <c r="BF153" s="95">
        <v>125</v>
      </c>
      <c r="BG153" s="95">
        <v>7</v>
      </c>
      <c r="BH153" s="95">
        <v>149</v>
      </c>
      <c r="BI153" s="95">
        <v>9</v>
      </c>
      <c r="BJ153" s="95">
        <v>124</v>
      </c>
      <c r="BK153" s="95">
        <v>7</v>
      </c>
      <c r="BL153" s="95">
        <v>95</v>
      </c>
      <c r="BM153" s="96">
        <v>4</v>
      </c>
    </row>
    <row r="154" ht="15.75" customHeight="1">
      <c r="A154" s="95">
        <v>151</v>
      </c>
      <c r="B154" t="s" s="98">
        <v>39</v>
      </c>
      <c r="C154" t="s" s="55">
        <v>419</v>
      </c>
      <c r="D154" t="s" s="105">
        <v>420</v>
      </c>
      <c r="E154" t="s" s="94">
        <v>26</v>
      </c>
      <c r="F154" s="95">
        <v>24</v>
      </c>
      <c r="G154" t="s" s="24">
        <v>250</v>
      </c>
      <c r="H154" t="s" s="25">
        <f>IF(AND(E154="M",F154&lt;=29),"M 17-29",IF(AND(E154="K",F154&lt;=29),"K 17-29",IF(AND(E154="M",F154&gt;29),"M 30-79",IF(AND(E154="K",F154&gt;29),"K 30-79","other"))))</f>
        <v>60</v>
      </c>
      <c r="I154" s="26"/>
      <c r="J154" s="27">
        <f>ROUND(IF((AP154-1.43)&lt;1,"1",AP154-1.43),0)</f>
        <v>1</v>
      </c>
      <c r="K154" s="28">
        <f>ROUND(IF((AP154+1.43)&gt;10,"10",AP154+1.43),0)</f>
        <v>2</v>
      </c>
      <c r="L154" t="s" s="25">
        <f>CONCATENATE(J154,"-",K154)</f>
        <v>67</v>
      </c>
      <c r="M154" s="28">
        <f>ROUND(IF((AS154-1.38)&lt;1,"1",AS154-1.38),0)</f>
        <v>9</v>
      </c>
      <c r="N154" s="28">
        <f>ROUND(IF((AS154+1.38)&gt;10,"10",AS154+1.38),0)</f>
        <v>10</v>
      </c>
      <c r="O154" t="s" s="25">
        <f>CONCATENATE(M154,"-",N154)</f>
        <v>82</v>
      </c>
      <c r="P154" s="28">
        <f>ROUND(IF((AV154-1.68)&lt;1,"1",AV154-1.68),0)</f>
        <v>8</v>
      </c>
      <c r="Q154" s="28">
        <f>ROUND(IF((AV154+1.68)&gt;10,"10",AV154+1.68),0)</f>
        <v>10</v>
      </c>
      <c r="R154" t="s" s="25">
        <f>CONCATENATE(P154,"-",Q154)</f>
        <v>61</v>
      </c>
      <c r="S154" s="28">
        <f>ROUND(IF((AY154-1.72)&lt;1,"1",AY154-1.72),0)</f>
        <v>2</v>
      </c>
      <c r="T154" s="28">
        <f>ROUND(IF((AY154+1.72)&gt;10,"10",AY154+1.72),0)</f>
        <v>6</v>
      </c>
      <c r="U154" t="s" s="25">
        <f>CONCATENATE(S154,"-",T154)</f>
        <v>33</v>
      </c>
      <c r="V154" s="28">
        <f>ROUND(IF((BB154-1.46)&lt;1,"1",BB154-1.46),0)</f>
        <v>5</v>
      </c>
      <c r="W154" s="28">
        <f>ROUND(IF((BB154+1.46)&gt;10,"10",BB154+1.46),0)</f>
        <v>7</v>
      </c>
      <c r="X154" t="s" s="29">
        <f>CONCATENATE(V154,"-",W154)</f>
        <v>74</v>
      </c>
      <c r="Y154" s="27">
        <f>ROUND(IF(AN154-7.43&lt;48,"48",AN154-7.43),0)</f>
        <v>96</v>
      </c>
      <c r="Z154" s="28">
        <f>ROUND(IF(AN154+7.43&gt;240,"240",AN154+7.43),0)</f>
        <v>110</v>
      </c>
      <c r="AA154" t="s" s="25">
        <f>CONCATENATE(Y154,"-",Z154)</f>
        <v>421</v>
      </c>
      <c r="AB154" s="28">
        <f>ROUND(IF(AQ154-7.37&lt;48,"48",AQ154-7.37),0)</f>
        <v>195</v>
      </c>
      <c r="AC154" s="28">
        <f>ROUND(IF(AQ154+7.37&gt;240,"240",AQ154+7.37),0)</f>
        <v>209</v>
      </c>
      <c r="AD154" t="s" s="25">
        <f>CONCATENATE(AB154,"-",AC154)</f>
        <v>97</v>
      </c>
      <c r="AE154" s="28">
        <f>ROUND(IF(AT154-7.31&lt;48,"48",AT154-7.31),0)</f>
        <v>207</v>
      </c>
      <c r="AF154" s="28">
        <f>ROUND(IF(AT154+7.31&gt;240,"240",AT154+7.31),0)</f>
        <v>221</v>
      </c>
      <c r="AG154" t="s" s="25">
        <f>CONCATENATE(AE154,"-",AF154)</f>
        <v>196</v>
      </c>
      <c r="AH154" s="28">
        <f>ROUND(IF(AW154-7.22&lt;48,"48",AW154-7.22),0)</f>
        <v>133</v>
      </c>
      <c r="AI154" s="28">
        <f>ROUND(IF(AW154+7.22&gt;240,"240",AW154+7.22),0)</f>
        <v>147</v>
      </c>
      <c r="AJ154" t="s" s="25">
        <f>CONCATENATE(AH154,"-",AI154)</f>
        <v>75</v>
      </c>
      <c r="AK154" s="28">
        <f>ROUND(IF(AZ154-7.06&lt;48,"48",AZ154-7.06),0)</f>
        <v>160</v>
      </c>
      <c r="AL154" s="28">
        <f>ROUND(IF(AZ154+7.06&gt;240,"240",AZ154+7.06),0)</f>
        <v>174</v>
      </c>
      <c r="AM154" t="s" s="29">
        <f>CONCATENATE(AK154,"-",AL154)</f>
        <v>47</v>
      </c>
      <c r="AN154" s="27">
        <f>BD154+48</f>
        <v>103</v>
      </c>
      <c r="AO154" s="30">
        <f>AN154/48</f>
        <v>2.14583333333333</v>
      </c>
      <c r="AP154" s="95">
        <v>1</v>
      </c>
      <c r="AQ154" s="28">
        <f>BF154+48</f>
        <v>202</v>
      </c>
      <c r="AR154" s="30">
        <f>AQ154/48</f>
        <v>4.20833333333333</v>
      </c>
      <c r="AS154" s="95">
        <v>10</v>
      </c>
      <c r="AT154" s="28">
        <f>BH154+48</f>
        <v>214</v>
      </c>
      <c r="AU154" s="30">
        <f>AT154/48</f>
        <v>4.45833333333333</v>
      </c>
      <c r="AV154" s="95">
        <v>10</v>
      </c>
      <c r="AW154" s="28">
        <f>BJ154+48</f>
        <v>140</v>
      </c>
      <c r="AX154" s="30">
        <f>AW154/48</f>
        <v>2.91666666666667</v>
      </c>
      <c r="AY154" s="95">
        <v>4</v>
      </c>
      <c r="AZ154" s="28">
        <f>BL154+48</f>
        <v>167</v>
      </c>
      <c r="BA154" s="30">
        <f>AZ154/48</f>
        <v>3.47916666666667</v>
      </c>
      <c r="BB154" s="96">
        <v>6</v>
      </c>
      <c r="BC154" s="50"/>
      <c r="BD154" s="97">
        <v>55</v>
      </c>
      <c r="BE154" s="95">
        <v>1</v>
      </c>
      <c r="BF154" s="95">
        <v>154</v>
      </c>
      <c r="BG154" s="95">
        <v>10</v>
      </c>
      <c r="BH154" s="95">
        <v>166</v>
      </c>
      <c r="BI154" s="95">
        <v>10</v>
      </c>
      <c r="BJ154" s="95">
        <v>92</v>
      </c>
      <c r="BK154" s="95">
        <v>4</v>
      </c>
      <c r="BL154" s="95">
        <v>119</v>
      </c>
      <c r="BM154" s="96">
        <v>6</v>
      </c>
    </row>
    <row r="155" ht="15.75" customHeight="1">
      <c r="A155" s="91">
        <v>152</v>
      </c>
      <c r="B155" t="s" s="92">
        <v>23</v>
      </c>
      <c r="C155" s="93"/>
      <c r="D155" t="s" s="106">
        <v>422</v>
      </c>
      <c r="E155" t="s" s="94">
        <v>26</v>
      </c>
      <c r="F155" s="95">
        <v>29</v>
      </c>
      <c r="G155" t="s" s="24">
        <v>250</v>
      </c>
      <c r="H155" t="s" s="25">
        <f>IF(AND(E155="M",F155&lt;=29),"M 17-29",IF(AND(E155="K",F155&lt;=29),"K 17-29",IF(AND(E155="M",F155&gt;29),"M 30-79",IF(AND(E155="K",F155&gt;29),"K 30-79","other"))))</f>
        <v>60</v>
      </c>
      <c r="I155" s="26"/>
      <c r="J155" s="27">
        <f>ROUND(IF((AP155-1.43)&lt;1,"1",AP155-1.43),0)</f>
        <v>6</v>
      </c>
      <c r="K155" s="28">
        <f>ROUND(IF((AP155+1.43)&gt;10,"10",AP155+1.43),0)</f>
        <v>8</v>
      </c>
      <c r="L155" t="s" s="25">
        <f>CONCATENATE(J155,"-",K155)</f>
        <v>81</v>
      </c>
      <c r="M155" s="28">
        <f>ROUND(IF((AS155-1.38)&lt;1,"1",AS155-1.38),0)</f>
        <v>8</v>
      </c>
      <c r="N155" s="28">
        <f>ROUND(IF((AS155+1.38)&gt;10,"10",AS155+1.38),0)</f>
        <v>10</v>
      </c>
      <c r="O155" t="s" s="25">
        <f>CONCATENATE(M155,"-",N155)</f>
        <v>61</v>
      </c>
      <c r="P155" s="28">
        <f>ROUND(IF((AV155-1.68)&lt;1,"1",AV155-1.68),0)</f>
        <v>4</v>
      </c>
      <c r="Q155" s="28">
        <f>ROUND(IF((AV155+1.68)&gt;10,"10",AV155+1.68),0)</f>
        <v>8</v>
      </c>
      <c r="R155" t="s" s="25">
        <f>CONCATENATE(P155,"-",Q155)</f>
        <v>32</v>
      </c>
      <c r="S155" s="28">
        <f>ROUND(IF((AY155-1.72)&lt;1,"1",AY155-1.72),0)</f>
        <v>6</v>
      </c>
      <c r="T155" s="28">
        <f>ROUND(IF((AY155+1.72)&gt;10,"10",AY155+1.72),0)</f>
        <v>10</v>
      </c>
      <c r="U155" t="s" s="25">
        <f>CONCATENATE(S155,"-",T155)</f>
        <v>43</v>
      </c>
      <c r="V155" s="28">
        <f>ROUND(IF((BB155-1.46)&lt;1,"1",BB155-1.46),0)</f>
        <v>6</v>
      </c>
      <c r="W155" s="28">
        <f>ROUND(IF((BB155+1.46)&gt;10,"10",BB155+1.46),0)</f>
        <v>8</v>
      </c>
      <c r="X155" t="s" s="29">
        <f>CONCATENATE(V155,"-",W155)</f>
        <v>81</v>
      </c>
      <c r="Y155" s="27">
        <f>ROUND(IF(AN155-7.43&lt;48,"48",AN155-7.43),0)</f>
        <v>140</v>
      </c>
      <c r="Z155" s="28">
        <f>ROUND(IF(AN155+7.43&gt;240,"240",AN155+7.43),0)</f>
        <v>154</v>
      </c>
      <c r="AA155" t="s" s="25">
        <f>CONCATENATE(Y155,"-",Z155)</f>
        <v>162</v>
      </c>
      <c r="AB155" s="28">
        <f>ROUND(IF(AQ155-7.37&lt;48,"48",AQ155-7.37),0)</f>
        <v>180</v>
      </c>
      <c r="AC155" s="28">
        <f>ROUND(IF(AQ155+7.37&gt;240,"240",AQ155+7.37),0)</f>
        <v>194</v>
      </c>
      <c r="AD155" t="s" s="25">
        <f>CONCATENATE(AB155,"-",AC155)</f>
        <v>136</v>
      </c>
      <c r="AE155" s="28">
        <f>ROUND(IF(AT155-7.31&lt;48,"48",AT155-7.31),0)</f>
        <v>150</v>
      </c>
      <c r="AF155" s="28">
        <f>ROUND(IF(AT155+7.31&gt;240,"240",AT155+7.31),0)</f>
        <v>164</v>
      </c>
      <c r="AG155" t="s" s="25">
        <f>CONCATENATE(AE155,"-",AF155)</f>
        <v>186</v>
      </c>
      <c r="AH155" s="28">
        <f>ROUND(IF(AW155-7.22&lt;48,"48",AW155-7.22),0)</f>
        <v>164</v>
      </c>
      <c r="AI155" s="28">
        <f>ROUND(IF(AW155+7.22&gt;240,"240",AW155+7.22),0)</f>
        <v>178</v>
      </c>
      <c r="AJ155" t="s" s="25">
        <f>CONCATENATE(AH155,"-",AI155)</f>
        <v>104</v>
      </c>
      <c r="AK155" s="28">
        <f>ROUND(IF(AZ155-7.06&lt;48,"48",AZ155-7.06),0)</f>
        <v>167</v>
      </c>
      <c r="AL155" s="28">
        <f>ROUND(IF(AZ155+7.06&gt;240,"240",AZ155+7.06),0)</f>
        <v>181</v>
      </c>
      <c r="AM155" t="s" s="29">
        <f>CONCATENATE(AK155,"-",AL155)</f>
        <v>115</v>
      </c>
      <c r="AN155" s="27">
        <f>BD155+48</f>
        <v>147</v>
      </c>
      <c r="AO155" s="30">
        <f>AN155/48</f>
        <v>3.0625</v>
      </c>
      <c r="AP155" s="95">
        <v>7</v>
      </c>
      <c r="AQ155" s="28">
        <f>BF155+48</f>
        <v>187</v>
      </c>
      <c r="AR155" s="30">
        <f>AQ155/48</f>
        <v>3.89583333333333</v>
      </c>
      <c r="AS155" s="95">
        <v>9</v>
      </c>
      <c r="AT155" s="28">
        <f>BH155+48</f>
        <v>157</v>
      </c>
      <c r="AU155" s="30">
        <f>AT155/48</f>
        <v>3.27083333333333</v>
      </c>
      <c r="AV155" s="95">
        <v>6</v>
      </c>
      <c r="AW155" s="28">
        <f>BJ155+48</f>
        <v>171</v>
      </c>
      <c r="AX155" s="30">
        <f>AW155/48</f>
        <v>3.5625</v>
      </c>
      <c r="AY155" s="95">
        <v>8</v>
      </c>
      <c r="AZ155" s="28">
        <f>BL155+48</f>
        <v>174</v>
      </c>
      <c r="BA155" s="30">
        <f>AZ155/48</f>
        <v>3.625</v>
      </c>
      <c r="BB155" s="96">
        <v>7</v>
      </c>
      <c r="BC155" s="50"/>
      <c r="BD155" s="97">
        <v>99</v>
      </c>
      <c r="BE155" s="95">
        <v>7</v>
      </c>
      <c r="BF155" s="95">
        <v>139</v>
      </c>
      <c r="BG155" s="95">
        <v>9</v>
      </c>
      <c r="BH155" s="95">
        <v>109</v>
      </c>
      <c r="BI155" s="95">
        <v>6</v>
      </c>
      <c r="BJ155" s="95">
        <v>123</v>
      </c>
      <c r="BK155" s="95">
        <v>8</v>
      </c>
      <c r="BL155" s="95">
        <v>126</v>
      </c>
      <c r="BM155" s="96">
        <v>7</v>
      </c>
    </row>
    <row r="156" ht="15.75" customHeight="1">
      <c r="A156" s="91">
        <v>153</v>
      </c>
      <c r="B156" t="s" s="92">
        <v>23</v>
      </c>
      <c r="C156" s="93"/>
      <c r="D156" t="s" s="106">
        <v>423</v>
      </c>
      <c r="E156" t="s" s="94">
        <v>26</v>
      </c>
      <c r="F156" s="95">
        <v>33</v>
      </c>
      <c r="G156" t="s" s="24">
        <v>250</v>
      </c>
      <c r="H156" t="s" s="25">
        <f>IF(AND(E156="M",F156&lt;=29),"M 17-29",IF(AND(E156="K",F156&lt;=29),"K 17-29",IF(AND(E156="M",F156&gt;29),"M 30-79",IF(AND(E156="K",F156&gt;29),"K 30-79","other"))))</f>
        <v>28</v>
      </c>
      <c r="I156" s="26"/>
      <c r="J156" s="27">
        <f>ROUND(IF((AP156-1.49)&lt;1,"1",AP156-1.49),0)</f>
        <v>1</v>
      </c>
      <c r="K156" s="28">
        <f>ROUND(IF((AP156+1.49)&gt;10,"10",AP156+1.49),0)</f>
        <v>2</v>
      </c>
      <c r="L156" t="s" s="25">
        <f>CONCATENATE(J156,"-",K156)</f>
        <v>67</v>
      </c>
      <c r="M156" s="28">
        <f>ROUND(IF((AS156-1.69)&lt;1,"1",AS156-1.69),0)</f>
        <v>2</v>
      </c>
      <c r="N156" s="28">
        <f>ROUND(IF((AS156+1.69)&gt;10,"10",AS156+1.69),0)</f>
        <v>6</v>
      </c>
      <c r="O156" t="s" s="25">
        <f>CONCATENATE(M156,"-",N156)</f>
        <v>33</v>
      </c>
      <c r="P156" s="28">
        <f>ROUND(IF((AV156-1.7)&lt;1,"1",AV156-1.7),0)</f>
        <v>4</v>
      </c>
      <c r="Q156" s="28">
        <f>ROUND(IF((AV156+1.7)&gt;10,"10",AV156+1.7),0)</f>
        <v>8</v>
      </c>
      <c r="R156" t="s" s="25">
        <f>CONCATENATE(P156,"-",Q156)</f>
        <v>32</v>
      </c>
      <c r="S156" s="28">
        <f>ROUND(IF((AY156-1.81)&lt;1,"1",AY156-1.81),0)</f>
        <v>4</v>
      </c>
      <c r="T156" s="28">
        <f>ROUND(IF((AY156+1.81)&gt;10,"10",AY156+1.81),)</f>
        <v>8</v>
      </c>
      <c r="U156" t="s" s="25">
        <f>CONCATENATE(S156,"-",T156)</f>
        <v>32</v>
      </c>
      <c r="V156" s="28">
        <f>ROUND(IF((BB156-1.53)&lt;1,"1",BB156-1.53),0)</f>
        <v>8</v>
      </c>
      <c r="W156" s="28">
        <f>ROUND(IF((BB156+1.53)&gt;10,"10",BB156+1.53),0)</f>
        <v>10</v>
      </c>
      <c r="X156" t="s" s="29">
        <f>CONCATENATE(V156,"-",W156)</f>
        <v>61</v>
      </c>
      <c r="Y156" s="27">
        <f>ROUND(IF(AN156-7.43&lt;48,"48",AN156-7.43),0)</f>
        <v>86</v>
      </c>
      <c r="Z156" s="28">
        <f>ROUND(IF(AN156+7.43&gt;240,"240",AN156+7.43),0)</f>
        <v>100</v>
      </c>
      <c r="AA156" t="s" s="25">
        <f>CONCATENATE(Y156,"-",Z156)</f>
        <v>424</v>
      </c>
      <c r="AB156" s="28">
        <f>ROUND(IF(AQ156-7.37&lt;48,"48",AQ156-7.37),0)</f>
        <v>130</v>
      </c>
      <c r="AC156" s="28">
        <f>ROUND(IF(AQ156+7.37&gt;240,"240",AQ156+7.37),0)</f>
        <v>144</v>
      </c>
      <c r="AD156" t="s" s="25">
        <f>CONCATENATE(AB156,"-",AC156)</f>
        <v>190</v>
      </c>
      <c r="AE156" s="28">
        <f>ROUND(IF(AT156-7.31&lt;48,"48",AT156-7.31),0)</f>
        <v>136</v>
      </c>
      <c r="AF156" s="28">
        <f>ROUND(IF(AT156+7.31&gt;240,"240",AT156+7.31),0)</f>
        <v>150</v>
      </c>
      <c r="AG156" t="s" s="25">
        <f>CONCATENATE(AE156,"-",AF156)</f>
        <v>130</v>
      </c>
      <c r="AH156" s="28">
        <f>ROUND(IF(AW156-7.22&lt;48,"48",AW156-7.22),0)</f>
        <v>156</v>
      </c>
      <c r="AI156" s="28">
        <f>ROUND(IF(AW156+7.22&gt;240,"240",AW156+7.22),0)</f>
        <v>170</v>
      </c>
      <c r="AJ156" t="s" s="25">
        <f>CONCATENATE(AH156,"-",AI156)</f>
        <v>149</v>
      </c>
      <c r="AK156" s="28">
        <f>ROUND(IF(AZ156-7.06&lt;48,"48",AZ156-7.06),0)</f>
        <v>190</v>
      </c>
      <c r="AL156" s="28">
        <f>ROUND(IF(AZ156+7.06&gt;240,"240",AZ156+7.06),0)</f>
        <v>204</v>
      </c>
      <c r="AM156" t="s" s="29">
        <f>CONCATENATE(AK156,"-",AL156)</f>
        <v>220</v>
      </c>
      <c r="AN156" s="27">
        <f>BD156+48</f>
        <v>93</v>
      </c>
      <c r="AO156" s="30">
        <f>AN156/48</f>
        <v>1.9375</v>
      </c>
      <c r="AP156" s="95">
        <v>1</v>
      </c>
      <c r="AQ156" s="28">
        <f>BF156+48</f>
        <v>137</v>
      </c>
      <c r="AR156" s="30">
        <f>AQ156/48</f>
        <v>2.85416666666667</v>
      </c>
      <c r="AS156" s="95">
        <v>4</v>
      </c>
      <c r="AT156" s="28">
        <f>BH156+48</f>
        <v>143</v>
      </c>
      <c r="AU156" s="30">
        <f>AT156/48</f>
        <v>2.97916666666667</v>
      </c>
      <c r="AV156" s="95">
        <v>6</v>
      </c>
      <c r="AW156" s="28">
        <f>BJ156+48</f>
        <v>163</v>
      </c>
      <c r="AX156" s="30">
        <f>AW156/48</f>
        <v>3.39583333333333</v>
      </c>
      <c r="AY156" s="95">
        <v>6</v>
      </c>
      <c r="AZ156" s="28">
        <f>BL156+48</f>
        <v>197</v>
      </c>
      <c r="BA156" s="30">
        <f>AZ156/48</f>
        <v>4.10416666666667</v>
      </c>
      <c r="BB156" s="96">
        <v>10</v>
      </c>
      <c r="BC156" s="102"/>
      <c r="BD156" s="97">
        <v>45</v>
      </c>
      <c r="BE156" s="95">
        <v>1</v>
      </c>
      <c r="BF156" s="95">
        <v>89</v>
      </c>
      <c r="BG156" s="95">
        <v>4</v>
      </c>
      <c r="BH156" s="95">
        <v>95</v>
      </c>
      <c r="BI156" s="95">
        <v>6</v>
      </c>
      <c r="BJ156" s="95">
        <v>115</v>
      </c>
      <c r="BK156" s="95">
        <v>6</v>
      </c>
      <c r="BL156" s="95">
        <v>149</v>
      </c>
      <c r="BM156" s="96">
        <v>10</v>
      </c>
    </row>
    <row r="157" ht="15.75" customHeight="1">
      <c r="A157" s="91">
        <v>154</v>
      </c>
      <c r="B157" t="s" s="92">
        <v>23</v>
      </c>
      <c r="C157" t="s" s="56">
        <v>425</v>
      </c>
      <c r="D157" t="s" s="105">
        <v>426</v>
      </c>
      <c r="E157" t="s" s="94">
        <v>26</v>
      </c>
      <c r="F157" s="95">
        <v>36</v>
      </c>
      <c r="G157" t="s" s="24">
        <v>250</v>
      </c>
      <c r="H157" t="s" s="25">
        <f>IF(AND(E157="M",F157&lt;=29),"M 17-29",IF(AND(E157="K",F157&lt;=29),"K 17-29",IF(AND(E157="M",F157&gt;29),"M 30-79",IF(AND(E157="K",F157&gt;29),"K 30-79","other"))))</f>
        <v>28</v>
      </c>
      <c r="I157" s="26"/>
      <c r="J157" s="27">
        <f>ROUND(IF((AP157-1.49)&lt;1,"1",AP157-1.49),0)</f>
        <v>4</v>
      </c>
      <c r="K157" s="28">
        <f>ROUND(IF((AP157+1.49)&gt;10,"10",AP157+1.49),0)</f>
        <v>6</v>
      </c>
      <c r="L157" t="s" s="25">
        <f>CONCATENATE(J157,"-",K157)</f>
        <v>80</v>
      </c>
      <c r="M157" s="28">
        <f>ROUND(IF((AS157-1.69)&lt;1,"1",AS157-1.69),0)</f>
        <v>1</v>
      </c>
      <c r="N157" s="28">
        <f>ROUND(IF((AS157+1.69)&gt;10,"10",AS157+1.69),0)</f>
        <v>5</v>
      </c>
      <c r="O157" t="s" s="25">
        <f>CONCATENATE(M157,"-",N157)</f>
        <v>44</v>
      </c>
      <c r="P157" s="28">
        <f>ROUND(IF((AV157-1.7)&lt;1,"1",AV157-1.7),0)</f>
        <v>3</v>
      </c>
      <c r="Q157" s="28">
        <f>ROUND(IF((AV157+1.7)&gt;10,"10",AV157+1.7),0)</f>
        <v>7</v>
      </c>
      <c r="R157" t="s" s="25">
        <f>CONCATENATE(P157,"-",Q157)</f>
        <v>30</v>
      </c>
      <c r="S157" s="28">
        <f>ROUND(IF((AY157-1.81)&lt;1,"1",AY157-1.81),0)</f>
        <v>2</v>
      </c>
      <c r="T157" s="28">
        <f>ROUND(IF((AY157+1.81)&gt;10,"10",AY157+1.81),)</f>
        <v>6</v>
      </c>
      <c r="U157" t="s" s="25">
        <f>CONCATENATE(S157,"-",T157)</f>
        <v>33</v>
      </c>
      <c r="V157" s="28">
        <f>ROUND(IF((BB157-1.53)&lt;1,"1",BB157-1.53),0)</f>
        <v>1</v>
      </c>
      <c r="W157" s="28">
        <f>ROUND(IF((BB157+1.53)&gt;10,"10",BB157+1.53),0)</f>
        <v>5</v>
      </c>
      <c r="X157" t="s" s="29">
        <f>CONCATENATE(V157,"-",W157)</f>
        <v>44</v>
      </c>
      <c r="Y157" s="27">
        <f>ROUND(IF(AN157-7.43&lt;48,"48",AN157-7.43),0)</f>
        <v>125</v>
      </c>
      <c r="Z157" s="28">
        <f>ROUND(IF(AN157+7.43&gt;240,"240",AN157+7.43),0)</f>
        <v>139</v>
      </c>
      <c r="AA157" t="s" s="25">
        <f>CONCATENATE(Y157,"-",Z157)</f>
        <v>83</v>
      </c>
      <c r="AB157" s="28">
        <f>ROUND(IF(AQ157-7.37&lt;48,"48",AQ157-7.37),0)</f>
        <v>125</v>
      </c>
      <c r="AC157" s="28">
        <f>ROUND(IF(AQ157+7.37&gt;240,"240",AQ157+7.37),0)</f>
        <v>139</v>
      </c>
      <c r="AD157" t="s" s="25">
        <f>CONCATENATE(AB157,"-",AC157)</f>
        <v>83</v>
      </c>
      <c r="AE157" s="28">
        <f>ROUND(IF(AT157-7.31&lt;48,"48",AT157-7.31),0)</f>
        <v>135</v>
      </c>
      <c r="AF157" s="28">
        <f>ROUND(IF(AT157+7.31&gt;240,"240",AT157+7.31),0)</f>
        <v>149</v>
      </c>
      <c r="AG157" t="s" s="25">
        <f>CONCATENATE(AE157,"-",AF157)</f>
        <v>49</v>
      </c>
      <c r="AH157" s="28">
        <f>ROUND(IF(AW157-7.22&lt;48,"48",AW157-7.22),0)</f>
        <v>142</v>
      </c>
      <c r="AI157" s="28">
        <f>ROUND(IF(AW157+7.22&gt;240,"240",AW157+7.22),0)</f>
        <v>156</v>
      </c>
      <c r="AJ157" t="s" s="25">
        <f>CONCATENATE(AH157,"-",AI157)</f>
        <v>38</v>
      </c>
      <c r="AK157" s="28">
        <f>ROUND(IF(AZ157-7.06&lt;48,"48",AZ157-7.06),0)</f>
        <v>138</v>
      </c>
      <c r="AL157" s="28">
        <f>ROUND(IF(AZ157+7.06&gt;240,"240",AZ157+7.06),0)</f>
        <v>152</v>
      </c>
      <c r="AM157" t="s" s="29">
        <f>CONCATENATE(AK157,"-",AL157)</f>
        <v>56</v>
      </c>
      <c r="AN157" s="27">
        <f>BD157+48</f>
        <v>132</v>
      </c>
      <c r="AO157" s="30">
        <f>AN157/48</f>
        <v>2.75</v>
      </c>
      <c r="AP157" s="95">
        <v>5</v>
      </c>
      <c r="AQ157" s="28">
        <f>BF157+48</f>
        <v>132</v>
      </c>
      <c r="AR157" s="30">
        <f>AQ157/48</f>
        <v>2.75</v>
      </c>
      <c r="AS157" s="95">
        <v>3</v>
      </c>
      <c r="AT157" s="28">
        <f>BH157+48</f>
        <v>142</v>
      </c>
      <c r="AU157" s="30">
        <f>AT157/48</f>
        <v>2.95833333333333</v>
      </c>
      <c r="AV157" s="95">
        <v>5</v>
      </c>
      <c r="AW157" s="28">
        <f>BJ157+48</f>
        <v>149</v>
      </c>
      <c r="AX157" s="30">
        <f>AW157/48</f>
        <v>3.10416666666667</v>
      </c>
      <c r="AY157" s="95">
        <v>4</v>
      </c>
      <c r="AZ157" s="28">
        <f>BL157+48</f>
        <v>145</v>
      </c>
      <c r="BA157" s="30">
        <f>AZ157/48</f>
        <v>3.02083333333333</v>
      </c>
      <c r="BB157" s="96">
        <v>3</v>
      </c>
      <c r="BC157" s="108"/>
      <c r="BD157" s="97">
        <v>84</v>
      </c>
      <c r="BE157" s="95">
        <v>5</v>
      </c>
      <c r="BF157" s="95">
        <v>84</v>
      </c>
      <c r="BG157" s="95">
        <v>3</v>
      </c>
      <c r="BH157" s="95">
        <v>94</v>
      </c>
      <c r="BI157" s="95">
        <v>5</v>
      </c>
      <c r="BJ157" s="95">
        <v>101</v>
      </c>
      <c r="BK157" s="95">
        <v>4</v>
      </c>
      <c r="BL157" s="95">
        <v>97</v>
      </c>
      <c r="BM157" s="96">
        <v>3</v>
      </c>
    </row>
    <row r="158" ht="15.75" customHeight="1">
      <c r="A158" s="91">
        <v>156</v>
      </c>
      <c r="B158" t="s" s="92">
        <v>23</v>
      </c>
      <c r="C158" s="93"/>
      <c r="D158" t="s" s="106">
        <v>427</v>
      </c>
      <c r="E158" t="s" s="94">
        <v>26</v>
      </c>
      <c r="F158" s="95">
        <v>29</v>
      </c>
      <c r="G158" t="s" s="24">
        <v>250</v>
      </c>
      <c r="H158" t="s" s="25">
        <f>IF(AND(E158="M",F158&lt;=29),"M 17-29",IF(AND(E158="K",F158&lt;=29),"K 17-29",IF(AND(E158="M",F158&gt;29),"M 30-79",IF(AND(E158="K",F158&gt;29),"K 30-79","other"))))</f>
        <v>60</v>
      </c>
      <c r="I158" s="26"/>
      <c r="J158" s="27">
        <f>ROUND(IF((AP158-1.43)&lt;1,"1",AP158-1.43),0)</f>
        <v>6</v>
      </c>
      <c r="K158" s="28">
        <f>ROUND(IF((AP158+1.43)&gt;10,"10",AP158+1.43),0)</f>
        <v>8</v>
      </c>
      <c r="L158" t="s" s="25">
        <f>CONCATENATE(J158,"-",K158)</f>
        <v>81</v>
      </c>
      <c r="M158" s="28">
        <f>ROUND(IF((AS158-1.38)&lt;1,"1",AS158-1.38),0)</f>
        <v>1</v>
      </c>
      <c r="N158" s="28">
        <f>ROUND(IF((AS158+1.38)&gt;10,"10",AS158+1.38),0)</f>
        <v>3</v>
      </c>
      <c r="O158" t="s" s="25">
        <f>CONCATENATE(M158,"-",N158)</f>
        <v>102</v>
      </c>
      <c r="P158" s="28">
        <f>ROUND(IF((AV158-1.68)&lt;1,"1",AV158-1.68),0)</f>
        <v>3</v>
      </c>
      <c r="Q158" s="28">
        <f>ROUND(IF((AV158+1.68)&gt;10,"10",AV158+1.68),0)</f>
        <v>7</v>
      </c>
      <c r="R158" t="s" s="25">
        <f>CONCATENATE(P158,"-",Q158)</f>
        <v>30</v>
      </c>
      <c r="S158" s="28">
        <f>ROUND(IF((AY158-1.72)&lt;1,"1",AY158-1.72),0)</f>
        <v>1</v>
      </c>
      <c r="T158" s="28">
        <f>ROUND(IF((AY158+1.72)&gt;10,"10",AY158+1.72),0)</f>
        <v>4</v>
      </c>
      <c r="U158" t="s" s="25">
        <f>CONCATENATE(S158,"-",T158)</f>
        <v>53</v>
      </c>
      <c r="V158" s="28">
        <f>ROUND(IF((BB158-1.46)&lt;1,"1",BB158-1.46),0)</f>
        <v>6</v>
      </c>
      <c r="W158" s="28">
        <f>ROUND(IF((BB158+1.46)&gt;10,"10",BB158+1.46),0)</f>
        <v>8</v>
      </c>
      <c r="X158" t="s" s="29">
        <f>CONCATENATE(V158,"-",W158)</f>
        <v>81</v>
      </c>
      <c r="Y158" s="27">
        <f>ROUND(IF(AN158-7.43&lt;48,"48",AN158-7.43),0)</f>
        <v>138</v>
      </c>
      <c r="Z158" s="28">
        <f>ROUND(IF(AN158+7.43&gt;240,"240",AN158+7.43),0)</f>
        <v>152</v>
      </c>
      <c r="AA158" t="s" s="25">
        <f>CONCATENATE(Y158,"-",Z158)</f>
        <v>56</v>
      </c>
      <c r="AB158" s="28">
        <f>ROUND(IF(AQ158-7.37&lt;48,"48",AQ158-7.37),0)</f>
        <v>112</v>
      </c>
      <c r="AC158" s="28">
        <f>ROUND(IF(AQ158+7.37&gt;240,"240",AQ158+7.37),0)</f>
        <v>126</v>
      </c>
      <c r="AD158" t="s" s="25">
        <f>CONCATENATE(AB158,"-",AC158)</f>
        <v>309</v>
      </c>
      <c r="AE158" s="28">
        <f>ROUND(IF(AT158-7.31&lt;48,"48",AT158-7.31),0)</f>
        <v>143</v>
      </c>
      <c r="AF158" s="28">
        <f>ROUND(IF(AT158+7.31&gt;240,"240",AT158+7.31),0)</f>
        <v>157</v>
      </c>
      <c r="AG158" t="s" s="25">
        <f>CONCATENATE(AE158,"-",AF158)</f>
        <v>142</v>
      </c>
      <c r="AH158" s="28">
        <f>ROUND(IF(AW158-7.22&lt;48,"48",AW158-7.22),0)</f>
        <v>110</v>
      </c>
      <c r="AI158" s="28">
        <f>ROUND(IF(AW158+7.22&gt;240,"240",AW158+7.22),0)</f>
        <v>124</v>
      </c>
      <c r="AJ158" t="s" s="25">
        <f>CONCATENATE(AH158,"-",AI158)</f>
        <v>90</v>
      </c>
      <c r="AK158" s="28">
        <f>ROUND(IF(AZ158-7.06&lt;48,"48",AZ158-7.06),0)</f>
        <v>167</v>
      </c>
      <c r="AL158" s="28">
        <f>ROUND(IF(AZ158+7.06&gt;240,"240",AZ158+7.06),0)</f>
        <v>181</v>
      </c>
      <c r="AM158" t="s" s="29">
        <f>CONCATENATE(AK158,"-",AL158)</f>
        <v>115</v>
      </c>
      <c r="AN158" s="27">
        <f>BD158+48</f>
        <v>145</v>
      </c>
      <c r="AO158" s="30">
        <f>AN158/48</f>
        <v>3.02083333333333</v>
      </c>
      <c r="AP158" s="95">
        <v>7</v>
      </c>
      <c r="AQ158" s="28">
        <f>BF158+48</f>
        <v>119</v>
      </c>
      <c r="AR158" s="30">
        <f>AQ158/48</f>
        <v>2.47916666666667</v>
      </c>
      <c r="AS158" s="95">
        <v>2</v>
      </c>
      <c r="AT158" s="28">
        <f>BH158+48</f>
        <v>150</v>
      </c>
      <c r="AU158" s="30">
        <f>AT158/48</f>
        <v>3.125</v>
      </c>
      <c r="AV158" s="95">
        <v>5</v>
      </c>
      <c r="AW158" s="28">
        <f>BJ158+48</f>
        <v>117</v>
      </c>
      <c r="AX158" s="30">
        <f>AW158/48</f>
        <v>2.4375</v>
      </c>
      <c r="AY158" s="95">
        <v>2</v>
      </c>
      <c r="AZ158" s="28">
        <f>BL158+48</f>
        <v>174</v>
      </c>
      <c r="BA158" s="30">
        <f>AZ158/48</f>
        <v>3.625</v>
      </c>
      <c r="BB158" s="96">
        <v>7</v>
      </c>
      <c r="BC158" s="104"/>
      <c r="BD158" s="97">
        <v>97</v>
      </c>
      <c r="BE158" s="95">
        <v>7</v>
      </c>
      <c r="BF158" s="95">
        <v>71</v>
      </c>
      <c r="BG158" s="95">
        <v>2</v>
      </c>
      <c r="BH158" s="95">
        <v>102</v>
      </c>
      <c r="BI158" s="95">
        <v>5</v>
      </c>
      <c r="BJ158" s="95">
        <v>69</v>
      </c>
      <c r="BK158" s="95">
        <v>2</v>
      </c>
      <c r="BL158" s="95">
        <v>126</v>
      </c>
      <c r="BM158" s="96">
        <v>7</v>
      </c>
    </row>
    <row r="159" ht="15.75" customHeight="1">
      <c r="A159" s="91">
        <v>157</v>
      </c>
      <c r="B159" t="s" s="92">
        <v>23</v>
      </c>
      <c r="C159" t="s" s="44">
        <v>428</v>
      </c>
      <c r="D159" t="s" s="105">
        <v>429</v>
      </c>
      <c r="E159" t="s" s="94">
        <v>51</v>
      </c>
      <c r="F159" s="95">
        <v>31</v>
      </c>
      <c r="G159" t="s" s="24">
        <v>250</v>
      </c>
      <c r="H159" t="s" s="25">
        <f>IF(AND(E159="M",F159&lt;=29),"M 17-29",IF(AND(E159="K",F159&lt;=29),"K 17-29",IF(AND(E159="M",F159&gt;29),"M 30-79",IF(AND(E159="K",F159&gt;29),"K 30-79","other"))))</f>
        <v>52</v>
      </c>
      <c r="I159" s="26"/>
      <c r="J159" s="27">
        <f>ROUND(IF((AP159-1.67)&lt;1,"1",AP159-1.67),0)</f>
        <v>5</v>
      </c>
      <c r="K159" s="28">
        <f>ROUND(IF((AP159+1.67)&gt;10,"10",AP159+1.67),0)</f>
        <v>9</v>
      </c>
      <c r="L159" t="s" s="25">
        <f>CONCATENATE(J159,"-",K159)</f>
        <v>31</v>
      </c>
      <c r="M159" s="28">
        <f>ROUND(IF((AS159-2.01)&lt;1,"1",AS159-2.01),0)</f>
        <v>1</v>
      </c>
      <c r="N159" s="28">
        <f>ROUND(IF((AS159+2.01)&gt;10,"10",AS159+2.01),0)</f>
        <v>5</v>
      </c>
      <c r="O159" t="s" s="25">
        <f>CONCATENATE(M159,"-",N159)</f>
        <v>44</v>
      </c>
      <c r="P159" s="28">
        <f>ROUND(IF((AV159-1.73)&lt;1,"1",AV159-1.73),0)</f>
        <v>6</v>
      </c>
      <c r="Q159" s="28">
        <f>ROUND(IF((AV159+1.73)&gt;10,"10",AV159+1.73),0)</f>
        <v>10</v>
      </c>
      <c r="R159" t="s" s="25">
        <f>CONCATENATE(P159,"-",Q159)</f>
        <v>43</v>
      </c>
      <c r="S159" s="28">
        <f>ROUND(IF((AY159-1.91)&lt;1,"1",AY159-1.91),0)</f>
        <v>6</v>
      </c>
      <c r="T159" s="28">
        <f>ROUND(IF((AY159+1.91)&gt;10,"10",AY159+1.91),0)</f>
        <v>10</v>
      </c>
      <c r="U159" t="s" s="25">
        <f>CONCATENATE(S159,"-",T159)</f>
        <v>43</v>
      </c>
      <c r="V159" s="28">
        <f>ROUND(IF((BB159-1.76)&lt;1,"1",BB159-1.76),0)</f>
        <v>4</v>
      </c>
      <c r="W159" s="28">
        <f>ROUND(IF((BB159+1.76)&gt;10,"10",BB159+1.76),0)</f>
        <v>8</v>
      </c>
      <c r="X159" t="s" s="29">
        <f>CONCATENATE(V159,"-",W159)</f>
        <v>32</v>
      </c>
      <c r="Y159" s="27">
        <f>ROUND(IF(AN159-7.43&lt;48,"48",AN159-7.43),0)</f>
        <v>152</v>
      </c>
      <c r="Z159" s="28">
        <f>ROUND(IF(AN159+7.43&gt;240,"240",AN159+7.43),0)</f>
        <v>166</v>
      </c>
      <c r="AA159" t="s" s="25">
        <f>CONCATENATE(Y159,"-",Z159)</f>
        <v>125</v>
      </c>
      <c r="AB159" s="28">
        <f>ROUND(IF(AQ159-7.37&lt;48,"48",AQ159-7.37),0)</f>
        <v>119</v>
      </c>
      <c r="AC159" s="28">
        <f>ROUND(IF(AQ159+7.37&gt;240,"240",AQ159+7.37),0)</f>
        <v>133</v>
      </c>
      <c r="AD159" t="s" s="25">
        <f>CONCATENATE(AB159,"-",AC159)</f>
        <v>54</v>
      </c>
      <c r="AE159" s="28">
        <f>ROUND(IF(AT159-7.31&lt;48,"48",AT159-7.31),0)</f>
        <v>157</v>
      </c>
      <c r="AF159" s="28">
        <f>ROUND(IF(AT159+7.31&gt;240,"240",AT159+7.31),0)</f>
        <v>171</v>
      </c>
      <c r="AG159" t="s" s="25">
        <f>CONCATENATE(AE159,"-",AF159)</f>
        <v>209</v>
      </c>
      <c r="AH159" s="28">
        <f>ROUND(IF(AW159-7.22&lt;48,"48",AW159-7.22),0)</f>
        <v>181</v>
      </c>
      <c r="AI159" s="28">
        <f>ROUND(IF(AW159+7.22&gt;240,"240",AW159+7.22),0)</f>
        <v>195</v>
      </c>
      <c r="AJ159" t="s" s="25">
        <f>CONCATENATE(AH159,"-",AI159)</f>
        <v>120</v>
      </c>
      <c r="AK159" s="28">
        <f>ROUND(IF(AZ159-7.06&lt;48,"48",AZ159-7.06),0)</f>
        <v>161</v>
      </c>
      <c r="AL159" s="28">
        <f>ROUND(IF(AZ159+7.06&gt;240,"240",AZ159+7.06),0)</f>
        <v>175</v>
      </c>
      <c r="AM159" t="s" s="29">
        <f>CONCATENATE(AK159,"-",AL159)</f>
        <v>99</v>
      </c>
      <c r="AN159" s="27">
        <f>BD159+48</f>
        <v>159</v>
      </c>
      <c r="AO159" s="30">
        <f>AN159/48</f>
        <v>3.3125</v>
      </c>
      <c r="AP159" s="95">
        <v>7</v>
      </c>
      <c r="AQ159" s="28">
        <f>BF159+48</f>
        <v>126</v>
      </c>
      <c r="AR159" s="30">
        <f>AQ159/48</f>
        <v>2.625</v>
      </c>
      <c r="AS159" s="95">
        <v>3</v>
      </c>
      <c r="AT159" s="28">
        <f>BH159+48</f>
        <v>164</v>
      </c>
      <c r="AU159" s="30">
        <f>AT159/48</f>
        <v>3.41666666666667</v>
      </c>
      <c r="AV159" s="95">
        <v>8</v>
      </c>
      <c r="AW159" s="28">
        <f>BJ159+48</f>
        <v>188</v>
      </c>
      <c r="AX159" s="30">
        <f>AW159/48</f>
        <v>3.91666666666667</v>
      </c>
      <c r="AY159" s="95">
        <v>8</v>
      </c>
      <c r="AZ159" s="28">
        <f>BL159+48</f>
        <v>168</v>
      </c>
      <c r="BA159" s="30">
        <f>AZ159/48</f>
        <v>3.5</v>
      </c>
      <c r="BB159" s="96">
        <v>6</v>
      </c>
      <c r="BC159" s="50"/>
      <c r="BD159" s="97">
        <v>111</v>
      </c>
      <c r="BE159" s="95">
        <v>7</v>
      </c>
      <c r="BF159" s="95">
        <v>78</v>
      </c>
      <c r="BG159" s="95">
        <v>3</v>
      </c>
      <c r="BH159" s="95">
        <v>116</v>
      </c>
      <c r="BI159" s="95">
        <v>8</v>
      </c>
      <c r="BJ159" s="95">
        <v>140</v>
      </c>
      <c r="BK159" s="95">
        <v>8</v>
      </c>
      <c r="BL159" s="95">
        <v>120</v>
      </c>
      <c r="BM159" s="96">
        <v>6</v>
      </c>
    </row>
    <row r="160" ht="15.75" customHeight="1">
      <c r="A160" s="91">
        <v>158</v>
      </c>
      <c r="B160" t="s" s="92">
        <v>23</v>
      </c>
      <c r="C160" t="s" s="20">
        <v>430</v>
      </c>
      <c r="D160" t="s" s="105">
        <v>431</v>
      </c>
      <c r="E160" t="s" s="94">
        <v>51</v>
      </c>
      <c r="F160" s="95">
        <v>23</v>
      </c>
      <c r="G160" t="s" s="24">
        <v>250</v>
      </c>
      <c r="H160" t="s" s="25">
        <f>IF(AND(E160="M",F160&lt;=29),"M 17-29",IF(AND(E160="K",F160&lt;=29),"K 17-29",IF(AND(E160="M",F160&gt;29),"M 30-79",IF(AND(E160="K",F160&gt;29),"K 30-79","other"))))</f>
        <v>101</v>
      </c>
      <c r="I160" s="26"/>
      <c r="J160" s="27">
        <f>ROUND(IF((AP160-1.33)&lt;1,"1",AP160-1.33),0)</f>
        <v>5</v>
      </c>
      <c r="K160" s="28">
        <f>ROUND(IF((AP160+1.33)&gt;10,"10",AP160+1.33),0)</f>
        <v>7</v>
      </c>
      <c r="L160" t="s" s="25">
        <f>CONCATENATE(J160,"-",K160)</f>
        <v>74</v>
      </c>
      <c r="M160" s="28">
        <f>ROUND(IF((AS160-1.31)&lt;1,"1",AS160-1.31),0)</f>
        <v>5</v>
      </c>
      <c r="N160" s="28">
        <f>ROUND(IF((AS160+1.31)&gt;10,"10",AS160+1.31),0)</f>
        <v>7</v>
      </c>
      <c r="O160" t="s" s="25">
        <f>CONCATENATE(M160,"-",N160)</f>
        <v>74</v>
      </c>
      <c r="P160" s="28">
        <f>ROUND(IF((AV160-1.52)&lt;1,"1",AV160-1.52),0)</f>
        <v>3</v>
      </c>
      <c r="Q160" s="28">
        <f>ROUND(IF((AV160+1.52)&gt;10,"10",AV160+1.52),0)</f>
        <v>7</v>
      </c>
      <c r="R160" t="s" s="25">
        <f>CONCATENATE(P160,"-",Q160)</f>
        <v>30</v>
      </c>
      <c r="S160" s="28">
        <f>ROUND(IF((AY160-1.6)&lt;1,"1",AY160-1.6),0)</f>
        <v>2</v>
      </c>
      <c r="T160" s="28">
        <f>ROUND(IF((AY160+1.6)&gt;10,"10",AY160+1.6),0)</f>
        <v>6</v>
      </c>
      <c r="U160" t="s" s="25">
        <f>CONCATENATE(S160,"-",T160)</f>
        <v>33</v>
      </c>
      <c r="V160" s="28">
        <f>ROUND(IF((BB160-1.3)&lt;1,"1",BB160-1.3),0)</f>
        <v>1</v>
      </c>
      <c r="W160" s="28">
        <f>ROUND(IF((BB160+1.3)&gt;10,"10",BB160+1.3),0)</f>
        <v>3</v>
      </c>
      <c r="X160" t="s" s="29">
        <f>CONCATENATE(V160,"-",W160)</f>
        <v>102</v>
      </c>
      <c r="Y160" s="27">
        <f>ROUND(IF(AN160-7.43&lt;48,"48",AN160-7.43),0)</f>
        <v>146</v>
      </c>
      <c r="Z160" s="28">
        <f>ROUND(IF(AN160+7.43&gt;240,"240",AN160+7.43),0)</f>
        <v>160</v>
      </c>
      <c r="AA160" t="s" s="25">
        <f>CONCATENATE(Y160,"-",Z160)</f>
        <v>105</v>
      </c>
      <c r="AB160" s="28">
        <f>ROUND(IF(AQ160-7.37&lt;48,"48",AQ160-7.37),0)</f>
        <v>165</v>
      </c>
      <c r="AC160" s="28">
        <f>ROUND(IF(AQ160+7.37&gt;240,"240",AQ160+7.37),0)</f>
        <v>179</v>
      </c>
      <c r="AD160" t="s" s="25">
        <f>CONCATENATE(AB160,"-",AC160)</f>
        <v>110</v>
      </c>
      <c r="AE160" s="28">
        <f>ROUND(IF(AT160-7.31&lt;48,"48",AT160-7.31),0)</f>
        <v>153</v>
      </c>
      <c r="AF160" s="28">
        <f>ROUND(IF(AT160+7.31&gt;240,"240",AT160+7.31),0)</f>
        <v>167</v>
      </c>
      <c r="AG160" t="s" s="25">
        <f>CONCATENATE(AE160,"-",AF160)</f>
        <v>170</v>
      </c>
      <c r="AH160" s="28">
        <f>ROUND(IF(AW160-7.22&lt;48,"48",AW160-7.22),0)</f>
        <v>144</v>
      </c>
      <c r="AI160" s="28">
        <f>ROUND(IF(AW160+7.22&gt;240,"240",AW160+7.22),0)</f>
        <v>158</v>
      </c>
      <c r="AJ160" t="s" s="25">
        <f>CONCATENATE(AH160,"-",AI160)</f>
        <v>64</v>
      </c>
      <c r="AK160" s="28">
        <f>ROUND(IF(AZ160-7.06&lt;48,"48",AZ160-7.06),0)</f>
        <v>122</v>
      </c>
      <c r="AL160" s="28">
        <f>ROUND(IF(AZ160+7.06&gt;240,"240",AZ160+7.06),0)</f>
        <v>136</v>
      </c>
      <c r="AM160" t="s" s="29">
        <f>CONCATENATE(AK160,"-",AL160)</f>
        <v>324</v>
      </c>
      <c r="AN160" s="27">
        <f>BD160+48</f>
        <v>153</v>
      </c>
      <c r="AO160" s="30">
        <f>AN160/48</f>
        <v>3.1875</v>
      </c>
      <c r="AP160" s="95">
        <v>6</v>
      </c>
      <c r="AQ160" s="28">
        <f>BF160+48</f>
        <v>172</v>
      </c>
      <c r="AR160" s="30">
        <f>AQ160/48</f>
        <v>3.58333333333333</v>
      </c>
      <c r="AS160" s="95">
        <v>6</v>
      </c>
      <c r="AT160" s="28">
        <f>BH160+48</f>
        <v>160</v>
      </c>
      <c r="AU160" s="30">
        <f>AT160/48</f>
        <v>3.33333333333333</v>
      </c>
      <c r="AV160" s="95">
        <v>5</v>
      </c>
      <c r="AW160" s="28">
        <f>BJ160+48</f>
        <v>151</v>
      </c>
      <c r="AX160" s="30">
        <f>AW160/48</f>
        <v>3.14583333333333</v>
      </c>
      <c r="AY160" s="95">
        <v>4</v>
      </c>
      <c r="AZ160" s="28">
        <f>BL160+48</f>
        <v>129</v>
      </c>
      <c r="BA160" s="30">
        <f>AZ160/48</f>
        <v>2.6875</v>
      </c>
      <c r="BB160" s="96">
        <v>2</v>
      </c>
      <c r="BC160" s="32"/>
      <c r="BD160" s="97">
        <v>105</v>
      </c>
      <c r="BE160" s="95">
        <v>6</v>
      </c>
      <c r="BF160" s="95">
        <v>124</v>
      </c>
      <c r="BG160" s="95">
        <v>6</v>
      </c>
      <c r="BH160" s="95">
        <v>112</v>
      </c>
      <c r="BI160" s="95">
        <v>5</v>
      </c>
      <c r="BJ160" s="95">
        <v>103</v>
      </c>
      <c r="BK160" s="95">
        <v>4</v>
      </c>
      <c r="BL160" s="95">
        <v>81</v>
      </c>
      <c r="BM160" s="96">
        <v>2</v>
      </c>
    </row>
    <row r="161" ht="15.75" customHeight="1">
      <c r="A161" s="95">
        <v>159</v>
      </c>
      <c r="B161" t="s" s="98">
        <v>39</v>
      </c>
      <c r="C161" s="101"/>
      <c r="D161" t="s" s="105">
        <v>432</v>
      </c>
      <c r="E161" t="s" s="94">
        <v>26</v>
      </c>
      <c r="F161" s="95">
        <v>29</v>
      </c>
      <c r="G161" t="s" s="24">
        <v>250</v>
      </c>
      <c r="H161" t="s" s="25">
        <f>IF(AND(E161="M",F161&lt;=29),"M 17-29",IF(AND(E161="K",F161&lt;=29),"K 17-29",IF(AND(E161="M",F161&gt;29),"M 30-79",IF(AND(E161="K",F161&gt;29),"K 30-79","other"))))</f>
        <v>60</v>
      </c>
      <c r="I161" s="26"/>
      <c r="J161" s="27">
        <f>ROUND(IF((AP161-1.43)&lt;1,"1",AP161-1.43),0)</f>
        <v>2</v>
      </c>
      <c r="K161" s="28">
        <f>ROUND(IF((AP161+1.43)&gt;10,"10",AP161+1.43),0)</f>
        <v>4</v>
      </c>
      <c r="L161" t="s" s="25">
        <f>CONCATENATE(J161,"-",K161)</f>
        <v>29</v>
      </c>
      <c r="M161" s="28">
        <f>ROUND(IF((AS161-1.38)&lt;1,"1",AS161-1.38),0)</f>
        <v>5</v>
      </c>
      <c r="N161" s="28">
        <f>ROUND(IF((AS161+1.38)&gt;10,"10",AS161+1.38),0)</f>
        <v>7</v>
      </c>
      <c r="O161" t="s" s="25">
        <f>CONCATENATE(M161,"-",N161)</f>
        <v>74</v>
      </c>
      <c r="P161" s="28">
        <f>ROUND(IF((AV161-1.68)&lt;1,"1",AV161-1.68),0)</f>
        <v>7</v>
      </c>
      <c r="Q161" s="28">
        <f>ROUND(IF((AV161+1.68)&gt;10,"10",AV161+1.68),0)</f>
        <v>10</v>
      </c>
      <c r="R161" t="s" s="25">
        <f>CONCATENATE(P161,"-",Q161)</f>
        <v>42</v>
      </c>
      <c r="S161" s="28">
        <f>ROUND(IF((AY161-1.72)&lt;1,"1",AY161-1.72),0)</f>
        <v>4</v>
      </c>
      <c r="T161" s="28">
        <f>ROUND(IF((AY161+1.72)&gt;10,"10",AY161+1.72),0)</f>
        <v>8</v>
      </c>
      <c r="U161" t="s" s="25">
        <f>CONCATENATE(S161,"-",T161)</f>
        <v>32</v>
      </c>
      <c r="V161" s="28">
        <f>ROUND(IF((BB161-1.46)&lt;1,"1",BB161-1.46),0)</f>
        <v>7</v>
      </c>
      <c r="W161" s="28">
        <f>ROUND(IF((BB161+1.46)&gt;10,"10",BB161+1.46),0)</f>
        <v>9</v>
      </c>
      <c r="X161" t="s" s="29">
        <f>CONCATENATE(V161,"-",W161)</f>
        <v>129</v>
      </c>
      <c r="Y161" s="27">
        <f>ROUND(IF(AN161-7.43&lt;48,"48",AN161-7.43),0)</f>
        <v>109</v>
      </c>
      <c r="Z161" s="28">
        <f>ROUND(IF(AN161+7.43&gt;240,"240",AN161+7.43),0)</f>
        <v>123</v>
      </c>
      <c r="AA161" t="s" s="25">
        <f>CONCATENATE(Y161,"-",Z161)</f>
        <v>362</v>
      </c>
      <c r="AB161" s="28">
        <f>ROUND(IF(AQ161-7.37&lt;48,"48",AQ161-7.37),0)</f>
        <v>159</v>
      </c>
      <c r="AC161" s="28">
        <f>ROUND(IF(AQ161+7.37&gt;240,"240",AQ161+7.37),0)</f>
        <v>173</v>
      </c>
      <c r="AD161" t="s" s="25">
        <f>CONCATENATE(AB161,"-",AC161)</f>
        <v>168</v>
      </c>
      <c r="AE161" s="28">
        <f>ROUND(IF(AT161-7.31&lt;48,"48",AT161-7.31),0)</f>
        <v>177</v>
      </c>
      <c r="AF161" s="28">
        <f>ROUND(IF(AT161+7.31&gt;240,"240",AT161+7.31),0)</f>
        <v>191</v>
      </c>
      <c r="AG161" t="s" s="25">
        <f>CONCATENATE(AE161,"-",AF161)</f>
        <v>194</v>
      </c>
      <c r="AH161" s="28">
        <f>ROUND(IF(AW161-7.22&lt;48,"48",AW161-7.22),0)</f>
        <v>153</v>
      </c>
      <c r="AI161" s="28">
        <f>ROUND(IF(AW161+7.22&gt;240,"240",AW161+7.22),0)</f>
        <v>167</v>
      </c>
      <c r="AJ161" t="s" s="25">
        <f>CONCATENATE(AH161,"-",AI161)</f>
        <v>170</v>
      </c>
      <c r="AK161" s="28">
        <f>ROUND(IF(AZ161-7.06&lt;48,"48",AZ161-7.06),0)</f>
        <v>171</v>
      </c>
      <c r="AL161" s="28">
        <f>ROUND(IF(AZ161+7.06&gt;240,"240",AZ161+7.06),0)</f>
        <v>185</v>
      </c>
      <c r="AM161" t="s" s="29">
        <f>CONCATENATE(AK161,"-",AL161)</f>
        <v>114</v>
      </c>
      <c r="AN161" s="27">
        <f>BD161+48</f>
        <v>116</v>
      </c>
      <c r="AO161" s="30">
        <f>AN161/48</f>
        <v>2.41666666666667</v>
      </c>
      <c r="AP161" s="95">
        <v>3</v>
      </c>
      <c r="AQ161" s="28">
        <f>BF161+48</f>
        <v>166</v>
      </c>
      <c r="AR161" s="30">
        <f>AQ161/48</f>
        <v>3.45833333333333</v>
      </c>
      <c r="AS161" s="95">
        <v>6</v>
      </c>
      <c r="AT161" s="28">
        <f>BH161+48</f>
        <v>184</v>
      </c>
      <c r="AU161" s="30">
        <f>AT161/48</f>
        <v>3.83333333333333</v>
      </c>
      <c r="AV161" s="95">
        <v>9</v>
      </c>
      <c r="AW161" s="28">
        <f>BJ161+48</f>
        <v>160</v>
      </c>
      <c r="AX161" s="30">
        <f>AW161/48</f>
        <v>3.33333333333333</v>
      </c>
      <c r="AY161" s="95">
        <v>6</v>
      </c>
      <c r="AZ161" s="28">
        <f>BL161+48</f>
        <v>178</v>
      </c>
      <c r="BA161" s="30">
        <f>AZ161/48</f>
        <v>3.70833333333333</v>
      </c>
      <c r="BB161" s="96">
        <v>8</v>
      </c>
      <c r="BC161" s="50"/>
      <c r="BD161" s="97">
        <v>68</v>
      </c>
      <c r="BE161" s="95">
        <v>3</v>
      </c>
      <c r="BF161" s="95">
        <v>118</v>
      </c>
      <c r="BG161" s="95">
        <v>6</v>
      </c>
      <c r="BH161" s="95">
        <v>136</v>
      </c>
      <c r="BI161" s="95">
        <v>9</v>
      </c>
      <c r="BJ161" s="95">
        <v>112</v>
      </c>
      <c r="BK161" s="95">
        <v>6</v>
      </c>
      <c r="BL161" s="95">
        <v>130</v>
      </c>
      <c r="BM161" s="96">
        <v>8</v>
      </c>
    </row>
    <row r="162" ht="15.75" customHeight="1">
      <c r="A162" s="91">
        <v>161</v>
      </c>
      <c r="B162" t="s" s="92">
        <v>23</v>
      </c>
      <c r="C162" t="s" s="48">
        <v>433</v>
      </c>
      <c r="D162" t="s" s="105">
        <v>434</v>
      </c>
      <c r="E162" t="s" s="94">
        <v>26</v>
      </c>
      <c r="F162" s="95">
        <v>27</v>
      </c>
      <c r="G162" t="s" s="24">
        <v>250</v>
      </c>
      <c r="H162" t="s" s="25">
        <f>IF(AND(E162="M",F162&lt;=29),"M 17-29",IF(AND(E162="K",F162&lt;=29),"K 17-29",IF(AND(E162="M",F162&gt;29),"M 30-79",IF(AND(E162="K",F162&gt;29),"K 30-79","other"))))</f>
        <v>60</v>
      </c>
      <c r="I162" s="26"/>
      <c r="J162" s="27">
        <f>ROUND(IF((AP162-1.43)&lt;1,"1",AP162-1.43),0)</f>
        <v>6</v>
      </c>
      <c r="K162" s="28">
        <f>ROUND(IF((AP162+1.43)&gt;10,"10",AP162+1.43),0)</f>
        <v>8</v>
      </c>
      <c r="L162" t="s" s="25">
        <f>CONCATENATE(J162,"-",K162)</f>
        <v>81</v>
      </c>
      <c r="M162" s="28">
        <f>ROUND(IF((AS162-1.38)&lt;1,"1",AS162-1.38),0)</f>
        <v>7</v>
      </c>
      <c r="N162" s="28">
        <f>ROUND(IF((AS162+1.38)&gt;10,"10",AS162+1.38),0)</f>
        <v>9</v>
      </c>
      <c r="O162" t="s" s="25">
        <f>CONCATENATE(M162,"-",N162)</f>
        <v>129</v>
      </c>
      <c r="P162" s="28">
        <f>ROUND(IF((AV162-1.68)&lt;1,"1",AV162-1.68),0)</f>
        <v>3</v>
      </c>
      <c r="Q162" s="28">
        <f>ROUND(IF((AV162+1.68)&gt;10,"10",AV162+1.68),0)</f>
        <v>7</v>
      </c>
      <c r="R162" t="s" s="25">
        <f>CONCATENATE(P162,"-",Q162)</f>
        <v>30</v>
      </c>
      <c r="S162" s="28">
        <f>ROUND(IF((AY162-1.72)&lt;1,"1",AY162-1.72),0)</f>
        <v>3</v>
      </c>
      <c r="T162" s="28">
        <f>ROUND(IF((AY162+1.72)&gt;10,"10",AY162+1.72),0)</f>
        <v>7</v>
      </c>
      <c r="U162" t="s" s="25">
        <f>CONCATENATE(S162,"-",T162)</f>
        <v>30</v>
      </c>
      <c r="V162" s="28">
        <f>ROUND(IF((BB162-1.46)&lt;1,"1",BB162-1.46),0)</f>
        <v>2</v>
      </c>
      <c r="W162" s="28">
        <f>ROUND(IF((BB162+1.46)&gt;10,"10",BB162+1.46),0)</f>
        <v>4</v>
      </c>
      <c r="X162" t="s" s="29">
        <f>CONCATENATE(V162,"-",W162)</f>
        <v>29</v>
      </c>
      <c r="Y162" s="27">
        <f>ROUND(IF(AN162-7.43&lt;48,"48",AN162-7.43),0)</f>
        <v>150</v>
      </c>
      <c r="Z162" s="28">
        <f>ROUND(IF(AN162+7.43&gt;240,"240",AN162+7.43),0)</f>
        <v>164</v>
      </c>
      <c r="AA162" t="s" s="25">
        <f>CONCATENATE(Y162,"-",Z162)</f>
        <v>186</v>
      </c>
      <c r="AB162" s="28">
        <f>ROUND(IF(AQ162-7.37&lt;48,"48",AQ162-7.37),0)</f>
        <v>172</v>
      </c>
      <c r="AC162" s="28">
        <f>ROUND(IF(AQ162+7.37&gt;240,"240",AQ162+7.37),0)</f>
        <v>186</v>
      </c>
      <c r="AD162" t="s" s="25">
        <f>CONCATENATE(AB162,"-",AC162)</f>
        <v>205</v>
      </c>
      <c r="AE162" s="28">
        <f>ROUND(IF(AT162-7.31&lt;48,"48",AT162-7.31),0)</f>
        <v>144</v>
      </c>
      <c r="AF162" s="28">
        <f>ROUND(IF(AT162+7.31&gt;240,"240",AT162+7.31),0)</f>
        <v>158</v>
      </c>
      <c r="AG162" t="s" s="25">
        <f>CONCATENATE(AE162,"-",AF162)</f>
        <v>64</v>
      </c>
      <c r="AH162" s="28">
        <f>ROUND(IF(AW162-7.22&lt;48,"48",AW162-7.22),0)</f>
        <v>143</v>
      </c>
      <c r="AI162" s="28">
        <f>ROUND(IF(AW162+7.22&gt;240,"240",AW162+7.22),0)</f>
        <v>157</v>
      </c>
      <c r="AJ162" t="s" s="25">
        <f>CONCATENATE(AH162,"-",AI162)</f>
        <v>142</v>
      </c>
      <c r="AK162" s="28">
        <f>ROUND(IF(AZ162-7.06&lt;48,"48",AZ162-7.06),0)</f>
        <v>125</v>
      </c>
      <c r="AL162" s="28">
        <f>ROUND(IF(AZ162+7.06&gt;240,"240",AZ162+7.06),0)</f>
        <v>139</v>
      </c>
      <c r="AM162" t="s" s="29">
        <f>CONCATENATE(AK162,"-",AL162)</f>
        <v>83</v>
      </c>
      <c r="AN162" s="27">
        <f>BD162+48</f>
        <v>157</v>
      </c>
      <c r="AO162" s="30">
        <f>AN162/48</f>
        <v>3.27083333333333</v>
      </c>
      <c r="AP162" s="95">
        <v>7</v>
      </c>
      <c r="AQ162" s="28">
        <f>BF162+48</f>
        <v>179</v>
      </c>
      <c r="AR162" s="30">
        <f>AQ162/48</f>
        <v>3.72916666666667</v>
      </c>
      <c r="AS162" s="95">
        <v>8</v>
      </c>
      <c r="AT162" s="28">
        <f>BH162+48</f>
        <v>151</v>
      </c>
      <c r="AU162" s="30">
        <f>AT162/48</f>
        <v>3.14583333333333</v>
      </c>
      <c r="AV162" s="95">
        <v>5</v>
      </c>
      <c r="AW162" s="28">
        <f>BJ162+48</f>
        <v>150</v>
      </c>
      <c r="AX162" s="30">
        <f>AW162/48</f>
        <v>3.125</v>
      </c>
      <c r="AY162" s="95">
        <v>5</v>
      </c>
      <c r="AZ162" s="28">
        <f>BL162+48</f>
        <v>132</v>
      </c>
      <c r="BA162" s="30">
        <f>AZ162/48</f>
        <v>2.75</v>
      </c>
      <c r="BB162" s="96">
        <v>3</v>
      </c>
      <c r="BC162" s="50"/>
      <c r="BD162" s="97">
        <v>109</v>
      </c>
      <c r="BE162" s="95">
        <v>7</v>
      </c>
      <c r="BF162" s="95">
        <v>131</v>
      </c>
      <c r="BG162" s="95">
        <v>8</v>
      </c>
      <c r="BH162" s="95">
        <v>103</v>
      </c>
      <c r="BI162" s="95">
        <v>5</v>
      </c>
      <c r="BJ162" s="95">
        <v>102</v>
      </c>
      <c r="BK162" s="95">
        <v>5</v>
      </c>
      <c r="BL162" s="95">
        <v>84</v>
      </c>
      <c r="BM162" s="96">
        <v>3</v>
      </c>
    </row>
    <row r="163" ht="15.75" customHeight="1">
      <c r="A163" s="91">
        <v>162</v>
      </c>
      <c r="B163" t="s" s="92">
        <v>23</v>
      </c>
      <c r="C163" s="93"/>
      <c r="D163" t="s" s="106">
        <v>435</v>
      </c>
      <c r="E163" t="s" s="94">
        <v>51</v>
      </c>
      <c r="F163" s="95">
        <v>40</v>
      </c>
      <c r="G163" t="s" s="24">
        <v>250</v>
      </c>
      <c r="H163" t="s" s="25">
        <f>IF(AND(E163="M",F163&lt;=29),"M 17-29",IF(AND(E163="K",F163&lt;=29),"K 17-29",IF(AND(E163="M",F163&gt;29),"M 30-79",IF(AND(E163="K",F163&gt;29),"K 30-79","other"))))</f>
        <v>52</v>
      </c>
      <c r="I163" s="26"/>
      <c r="J163" s="27">
        <f>ROUND(IF((AP163-1.67)&lt;1,"1",AP163-1.67),0)</f>
        <v>1</v>
      </c>
      <c r="K163" s="28">
        <f>ROUND(IF((AP163+1.67)&gt;10,"10",AP163+1.67),0)</f>
        <v>4</v>
      </c>
      <c r="L163" t="s" s="25">
        <f>CONCATENATE(J163,"-",K163)</f>
        <v>53</v>
      </c>
      <c r="M163" s="28">
        <f>ROUND(IF((AS163-2.01)&lt;1,"1",AS163-2.01),0)</f>
        <v>7</v>
      </c>
      <c r="N163" s="28">
        <f>ROUND(IF((AS163+2.01)&gt;10,"10",AS163+2.01),0)</f>
        <v>10</v>
      </c>
      <c r="O163" t="s" s="25">
        <f>CONCATENATE(M163,"-",N163)</f>
        <v>42</v>
      </c>
      <c r="P163" s="28">
        <f>ROUND(IF((AV163-1.73)&lt;1,"1",AV163-1.73),0)</f>
        <v>8</v>
      </c>
      <c r="Q163" s="28">
        <f>ROUND(IF((AV163+1.73)&gt;10,"10",AV163+1.73),0)</f>
        <v>10</v>
      </c>
      <c r="R163" t="s" s="25">
        <f>CONCATENATE(P163,"-",Q163)</f>
        <v>61</v>
      </c>
      <c r="S163" s="28">
        <f>ROUND(IF((AY163-1.91)&lt;1,"1",AY163-1.91),0)</f>
        <v>5</v>
      </c>
      <c r="T163" s="28">
        <f>ROUND(IF((AY163+1.91)&gt;10,"10",AY163+1.91),0)</f>
        <v>9</v>
      </c>
      <c r="U163" t="s" s="25">
        <f>CONCATENATE(S163,"-",T163)</f>
        <v>31</v>
      </c>
      <c r="V163" s="28">
        <f>ROUND(IF((BB163-1.76)&lt;1,"1",BB163-1.76),0)</f>
        <v>8</v>
      </c>
      <c r="W163" s="28">
        <f>ROUND(IF((BB163+1.76)&gt;10,"10",BB163+1.76),0)</f>
        <v>10</v>
      </c>
      <c r="X163" t="s" s="29">
        <f>CONCATENATE(V163,"-",W163)</f>
        <v>61</v>
      </c>
      <c r="Y163" s="27">
        <f>ROUND(IF(AN163-7.43&lt;48,"48",AN163-7.43),0)</f>
        <v>103</v>
      </c>
      <c r="Z163" s="28">
        <f>ROUND(IF(AN163+7.43&gt;240,"240",AN163+7.43),0)</f>
        <v>117</v>
      </c>
      <c r="AA163" t="s" s="25">
        <f>CONCATENATE(Y163,"-",Z163)</f>
        <v>393</v>
      </c>
      <c r="AB163" s="28">
        <f>ROUND(IF(AQ163-7.37&lt;48,"48",AQ163-7.37),0)</f>
        <v>159</v>
      </c>
      <c r="AC163" s="28">
        <f>ROUND(IF(AQ163+7.37&gt;240,"240",AQ163+7.37),0)</f>
        <v>173</v>
      </c>
      <c r="AD163" t="s" s="25">
        <f>CONCATENATE(AB163,"-",AC163)</f>
        <v>168</v>
      </c>
      <c r="AE163" s="28">
        <f>ROUND(IF(AT163-7.31&lt;48,"48",AT163-7.31),0)</f>
        <v>179</v>
      </c>
      <c r="AF163" s="28">
        <f>ROUND(IF(AT163+7.31&gt;240,"240",AT163+7.31),0)</f>
        <v>193</v>
      </c>
      <c r="AG163" t="s" s="25">
        <f>CONCATENATE(AE163,"-",AF163)</f>
        <v>92</v>
      </c>
      <c r="AH163" s="28">
        <f>ROUND(IF(AW163-7.22&lt;48,"48",AW163-7.22),0)</f>
        <v>168</v>
      </c>
      <c r="AI163" s="28">
        <f>ROUND(IF(AW163+7.22&gt;240,"240",AW163+7.22),0)</f>
        <v>182</v>
      </c>
      <c r="AJ163" t="s" s="25">
        <f>CONCATENATE(AH163,"-",AI163)</f>
        <v>96</v>
      </c>
      <c r="AK163" s="28">
        <f>ROUND(IF(AZ163-7.06&lt;48,"48",AZ163-7.06),0)</f>
        <v>219</v>
      </c>
      <c r="AL163" s="28">
        <f>ROUND(IF(AZ163+7.06&gt;240,"240",AZ163+7.06),0)</f>
        <v>233</v>
      </c>
      <c r="AM163" t="s" s="29">
        <f>CONCATENATE(AK163,"-",AL163)</f>
        <v>436</v>
      </c>
      <c r="AN163" s="27">
        <f>BD163+48</f>
        <v>110</v>
      </c>
      <c r="AO163" s="30">
        <f>AN163/48</f>
        <v>2.29166666666667</v>
      </c>
      <c r="AP163" s="95">
        <v>2</v>
      </c>
      <c r="AQ163" s="28">
        <f>BF163+48</f>
        <v>166</v>
      </c>
      <c r="AR163" s="30">
        <f>AQ163/48</f>
        <v>3.45833333333333</v>
      </c>
      <c r="AS163" s="95">
        <v>9</v>
      </c>
      <c r="AT163" s="28">
        <f>BH163+48</f>
        <v>186</v>
      </c>
      <c r="AU163" s="30">
        <f>AT163/48</f>
        <v>3.875</v>
      </c>
      <c r="AV163" s="95">
        <v>10</v>
      </c>
      <c r="AW163" s="28">
        <f>BJ163+48</f>
        <v>175</v>
      </c>
      <c r="AX163" s="30">
        <f>AW163/48</f>
        <v>3.64583333333333</v>
      </c>
      <c r="AY163" s="95">
        <v>7</v>
      </c>
      <c r="AZ163" s="28">
        <f>BL163+48</f>
        <v>226</v>
      </c>
      <c r="BA163" s="30">
        <f>AZ163/48</f>
        <v>4.70833333333333</v>
      </c>
      <c r="BB163" s="96">
        <v>10</v>
      </c>
      <c r="BC163" s="50"/>
      <c r="BD163" s="97">
        <v>62</v>
      </c>
      <c r="BE163" s="95">
        <v>2</v>
      </c>
      <c r="BF163" s="95">
        <v>118</v>
      </c>
      <c r="BG163" s="95">
        <v>9</v>
      </c>
      <c r="BH163" s="95">
        <v>138</v>
      </c>
      <c r="BI163" s="95">
        <v>10</v>
      </c>
      <c r="BJ163" s="95">
        <v>127</v>
      </c>
      <c r="BK163" s="95">
        <v>7</v>
      </c>
      <c r="BL163" s="95">
        <v>178</v>
      </c>
      <c r="BM163" s="96">
        <v>10</v>
      </c>
    </row>
    <row r="164" ht="15.75" customHeight="1">
      <c r="A164" s="95">
        <v>164</v>
      </c>
      <c r="B164" t="s" s="98">
        <v>39</v>
      </c>
      <c r="C164" t="s" s="89">
        <v>437</v>
      </c>
      <c r="D164" t="s" s="105">
        <v>438</v>
      </c>
      <c r="E164" t="s" s="94">
        <v>51</v>
      </c>
      <c r="F164" s="95">
        <v>22</v>
      </c>
      <c r="G164" t="s" s="24">
        <v>250</v>
      </c>
      <c r="H164" t="s" s="25">
        <f>IF(AND(E164="M",F164&lt;=29),"M 17-29",IF(AND(E164="K",F164&lt;=29),"K 17-29",IF(AND(E164="M",F164&gt;29),"M 30-79",IF(AND(E164="K",F164&gt;29),"K 30-79","other"))))</f>
        <v>101</v>
      </c>
      <c r="I164" s="26"/>
      <c r="J164" s="27">
        <f>ROUND(IF((AP164-1.33)&lt;1,"1",AP164-1.33),0)</f>
        <v>6</v>
      </c>
      <c r="K164" s="28">
        <f>ROUND(IF((AP164+1.33)&gt;10,"10",AP164+1.33),0)</f>
        <v>8</v>
      </c>
      <c r="L164" t="s" s="25">
        <f>CONCATENATE(J164,"-",K164)</f>
        <v>81</v>
      </c>
      <c r="M164" s="28">
        <f>ROUND(IF((AS164-1.31)&lt;1,"1",AS164-1.31),0)</f>
        <v>2</v>
      </c>
      <c r="N164" s="28">
        <f>ROUND(IF((AS164+1.31)&gt;10,"10",AS164+1.31),0)</f>
        <v>4</v>
      </c>
      <c r="O164" t="s" s="25">
        <f>CONCATENATE(M164,"-",N164)</f>
        <v>29</v>
      </c>
      <c r="P164" s="28">
        <f>ROUND(IF((AV164-1.52)&lt;1,"1",AV164-1.52),0)</f>
        <v>4</v>
      </c>
      <c r="Q164" s="28">
        <f>ROUND(IF((AV164+1.52)&gt;10,"10",AV164+1.52),0)</f>
        <v>8</v>
      </c>
      <c r="R164" t="s" s="25">
        <f>CONCATENATE(P164,"-",Q164)</f>
        <v>32</v>
      </c>
      <c r="S164" s="28">
        <f>ROUND(IF((AY164-1.6)&lt;1,"1",AY164-1.6),0)</f>
        <v>8</v>
      </c>
      <c r="T164" s="28">
        <f>ROUND(IF((AY164+1.6)&gt;10,"10",AY164+1.6),0)</f>
        <v>10</v>
      </c>
      <c r="U164" t="s" s="25">
        <f>CONCATENATE(S164,"-",T164)</f>
        <v>61</v>
      </c>
      <c r="V164" s="28">
        <f>ROUND(IF((BB164-1.3)&lt;1,"1",BB164-1.3),0)</f>
        <v>7</v>
      </c>
      <c r="W164" s="28">
        <f>ROUND(IF((BB164+1.3)&gt;10,"10",BB164+1.3),0)</f>
        <v>9</v>
      </c>
      <c r="X164" t="s" s="29">
        <f>CONCATENATE(V164,"-",W164)</f>
        <v>129</v>
      </c>
      <c r="Y164" s="27">
        <f>ROUND(IF(AN164-7.43&lt;48,"48",AN164-7.43),0)</f>
        <v>161</v>
      </c>
      <c r="Z164" s="28">
        <f>ROUND(IF(AN164+7.43&gt;240,"240",AN164+7.43),0)</f>
        <v>175</v>
      </c>
      <c r="AA164" t="s" s="25">
        <f>CONCATENATE(Y164,"-",Z164)</f>
        <v>99</v>
      </c>
      <c r="AB164" s="28">
        <f>ROUND(IF(AQ164-7.37&lt;48,"48",AQ164-7.37),0)</f>
        <v>130</v>
      </c>
      <c r="AC164" s="28">
        <f>ROUND(IF(AQ164+7.37&gt;240,"240",AQ164+7.37),0)</f>
        <v>144</v>
      </c>
      <c r="AD164" t="s" s="25">
        <f>CONCATENATE(AB164,"-",AC164)</f>
        <v>190</v>
      </c>
      <c r="AE164" s="28">
        <f>ROUND(IF(AT164-7.31&lt;48,"48",AT164-7.31),0)</f>
        <v>169</v>
      </c>
      <c r="AF164" s="28">
        <f>ROUND(IF(AT164+7.31&gt;240,"240",AT164+7.31),0)</f>
        <v>183</v>
      </c>
      <c r="AG164" t="s" s="25">
        <f>CONCATENATE(AE164,"-",AF164)</f>
        <v>63</v>
      </c>
      <c r="AH164" s="28">
        <f>ROUND(IF(AW164-7.22&lt;48,"48",AW164-7.22),0)</f>
        <v>182</v>
      </c>
      <c r="AI164" s="28">
        <f>ROUND(IF(AW164+7.22&gt;240,"240",AW164+7.22),0)</f>
        <v>196</v>
      </c>
      <c r="AJ164" t="s" s="25">
        <f>CONCATENATE(AH164,"-",AI164)</f>
        <v>85</v>
      </c>
      <c r="AK164" s="28">
        <f>ROUND(IF(AZ164-7.06&lt;48,"48",AZ164-7.06),0)</f>
        <v>175</v>
      </c>
      <c r="AL164" s="28">
        <f>ROUND(IF(AZ164+7.06&gt;240,"240",AZ164+7.06),0)</f>
        <v>189</v>
      </c>
      <c r="AM164" t="s" s="29">
        <f>CONCATENATE(AK164,"-",AL164)</f>
        <v>98</v>
      </c>
      <c r="AN164" s="27">
        <f>BD164+48</f>
        <v>168</v>
      </c>
      <c r="AO164" s="30">
        <f>AN164/48</f>
        <v>3.5</v>
      </c>
      <c r="AP164" s="95">
        <v>7</v>
      </c>
      <c r="AQ164" s="28">
        <f>BF164+48</f>
        <v>137</v>
      </c>
      <c r="AR164" s="30">
        <f>AQ164/48</f>
        <v>2.85416666666667</v>
      </c>
      <c r="AS164" s="95">
        <v>3</v>
      </c>
      <c r="AT164" s="28">
        <f>BH164+48</f>
        <v>176</v>
      </c>
      <c r="AU164" s="30">
        <f>AT164/48</f>
        <v>3.66666666666667</v>
      </c>
      <c r="AV164" s="95">
        <v>6</v>
      </c>
      <c r="AW164" s="28">
        <f>BJ164+48</f>
        <v>189</v>
      </c>
      <c r="AX164" s="30">
        <f>AW164/48</f>
        <v>3.9375</v>
      </c>
      <c r="AY164" s="95">
        <v>10</v>
      </c>
      <c r="AZ164" s="28">
        <f>BL164+48</f>
        <v>182</v>
      </c>
      <c r="BA164" s="30">
        <f>AZ164/48</f>
        <v>3.79166666666667</v>
      </c>
      <c r="BB164" s="96">
        <v>8</v>
      </c>
      <c r="BC164" s="32"/>
      <c r="BD164" s="97">
        <v>120</v>
      </c>
      <c r="BE164" s="95">
        <v>7</v>
      </c>
      <c r="BF164" s="95">
        <v>89</v>
      </c>
      <c r="BG164" s="95">
        <v>3</v>
      </c>
      <c r="BH164" s="95">
        <v>128</v>
      </c>
      <c r="BI164" s="95">
        <v>6</v>
      </c>
      <c r="BJ164" s="95">
        <v>141</v>
      </c>
      <c r="BK164" s="95">
        <v>10</v>
      </c>
      <c r="BL164" s="95">
        <v>134</v>
      </c>
      <c r="BM164" s="96">
        <v>8</v>
      </c>
    </row>
    <row r="165" ht="15.75" customHeight="1">
      <c r="A165" s="91">
        <v>165</v>
      </c>
      <c r="B165" t="s" s="92">
        <v>23</v>
      </c>
      <c r="C165" t="s" s="20">
        <v>439</v>
      </c>
      <c r="D165" t="s" s="105">
        <v>440</v>
      </c>
      <c r="E165" t="s" s="94">
        <v>51</v>
      </c>
      <c r="F165" s="95">
        <v>26</v>
      </c>
      <c r="G165" t="s" s="24">
        <v>250</v>
      </c>
      <c r="H165" t="s" s="25">
        <f>IF(AND(E165="M",F165&lt;=29),"M 17-29",IF(AND(E165="K",F165&lt;=29),"K 17-29",IF(AND(E165="M",F165&gt;29),"M 30-79",IF(AND(E165="K",F165&gt;29),"K 30-79","other"))))</f>
        <v>101</v>
      </c>
      <c r="I165" s="26"/>
      <c r="J165" s="27">
        <f>ROUND(IF((AP165-1.33)&lt;1,"1",AP165-1.33),0)</f>
        <v>2</v>
      </c>
      <c r="K165" s="28">
        <f>ROUND(IF((AP165+1.33)&gt;10,"10",AP165+1.33),0)</f>
        <v>4</v>
      </c>
      <c r="L165" t="s" s="25">
        <f>CONCATENATE(J165,"-",K165)</f>
        <v>29</v>
      </c>
      <c r="M165" s="28">
        <f>ROUND(IF((AS165-1.31)&lt;1,"1",AS165-1.31),0)</f>
        <v>3</v>
      </c>
      <c r="N165" s="28">
        <f>ROUND(IF((AS165+1.31)&gt;10,"10",AS165+1.31),0)</f>
        <v>5</v>
      </c>
      <c r="O165" t="s" s="25">
        <f>CONCATENATE(M165,"-",N165)</f>
        <v>41</v>
      </c>
      <c r="P165" s="28">
        <f>ROUND(IF((AV165-1.52)&lt;1,"1",AV165-1.52),0)</f>
        <v>2</v>
      </c>
      <c r="Q165" s="28">
        <f>ROUND(IF((AV165+1.52)&gt;10,"10",AV165+1.52),0)</f>
        <v>6</v>
      </c>
      <c r="R165" t="s" s="25">
        <f>CONCATENATE(P165,"-",Q165)</f>
        <v>33</v>
      </c>
      <c r="S165" s="28">
        <f>ROUND(IF((AY165-1.6)&lt;1,"1",AY165-1.6),0)</f>
        <v>4</v>
      </c>
      <c r="T165" s="28">
        <f>ROUND(IF((AY165+1.6)&gt;10,"10",AY165+1.6),0)</f>
        <v>8</v>
      </c>
      <c r="U165" t="s" s="25">
        <f>CONCATENATE(S165,"-",T165)</f>
        <v>32</v>
      </c>
      <c r="V165" s="28">
        <f>ROUND(IF((BB165-1.3)&lt;1,"1",BB165-1.3),0)</f>
        <v>6</v>
      </c>
      <c r="W165" s="28">
        <f>ROUND(IF((BB165+1.3)&gt;10,"10",BB165+1.3),0)</f>
        <v>8</v>
      </c>
      <c r="X165" t="s" s="29">
        <f>CONCATENATE(V165,"-",W165)</f>
        <v>81</v>
      </c>
      <c r="Y165" s="27">
        <f>ROUND(IF(AN165-7.43&lt;48,"48",AN165-7.43),0)</f>
        <v>113</v>
      </c>
      <c r="Z165" s="28">
        <f>ROUND(IF(AN165+7.43&gt;240,"240",AN165+7.43),0)</f>
        <v>127</v>
      </c>
      <c r="AA165" t="s" s="25">
        <f>CONCATENATE(Y165,"-",Z165)</f>
        <v>119</v>
      </c>
      <c r="AB165" s="28">
        <f>ROUND(IF(AQ165-7.37&lt;48,"48",AQ165-7.37),0)</f>
        <v>141</v>
      </c>
      <c r="AC165" s="28">
        <f>ROUND(IF(AQ165+7.37&gt;240,"240",AQ165+7.37),0)</f>
        <v>155</v>
      </c>
      <c r="AD165" t="s" s="25">
        <f>CONCATENATE(AB165,"-",AC165)</f>
        <v>135</v>
      </c>
      <c r="AE165" s="28">
        <f>ROUND(IF(AT165-7.31&lt;48,"48",AT165-7.31),0)</f>
        <v>145</v>
      </c>
      <c r="AF165" s="28">
        <f>ROUND(IF(AT165+7.31&gt;240,"240",AT165+7.31),0)</f>
        <v>159</v>
      </c>
      <c r="AG165" t="s" s="25">
        <f>CONCATENATE(AE165,"-",AF165)</f>
        <v>86</v>
      </c>
      <c r="AH165" s="28">
        <f>ROUND(IF(AW165-7.22&lt;48,"48",AW165-7.22),0)</f>
        <v>157</v>
      </c>
      <c r="AI165" s="28">
        <f>ROUND(IF(AW165+7.22&gt;240,"240",AW165+7.22),0)</f>
        <v>171</v>
      </c>
      <c r="AJ165" t="s" s="25">
        <f>CONCATENATE(AH165,"-",AI165)</f>
        <v>209</v>
      </c>
      <c r="AK165" s="28">
        <f>ROUND(IF(AZ165-7.06&lt;48,"48",AZ165-7.06),0)</f>
        <v>174</v>
      </c>
      <c r="AL165" s="28">
        <f>ROUND(IF(AZ165+7.06&gt;240,"240",AZ165+7.06),0)</f>
        <v>188</v>
      </c>
      <c r="AM165" t="s" s="29">
        <f>CONCATENATE(AK165,"-",AL165)</f>
        <v>48</v>
      </c>
      <c r="AN165" s="27">
        <f>BD165+48</f>
        <v>120</v>
      </c>
      <c r="AO165" s="30">
        <f>AN165/48</f>
        <v>2.5</v>
      </c>
      <c r="AP165" s="95">
        <v>3</v>
      </c>
      <c r="AQ165" s="28">
        <f>BF165+48</f>
        <v>148</v>
      </c>
      <c r="AR165" s="30">
        <f>AQ165/48</f>
        <v>3.08333333333333</v>
      </c>
      <c r="AS165" s="95">
        <v>4</v>
      </c>
      <c r="AT165" s="28">
        <f>BH165+48</f>
        <v>152</v>
      </c>
      <c r="AU165" s="30">
        <f>AT165/48</f>
        <v>3.16666666666667</v>
      </c>
      <c r="AV165" s="95">
        <v>4</v>
      </c>
      <c r="AW165" s="28">
        <f>BJ165+48</f>
        <v>164</v>
      </c>
      <c r="AX165" s="30">
        <f>AW165/48</f>
        <v>3.41666666666667</v>
      </c>
      <c r="AY165" s="95">
        <v>6</v>
      </c>
      <c r="AZ165" s="28">
        <f>BL165+48</f>
        <v>181</v>
      </c>
      <c r="BA165" s="30">
        <f>AZ165/48</f>
        <v>3.77083333333333</v>
      </c>
      <c r="BB165" s="96">
        <v>7</v>
      </c>
      <c r="BC165" s="50"/>
      <c r="BD165" s="97">
        <v>72</v>
      </c>
      <c r="BE165" s="95">
        <v>3</v>
      </c>
      <c r="BF165" s="95">
        <v>100</v>
      </c>
      <c r="BG165" s="95">
        <v>4</v>
      </c>
      <c r="BH165" s="95">
        <v>104</v>
      </c>
      <c r="BI165" s="95">
        <v>4</v>
      </c>
      <c r="BJ165" s="95">
        <v>116</v>
      </c>
      <c r="BK165" s="95">
        <v>6</v>
      </c>
      <c r="BL165" s="95">
        <v>133</v>
      </c>
      <c r="BM165" s="96">
        <v>7</v>
      </c>
    </row>
    <row r="166" ht="15.75" customHeight="1">
      <c r="A166" s="95">
        <v>167</v>
      </c>
      <c r="B166" t="s" s="112">
        <v>39</v>
      </c>
      <c r="C166" s="101"/>
      <c r="D166" t="s" s="105">
        <v>441</v>
      </c>
      <c r="E166" t="s" s="94">
        <v>51</v>
      </c>
      <c r="F166" s="95">
        <v>26</v>
      </c>
      <c r="G166" t="s" s="24">
        <v>250</v>
      </c>
      <c r="H166" t="s" s="25">
        <f>IF(AND(E166="M",F166&lt;=29),"M 17-29",IF(AND(E166="K",F166&lt;=29),"K 17-29",IF(AND(E166="M",F166&gt;29),"M 30-79",IF(AND(E166="K",F166&gt;29),"K 30-79","other"))))</f>
        <v>101</v>
      </c>
      <c r="I166" s="26"/>
      <c r="J166" s="27">
        <f>ROUND(IF((AP166-1.33)&lt;1,"1",AP166-1.33),0)</f>
        <v>1</v>
      </c>
      <c r="K166" s="28">
        <f>ROUND(IF((AP166+1.33)&gt;10,"10",AP166+1.33),0)</f>
        <v>2</v>
      </c>
      <c r="L166" t="s" s="25">
        <f>CONCATENATE(J166,"-",K166)</f>
        <v>67</v>
      </c>
      <c r="M166" s="28">
        <f>ROUND(IF((AS166-1.31)&lt;1,"1",AS166-1.31),0)</f>
        <v>6</v>
      </c>
      <c r="N166" s="28">
        <f>ROUND(IF((AS166+1.31)&gt;10,"10",AS166+1.31),0)</f>
        <v>8</v>
      </c>
      <c r="O166" t="s" s="25">
        <f>CONCATENATE(M166,"-",N166)</f>
        <v>81</v>
      </c>
      <c r="P166" s="28">
        <f>ROUND(IF((AV166-1.52)&lt;1,"1",AV166-1.52),0)</f>
        <v>3</v>
      </c>
      <c r="Q166" s="28">
        <f>ROUND(IF((AV166+1.52)&gt;10,"10",AV166+1.52),0)</f>
        <v>7</v>
      </c>
      <c r="R166" t="s" s="25">
        <f>CONCATENATE(P166,"-",Q166)</f>
        <v>30</v>
      </c>
      <c r="S166" s="28">
        <f>ROUND(IF((AY166-1.6)&lt;1,"1",AY166-1.6),0)</f>
        <v>5</v>
      </c>
      <c r="T166" s="28">
        <f>ROUND(IF((AY166+1.6)&gt;10,"10",AY166+1.6),0)</f>
        <v>9</v>
      </c>
      <c r="U166" t="s" s="25">
        <f>CONCATENATE(S166,"-",T166)</f>
        <v>31</v>
      </c>
      <c r="V166" s="28">
        <f>ROUND(IF((BB166-1.3)&lt;1,"1",BB166-1.3),0)</f>
        <v>9</v>
      </c>
      <c r="W166" s="28">
        <f>ROUND(IF((BB166+1.3)&gt;10,"10",BB166+1.3),0)</f>
        <v>10</v>
      </c>
      <c r="X166" t="s" s="29">
        <f>CONCATENATE(V166,"-",W166)</f>
        <v>82</v>
      </c>
      <c r="Y166" s="27">
        <f>ROUND(IF(AN166-7.43&lt;48,"48",AN166-7.43),0)</f>
        <v>53</v>
      </c>
      <c r="Z166" s="28">
        <f>ROUND(IF(AN166+7.43&gt;240,"240",AN166+7.43),0)</f>
        <v>67</v>
      </c>
      <c r="AA166" t="s" s="25">
        <f>CONCATENATE(Y166,"-",Z166)</f>
        <v>442</v>
      </c>
      <c r="AB166" s="28">
        <f>ROUND(IF(AQ166-7.37&lt;48,"48",AQ166-7.37),0)</f>
        <v>172</v>
      </c>
      <c r="AC166" s="28">
        <f>ROUND(IF(AQ166+7.37&gt;240,"240",AQ166+7.37),0)</f>
        <v>186</v>
      </c>
      <c r="AD166" t="s" s="25">
        <f>CONCATENATE(AB166,"-",AC166)</f>
        <v>205</v>
      </c>
      <c r="AE166" s="28">
        <f>ROUND(IF(AT166-7.31&lt;48,"48",AT166-7.31),0)</f>
        <v>153</v>
      </c>
      <c r="AF166" s="28">
        <f>ROUND(IF(AT166+7.31&gt;240,"240",AT166+7.31),0)</f>
        <v>167</v>
      </c>
      <c r="AG166" t="s" s="25">
        <f>CONCATENATE(AE166,"-",AF166)</f>
        <v>170</v>
      </c>
      <c r="AH166" s="28">
        <f>ROUND(IF(AW166-7.22&lt;48,"48",AW166-7.22),0)</f>
        <v>164</v>
      </c>
      <c r="AI166" s="28">
        <f>ROUND(IF(AW166+7.22&gt;240,"240",AW166+7.22),0)</f>
        <v>178</v>
      </c>
      <c r="AJ166" t="s" s="25">
        <f>CONCATENATE(AH166,"-",AI166)</f>
        <v>104</v>
      </c>
      <c r="AK166" s="28">
        <f>ROUND(IF(AZ166-7.06&lt;48,"48",AZ166-7.06),0)</f>
        <v>206</v>
      </c>
      <c r="AL166" s="28">
        <f>ROUND(IF(AZ166+7.06&gt;240,"240",AZ166+7.06),0)</f>
        <v>220</v>
      </c>
      <c r="AM166" t="s" s="29">
        <f>CONCATENATE(AK166,"-",AL166)</f>
        <v>443</v>
      </c>
      <c r="AN166" s="27">
        <f>BD166+48</f>
        <v>60</v>
      </c>
      <c r="AO166" s="30">
        <f>AN166/48</f>
        <v>1.25</v>
      </c>
      <c r="AP166" s="95">
        <v>1</v>
      </c>
      <c r="AQ166" s="28">
        <f>BF166+48</f>
        <v>179</v>
      </c>
      <c r="AR166" s="30">
        <f>AQ166/48</f>
        <v>3.72916666666667</v>
      </c>
      <c r="AS166" s="95">
        <v>7</v>
      </c>
      <c r="AT166" s="28">
        <f>BH166+48</f>
        <v>160</v>
      </c>
      <c r="AU166" s="30">
        <f>AT166/48</f>
        <v>3.33333333333333</v>
      </c>
      <c r="AV166" s="95">
        <v>5</v>
      </c>
      <c r="AW166" s="28">
        <f>BJ166+48</f>
        <v>171</v>
      </c>
      <c r="AX166" s="30">
        <f>AW166/48</f>
        <v>3.5625</v>
      </c>
      <c r="AY166" s="95">
        <v>7</v>
      </c>
      <c r="AZ166" s="28">
        <f>BL166+48</f>
        <v>213</v>
      </c>
      <c r="BA166" s="30">
        <f>AZ166/48</f>
        <v>4.4375</v>
      </c>
      <c r="BB166" s="96">
        <v>10</v>
      </c>
      <c r="BC166" s="50"/>
      <c r="BD166" s="97">
        <v>12</v>
      </c>
      <c r="BE166" s="95">
        <v>1</v>
      </c>
      <c r="BF166" s="95">
        <v>131</v>
      </c>
      <c r="BG166" s="95">
        <v>7</v>
      </c>
      <c r="BH166" s="95">
        <v>112</v>
      </c>
      <c r="BI166" s="95">
        <v>5</v>
      </c>
      <c r="BJ166" s="95">
        <v>123</v>
      </c>
      <c r="BK166" s="95">
        <v>7</v>
      </c>
      <c r="BL166" s="95">
        <v>165</v>
      </c>
      <c r="BM166" s="96">
        <v>10</v>
      </c>
    </row>
    <row r="167" ht="15.75" customHeight="1">
      <c r="A167" s="95">
        <v>155</v>
      </c>
      <c r="B167" t="s" s="113">
        <v>39</v>
      </c>
      <c r="C167" s="101"/>
      <c r="D167" t="s" s="105">
        <v>444</v>
      </c>
      <c r="E167" t="s" s="94">
        <v>51</v>
      </c>
      <c r="F167" s="95">
        <v>23</v>
      </c>
      <c r="G167" t="s" s="24">
        <v>250</v>
      </c>
      <c r="H167" t="s" s="25">
        <f>IF(AND(E167="M",F167&lt;=29),"M 17-29",IF(AND(E167="K",F167&lt;=29),"K 17-29",IF(AND(E167="M",F167&gt;29),"M 30-79",IF(AND(E167="K",F167&gt;29),"K 30-79","other"))))</f>
        <v>101</v>
      </c>
      <c r="I167" s="26"/>
      <c r="J167" s="27">
        <f>ROUND(IF((AP167-1.33)&lt;1,"1",AP167-1.33),0)</f>
        <v>6</v>
      </c>
      <c r="K167" s="28">
        <f>ROUND(IF((AP167+1.33)&gt;10,"10",AP167+1.33),0)</f>
        <v>8</v>
      </c>
      <c r="L167" t="s" s="25">
        <f>CONCATENATE(J167,"-",K167)</f>
        <v>81</v>
      </c>
      <c r="M167" s="28">
        <f>ROUND(IF((AS167-1.31)&lt;1,"1",AS167-1.31),0)</f>
        <v>7</v>
      </c>
      <c r="N167" s="28">
        <f>ROUND(IF((AS167+1.31)&gt;10,"10",AS167+1.31),0)</f>
        <v>9</v>
      </c>
      <c r="O167" t="s" s="25">
        <f>CONCATENATE(M167,"-",N167)</f>
        <v>129</v>
      </c>
      <c r="P167" s="28">
        <f>ROUND(IF((AV167-1.52)&lt;1,"1",AV167-1.52),0)</f>
        <v>4</v>
      </c>
      <c r="Q167" s="28">
        <f>ROUND(IF((AV167+1.52)&gt;10,"10",AV167+1.52),0)</f>
        <v>8</v>
      </c>
      <c r="R167" t="s" s="25">
        <f>CONCATENATE(P167,"-",Q167)</f>
        <v>32</v>
      </c>
      <c r="S167" s="28">
        <f>ROUND(IF((AY167-1.6)&lt;1,"1",AY167-1.6),0)</f>
        <v>1</v>
      </c>
      <c r="T167" s="28">
        <f>ROUND(IF((AY167+1.6)&gt;10,"10",AY167+1.6),0)</f>
        <v>3</v>
      </c>
      <c r="U167" t="s" s="25">
        <f>CONCATENATE(S167,"-",T167)</f>
        <v>102</v>
      </c>
      <c r="V167" s="28">
        <f>ROUND(IF((BB167-1.3)&lt;1,"1",BB167-1.3),0)</f>
        <v>3</v>
      </c>
      <c r="W167" s="28">
        <f>ROUND(IF((BB167+1.3)&gt;10,"10",BB167+1.3),0)</f>
        <v>5</v>
      </c>
      <c r="X167" t="s" s="29">
        <f>CONCATENATE(V167,"-",W167)</f>
        <v>41</v>
      </c>
      <c r="Y167" s="27">
        <f>ROUND(IF(AN167-7.43&lt;48,"48",AN167-7.43),0)</f>
        <v>159</v>
      </c>
      <c r="Z167" s="28">
        <f>ROUND(IF(AN167+7.43&gt;240,"240",AN167+7.43),0)</f>
        <v>173</v>
      </c>
      <c r="AA167" t="s" s="25">
        <f>CONCATENATE(Y167,"-",Z167)</f>
        <v>168</v>
      </c>
      <c r="AB167" s="28">
        <f>ROUND(IF(AQ167-7.37&lt;48,"48",AQ167-7.37),0)</f>
        <v>181</v>
      </c>
      <c r="AC167" s="28">
        <f>ROUND(IF(AQ167+7.37&gt;240,"240",AQ167+7.37),0)</f>
        <v>195</v>
      </c>
      <c r="AD167" t="s" s="25">
        <f>CONCATENATE(AB167,"-",AC167)</f>
        <v>120</v>
      </c>
      <c r="AE167" s="28">
        <f>ROUND(IF(AT167-7.31&lt;48,"48",AT167-7.31),0)</f>
        <v>164</v>
      </c>
      <c r="AF167" s="28">
        <f>ROUND(IF(AT167+7.31&gt;240,"240",AT167+7.31),0)</f>
        <v>178</v>
      </c>
      <c r="AG167" t="s" s="25">
        <f>CONCATENATE(AE167,"-",AF167)</f>
        <v>104</v>
      </c>
      <c r="AH167" s="28">
        <f>ROUND(IF(AW167-7.22&lt;48,"48",AW167-7.22),0)</f>
        <v>94</v>
      </c>
      <c r="AI167" s="28">
        <f>ROUND(IF(AW167+7.22&gt;240,"240",AW167+7.22),0)</f>
        <v>108</v>
      </c>
      <c r="AJ167" t="s" s="25">
        <f>CONCATENATE(AH167,"-",AI167)</f>
        <v>189</v>
      </c>
      <c r="AK167" s="28">
        <f>ROUND(IF(AZ167-7.06&lt;48,"48",AZ167-7.06),0)</f>
        <v>142</v>
      </c>
      <c r="AL167" s="28">
        <f>ROUND(IF(AZ167+7.06&gt;240,"240",AZ167+7.06),0)</f>
        <v>156</v>
      </c>
      <c r="AM167" t="s" s="29">
        <f>CONCATENATE(AK167,"-",AL167)</f>
        <v>38</v>
      </c>
      <c r="AN167" s="27">
        <f>BD167+48</f>
        <v>166</v>
      </c>
      <c r="AO167" s="30">
        <f>AN167/48</f>
        <v>3.45833333333333</v>
      </c>
      <c r="AP167" s="95">
        <v>7</v>
      </c>
      <c r="AQ167" s="28">
        <f>BF167+48</f>
        <v>188</v>
      </c>
      <c r="AR167" s="30">
        <f>AQ167/48</f>
        <v>3.91666666666667</v>
      </c>
      <c r="AS167" s="95">
        <v>8</v>
      </c>
      <c r="AT167" s="28">
        <f>BH167+48</f>
        <v>171</v>
      </c>
      <c r="AU167" s="30">
        <f>AT167/48</f>
        <v>3.5625</v>
      </c>
      <c r="AV167" s="95">
        <v>6</v>
      </c>
      <c r="AW167" s="28">
        <f>BJ167+48</f>
        <v>101</v>
      </c>
      <c r="AX167" s="30">
        <f>AW167/48</f>
        <v>2.10416666666667</v>
      </c>
      <c r="AY167" s="114">
        <v>1</v>
      </c>
      <c r="AZ167" s="28">
        <f>BL167+48</f>
        <v>149</v>
      </c>
      <c r="BA167" s="30">
        <f>AZ167/48</f>
        <v>3.10416666666667</v>
      </c>
      <c r="BB167" s="96">
        <v>4</v>
      </c>
      <c r="BC167" s="50"/>
      <c r="BD167" s="97">
        <v>118</v>
      </c>
      <c r="BE167" s="95">
        <v>7</v>
      </c>
      <c r="BF167" s="95">
        <v>140</v>
      </c>
      <c r="BG167" s="95">
        <v>8</v>
      </c>
      <c r="BH167" s="95">
        <v>123</v>
      </c>
      <c r="BI167" s="95">
        <v>6</v>
      </c>
      <c r="BJ167" s="95">
        <v>53</v>
      </c>
      <c r="BK167" s="114">
        <v>1</v>
      </c>
      <c r="BL167" s="95">
        <v>101</v>
      </c>
      <c r="BM167" s="96">
        <v>4</v>
      </c>
    </row>
    <row r="168" ht="15.75" customHeight="1">
      <c r="A168" s="91">
        <v>160</v>
      </c>
      <c r="B168" t="s" s="92">
        <v>23</v>
      </c>
      <c r="C168" t="s" s="48">
        <v>445</v>
      </c>
      <c r="D168" t="s" s="105">
        <v>446</v>
      </c>
      <c r="E168" t="s" s="94">
        <v>51</v>
      </c>
      <c r="F168" t="s" s="94">
        <v>447</v>
      </c>
      <c r="G168" t="s" s="24">
        <v>250</v>
      </c>
      <c r="H168" t="s" s="25">
        <f>IF(AND(E168="M",F168&lt;=29),"M 17-29",IF(AND(E168="K",F168&lt;=29),"K 17-29",IF(AND(E168="M",F168&gt;29),"M 30-79",IF(AND(E168="K",F168&gt;29),"K 30-79","other"))))</f>
        <v>52</v>
      </c>
      <c r="I168" s="26"/>
      <c r="J168" s="27">
        <f>ROUND(IF((AP168-1.67)&lt;1,"1",AP168-1.67),0)</f>
        <v>8</v>
      </c>
      <c r="K168" s="28">
        <f>ROUND(IF((AP168+1.67)&gt;10,"10",AP168+1.67),0)</f>
        <v>10</v>
      </c>
      <c r="L168" t="s" s="25">
        <f>CONCATENATE(J168,"-",K168)</f>
        <v>61</v>
      </c>
      <c r="M168" s="28">
        <f>ROUND(IF((AS168-2.01)&lt;1,"1",AS168-2.01),0)</f>
        <v>1</v>
      </c>
      <c r="N168" s="28">
        <f>ROUND(IF((AS168+2.01)&gt;10,"10",AS168+2.01),0)</f>
        <v>4</v>
      </c>
      <c r="O168" t="s" s="25">
        <f>CONCATENATE(M168,"-",N168)</f>
        <v>53</v>
      </c>
      <c r="P168" s="28">
        <f>ROUND(IF((AV168-1.73)&lt;1,"1",AV168-1.73),0)</f>
        <v>5</v>
      </c>
      <c r="Q168" s="28">
        <f>ROUND(IF((AV168+1.73)&gt;10,"10",AV168+1.73),0)</f>
        <v>9</v>
      </c>
      <c r="R168" t="s" s="25">
        <f>CONCATENATE(P168,"-",Q168)</f>
        <v>31</v>
      </c>
      <c r="S168" s="28">
        <f>ROUND(IF((AY168-1.91)&lt;1,"1",AY168-1.91),0)</f>
        <v>1</v>
      </c>
      <c r="T168" s="28">
        <f>ROUND(IF((AY168+1.91)&gt;10,"10",AY168+1.91),0)</f>
        <v>3</v>
      </c>
      <c r="U168" t="s" s="25">
        <f>CONCATENATE(S168,"-",T168)</f>
        <v>102</v>
      </c>
      <c r="V168" s="28">
        <f>ROUND(IF((BB168-1.76)&lt;1,"1",BB168-1.76),0)</f>
        <v>4</v>
      </c>
      <c r="W168" s="28">
        <f>ROUND(IF((BB168+1.76)&gt;10,"10",BB168+1.76),0)</f>
        <v>8</v>
      </c>
      <c r="X168" t="s" s="29">
        <f>CONCATENATE(V168,"-",W168)</f>
        <v>32</v>
      </c>
      <c r="Y168" s="27">
        <f>ROUND(IF(AN168-7.43&lt;48,"48",AN168-7.43),0)</f>
        <v>185</v>
      </c>
      <c r="Z168" s="28">
        <f>ROUND(IF(AN168+7.43&gt;240,"240",AN168+7.43),0)</f>
        <v>199</v>
      </c>
      <c r="AA168" t="s" s="25">
        <f>CONCATENATE(Y168,"-",Z168)</f>
        <v>198</v>
      </c>
      <c r="AB168" s="28">
        <f>ROUND(IF(AQ168-7.37&lt;48,"48",AQ168-7.37),0)</f>
        <v>116</v>
      </c>
      <c r="AC168" s="28">
        <f>ROUND(IF(AQ168+7.37&gt;240,"240",AQ168+7.37),0)</f>
        <v>130</v>
      </c>
      <c r="AD168" t="s" s="25">
        <f>CONCATENATE(AB168,"-",AC168)</f>
        <v>153</v>
      </c>
      <c r="AE168" s="28">
        <f>ROUND(IF(AT168-7.31&lt;48,"48",AT168-7.31),0)</f>
        <v>170</v>
      </c>
      <c r="AF168" s="28">
        <f>ROUND(IF(AT168+7.31&gt;240,"240",AT168+7.31),0)</f>
        <v>184</v>
      </c>
      <c r="AG168" t="s" s="25">
        <f>CONCATENATE(AE168,"-",AF168)</f>
        <v>150</v>
      </c>
      <c r="AH168" s="28">
        <f>ROUND(IF(AW168-7.22&lt;48,"48",AW168-7.22),0)</f>
        <v>106</v>
      </c>
      <c r="AI168" s="28">
        <f>ROUND(IF(AW168+7.22&gt;240,"240",AW168+7.22),0)</f>
        <v>120</v>
      </c>
      <c r="AJ168" t="s" s="25">
        <f>CONCATENATE(AH168,"-",AI168)</f>
        <v>103</v>
      </c>
      <c r="AK168" s="28">
        <f>ROUND(IF(AZ168-7.06&lt;48,"48",AZ168-7.06),0)</f>
        <v>154</v>
      </c>
      <c r="AL168" s="28">
        <f>ROUND(IF(AZ168+7.06&gt;240,"240",AZ168+7.06),0)</f>
        <v>168</v>
      </c>
      <c r="AM168" t="s" s="29">
        <f>CONCATENATE(AK168,"-",AL168)</f>
        <v>139</v>
      </c>
      <c r="AN168" s="27">
        <f>BD168+48</f>
        <v>192</v>
      </c>
      <c r="AO168" s="30">
        <f>AN168/48</f>
        <v>4</v>
      </c>
      <c r="AP168" s="114">
        <v>10</v>
      </c>
      <c r="AQ168" s="28">
        <f>BF168+48</f>
        <v>123</v>
      </c>
      <c r="AR168" s="30">
        <f>AQ168/48</f>
        <v>2.5625</v>
      </c>
      <c r="AS168" s="95">
        <v>2</v>
      </c>
      <c r="AT168" s="28">
        <f>BH168+48</f>
        <v>177</v>
      </c>
      <c r="AU168" s="30">
        <f>AT168/48</f>
        <v>3.6875</v>
      </c>
      <c r="AV168" s="95">
        <v>7</v>
      </c>
      <c r="AW168" s="28">
        <f>BJ168+48</f>
        <v>113</v>
      </c>
      <c r="AX168" s="30">
        <f>AW168/48</f>
        <v>2.35416666666667</v>
      </c>
      <c r="AY168" s="114">
        <v>1</v>
      </c>
      <c r="AZ168" s="28">
        <f>BL168+48</f>
        <v>161</v>
      </c>
      <c r="BA168" s="30">
        <f>AZ168/48</f>
        <v>3.35416666666667</v>
      </c>
      <c r="BB168" s="96">
        <v>6</v>
      </c>
      <c r="BC168" s="50"/>
      <c r="BD168" s="97">
        <v>144</v>
      </c>
      <c r="BE168" s="114">
        <v>10</v>
      </c>
      <c r="BF168" s="95">
        <v>75</v>
      </c>
      <c r="BG168" s="95">
        <v>2</v>
      </c>
      <c r="BH168" s="95">
        <v>129</v>
      </c>
      <c r="BI168" s="95">
        <v>7</v>
      </c>
      <c r="BJ168" s="95">
        <v>65</v>
      </c>
      <c r="BK168" s="114">
        <v>1</v>
      </c>
      <c r="BL168" s="95">
        <v>113</v>
      </c>
      <c r="BM168" s="96">
        <v>6</v>
      </c>
    </row>
    <row r="169" ht="15.75" customHeight="1">
      <c r="A169" s="91">
        <v>163</v>
      </c>
      <c r="B169" t="s" s="92">
        <v>23</v>
      </c>
      <c r="C169" s="93"/>
      <c r="D169" t="s" s="106">
        <v>448</v>
      </c>
      <c r="E169" t="s" s="94">
        <v>51</v>
      </c>
      <c r="F169" s="95">
        <v>23</v>
      </c>
      <c r="G169" t="s" s="24">
        <v>250</v>
      </c>
      <c r="H169" t="s" s="25">
        <f>IF(AND(E169="M",F169&lt;=29),"M 17-29",IF(AND(E169="K",F169&lt;=29),"K 17-29",IF(AND(E169="M",F169&gt;29),"M 30-79",IF(AND(E169="K",F169&gt;29),"K 30-79","other"))))</f>
        <v>101</v>
      </c>
      <c r="I169" s="26"/>
      <c r="J169" s="27">
        <f>ROUND(IF((AP169-1.33)&lt;1,"1",AP169-1.33),0)</f>
        <v>7</v>
      </c>
      <c r="K169" s="28">
        <f>ROUND(IF((AP169+1.33)&gt;10,"10",AP169+1.33),0)</f>
        <v>9</v>
      </c>
      <c r="L169" t="s" s="25">
        <f>CONCATENATE(J169,"-",K169)</f>
        <v>129</v>
      </c>
      <c r="M169" s="28">
        <f>ROUND(IF((AS169-1.31)&lt;1,"1",AS169-1.31),0)</f>
        <v>3</v>
      </c>
      <c r="N169" s="28">
        <f>ROUND(IF((AS169+1.31)&gt;10,"10",AS169+1.31),0)</f>
        <v>5</v>
      </c>
      <c r="O169" t="s" s="25">
        <f>CONCATENATE(M169,"-",N169)</f>
        <v>41</v>
      </c>
      <c r="P169" s="28">
        <f>ROUND(IF((AV169-1.52)&lt;1,"1",AV169-1.52),0)</f>
        <v>2</v>
      </c>
      <c r="Q169" s="28">
        <f>ROUND(IF((AV169+1.52)&gt;10,"10",AV169+1.52),0)</f>
        <v>6</v>
      </c>
      <c r="R169" t="s" s="25">
        <f>CONCATENATE(P169,"-",Q169)</f>
        <v>33</v>
      </c>
      <c r="S169" s="28">
        <f>ROUND(IF((AY169-1.6)&lt;1,"1",AY169-1.6),0)</f>
        <v>2</v>
      </c>
      <c r="T169" s="28">
        <f>ROUND(IF((AY169+1.6)&gt;10,"10",AY169+1.6),0)</f>
        <v>6</v>
      </c>
      <c r="U169" t="s" s="25">
        <f>CONCATENATE(S169,"-",T169)</f>
        <v>33</v>
      </c>
      <c r="V169" s="28">
        <f>ROUND(IF((BB169-1.3)&lt;1,"1",BB169-1.3),0)</f>
        <v>4</v>
      </c>
      <c r="W169" s="28">
        <f>ROUND(IF((BB169+1.3)&gt;10,"10",BB169+1.3),0)</f>
        <v>6</v>
      </c>
      <c r="X169" t="s" s="29">
        <f>CONCATENATE(V169,"-",W169)</f>
        <v>80</v>
      </c>
      <c r="Y169" s="27">
        <f>ROUND(IF(AN169-7.43&lt;48,"48",AN169-7.43),0)</f>
        <v>162</v>
      </c>
      <c r="Z169" s="28">
        <f>ROUND(IF(AN169+7.43&gt;240,"240",AN169+7.43),0)</f>
        <v>176</v>
      </c>
      <c r="AA169" t="s" s="25">
        <f>CONCATENATE(Y169,"-",Z169)</f>
        <v>84</v>
      </c>
      <c r="AB169" s="28">
        <f>ROUND(IF(AQ169-7.37&lt;48,"48",AQ169-7.37),0)</f>
        <v>136</v>
      </c>
      <c r="AC169" s="28">
        <f>ROUND(IF(AQ169+7.37&gt;240,"240",AQ169+7.37),0)</f>
        <v>150</v>
      </c>
      <c r="AD169" t="s" s="25">
        <f>CONCATENATE(AB169,"-",AC169)</f>
        <v>130</v>
      </c>
      <c r="AE169" s="28">
        <f>ROUND(IF(AT169-7.31&lt;48,"48",AT169-7.31),0)</f>
        <v>143</v>
      </c>
      <c r="AF169" s="28">
        <f>ROUND(IF(AT169+7.31&gt;240,"240",AT169+7.31),0)</f>
        <v>157</v>
      </c>
      <c r="AG169" t="s" s="25">
        <f>CONCATENATE(AE169,"-",AF169)</f>
        <v>142</v>
      </c>
      <c r="AH169" s="28">
        <f>ROUND(IF(AW169-7.22&lt;48,"48",AW169-7.22),0)</f>
        <v>142</v>
      </c>
      <c r="AI169" s="28">
        <f>ROUND(IF(AW169+7.22&gt;240,"240",AW169+7.22),0)</f>
        <v>156</v>
      </c>
      <c r="AJ169" t="s" s="25">
        <f>CONCATENATE(AH169,"-",AI169)</f>
        <v>38</v>
      </c>
      <c r="AK169" s="28">
        <f>ROUND(IF(AZ169-7.06&lt;48,"48",AZ169-7.06),0)</f>
        <v>147</v>
      </c>
      <c r="AL169" s="28">
        <f>ROUND(IF(AZ169+7.06&gt;240,"240",AZ169+7.06),0)</f>
        <v>161</v>
      </c>
      <c r="AM169" t="s" s="29">
        <f>CONCATENATE(AK169,"-",AL169)</f>
        <v>57</v>
      </c>
      <c r="AN169" s="27">
        <f>BD169+48</f>
        <v>169</v>
      </c>
      <c r="AO169" s="30">
        <f>AN169/48</f>
        <v>3.52083333333333</v>
      </c>
      <c r="AP169" s="95">
        <v>8</v>
      </c>
      <c r="AQ169" s="28">
        <f>BF169+48</f>
        <v>143</v>
      </c>
      <c r="AR169" s="30">
        <f>AQ169/48</f>
        <v>2.97916666666667</v>
      </c>
      <c r="AS169" s="95">
        <v>4</v>
      </c>
      <c r="AT169" s="28">
        <f>BH169+48</f>
        <v>150</v>
      </c>
      <c r="AU169" s="30">
        <f>AT169/48</f>
        <v>3.125</v>
      </c>
      <c r="AV169" s="95">
        <v>4</v>
      </c>
      <c r="AW169" s="28">
        <f>BJ169+48</f>
        <v>149</v>
      </c>
      <c r="AX169" s="30">
        <f>AW169/48</f>
        <v>3.10416666666667</v>
      </c>
      <c r="AY169" s="95">
        <v>4</v>
      </c>
      <c r="AZ169" s="28">
        <f>BL169+48</f>
        <v>154</v>
      </c>
      <c r="BA169" s="30">
        <f>AZ169/48</f>
        <v>3.20833333333333</v>
      </c>
      <c r="BB169" s="96">
        <v>5</v>
      </c>
      <c r="BC169" s="115"/>
      <c r="BD169" s="97">
        <v>121</v>
      </c>
      <c r="BE169" s="95">
        <v>8</v>
      </c>
      <c r="BF169" s="95">
        <v>95</v>
      </c>
      <c r="BG169" s="95">
        <v>4</v>
      </c>
      <c r="BH169" s="95">
        <v>102</v>
      </c>
      <c r="BI169" s="95">
        <v>4</v>
      </c>
      <c r="BJ169" s="95">
        <v>101</v>
      </c>
      <c r="BK169" s="95">
        <v>4</v>
      </c>
      <c r="BL169" s="95">
        <v>106</v>
      </c>
      <c r="BM169" s="96">
        <v>5</v>
      </c>
    </row>
    <row r="170" ht="15.75" customHeight="1">
      <c r="A170" s="95">
        <v>166</v>
      </c>
      <c r="B170" t="s" s="98">
        <v>39</v>
      </c>
      <c r="C170" s="100"/>
      <c r="D170" t="s" s="105">
        <v>449</v>
      </c>
      <c r="E170" t="s" s="94">
        <v>51</v>
      </c>
      <c r="F170" s="95">
        <v>23</v>
      </c>
      <c r="G170" t="s" s="24">
        <v>250</v>
      </c>
      <c r="H170" t="s" s="25">
        <f>IF(AND(E170="M",F170&lt;=29),"M 17-29",IF(AND(E170="K",F170&lt;=29),"K 17-29",IF(AND(E170="M",F170&gt;29),"M 30-79",IF(AND(E170="K",F170&gt;29),"K 30-79","other"))))</f>
        <v>101</v>
      </c>
      <c r="I170" s="26"/>
      <c r="J170" s="27">
        <f>ROUND(IF((AP170-1.33)&lt;1,"1",AP170-1.33),0)</f>
        <v>3</v>
      </c>
      <c r="K170" s="28">
        <f>ROUND(IF((AP170+1.33)&gt;10,"10",AP170+1.33),0)</f>
        <v>5</v>
      </c>
      <c r="L170" t="s" s="25">
        <f>CONCATENATE(J170,"-",K170)</f>
        <v>41</v>
      </c>
      <c r="M170" s="28">
        <f>ROUND(IF((AS170-1.31)&lt;1,"1",AS170-1.31),0)</f>
        <v>5</v>
      </c>
      <c r="N170" s="28">
        <f>ROUND(IF((AS170+1.31)&gt;10,"10",AS170+1.31),0)</f>
        <v>7</v>
      </c>
      <c r="O170" t="s" s="25">
        <f>CONCATENATE(M170,"-",N170)</f>
        <v>74</v>
      </c>
      <c r="P170" s="28">
        <f>ROUND(IF((AV170-1.52)&lt;1,"1",AV170-1.52),0)</f>
        <v>7</v>
      </c>
      <c r="Q170" s="28">
        <f>ROUND(IF((AV170+1.52)&gt;10,"10",AV170+1.52),0)</f>
        <v>10</v>
      </c>
      <c r="R170" t="s" s="25">
        <f>CONCATENATE(P170,"-",Q170)</f>
        <v>42</v>
      </c>
      <c r="S170" s="28">
        <f>ROUND(IF((AY170-1.6)&lt;1,"1",AY170-1.6),0)</f>
        <v>5</v>
      </c>
      <c r="T170" s="28">
        <f>ROUND(IF((AY170+1.6)&gt;10,"10",AY170+1.6),0)</f>
        <v>9</v>
      </c>
      <c r="U170" t="s" s="25">
        <f>CONCATENATE(S170,"-",T170)</f>
        <v>31</v>
      </c>
      <c r="V170" s="28">
        <f>ROUND(IF((BB170-1.3)&lt;1,"1",BB170-1.3),0)</f>
        <v>8</v>
      </c>
      <c r="W170" s="28">
        <f>ROUND(IF((BB170+1.3)&gt;10,"10",BB170+1.3),0)</f>
        <v>10</v>
      </c>
      <c r="X170" t="s" s="29">
        <f>CONCATENATE(V170,"-",W170)</f>
        <v>61</v>
      </c>
      <c r="Y170" s="27">
        <f>ROUND(IF(AN170-7.43&lt;48,"48",AN170-7.43),0)</f>
        <v>136</v>
      </c>
      <c r="Z170" s="28">
        <f>ROUND(IF(AN170+7.43&gt;240,"240",AN170+7.43),0)</f>
        <v>150</v>
      </c>
      <c r="AA170" t="s" s="25">
        <f>CONCATENATE(Y170,"-",Z170)</f>
        <v>130</v>
      </c>
      <c r="AB170" s="28">
        <f>ROUND(IF(AQ170-7.37&lt;48,"48",AQ170-7.37),0)</f>
        <v>155</v>
      </c>
      <c r="AC170" s="28">
        <f>ROUND(IF(AQ170+7.37&gt;240,"240",AQ170+7.37),0)</f>
        <v>169</v>
      </c>
      <c r="AD170" t="s" s="25">
        <f>CONCATENATE(AB170,"-",AC170)</f>
        <v>106</v>
      </c>
      <c r="AE170" s="28">
        <f>ROUND(IF(AT170-7.31&lt;48,"48",AT170-7.31),0)</f>
        <v>188</v>
      </c>
      <c r="AF170" s="28">
        <f>ROUND(IF(AT170+7.31&gt;240,"240",AT170+7.31),0)</f>
        <v>202</v>
      </c>
      <c r="AG170" t="s" s="25">
        <f>CONCATENATE(AE170,"-",AF170)</f>
        <v>78</v>
      </c>
      <c r="AH170" s="28">
        <f>ROUND(IF(AW170-7.22&lt;48,"48",AW170-7.22),0)</f>
        <v>164</v>
      </c>
      <c r="AI170" s="28">
        <f>ROUND(IF(AW170+7.22&gt;240,"240",AW170+7.22),0)</f>
        <v>178</v>
      </c>
      <c r="AJ170" t="s" s="25">
        <f>CONCATENATE(AH170,"-",AI170)</f>
        <v>104</v>
      </c>
      <c r="AK170" s="28">
        <f>ROUND(IF(AZ170-7.06&lt;48,"48",AZ170-7.06),0)</f>
        <v>188</v>
      </c>
      <c r="AL170" s="28">
        <f>ROUND(IF(AZ170+7.06&gt;240,"240",AZ170+7.06),0)</f>
        <v>202</v>
      </c>
      <c r="AM170" t="s" s="29">
        <f>CONCATENATE(AK170,"-",AL170)</f>
        <v>78</v>
      </c>
      <c r="AN170" s="27">
        <f>BD170+48</f>
        <v>143</v>
      </c>
      <c r="AO170" s="30">
        <f>AN170/48</f>
        <v>2.97916666666667</v>
      </c>
      <c r="AP170" s="95">
        <v>4</v>
      </c>
      <c r="AQ170" s="28">
        <f>BF170+48</f>
        <v>162</v>
      </c>
      <c r="AR170" s="30">
        <f>AQ170/48</f>
        <v>3.375</v>
      </c>
      <c r="AS170" s="95">
        <v>6</v>
      </c>
      <c r="AT170" s="28">
        <f>BH170+48</f>
        <v>195</v>
      </c>
      <c r="AU170" s="30">
        <f>AT170/48</f>
        <v>4.0625</v>
      </c>
      <c r="AV170" s="95">
        <v>9</v>
      </c>
      <c r="AW170" s="28">
        <f>BJ170+48</f>
        <v>171</v>
      </c>
      <c r="AX170" s="30">
        <f>AW170/48</f>
        <v>3.5625</v>
      </c>
      <c r="AY170" s="95">
        <v>7</v>
      </c>
      <c r="AZ170" s="28">
        <f>BL170+48</f>
        <v>195</v>
      </c>
      <c r="BA170" s="30">
        <f>AZ170/48</f>
        <v>4.0625</v>
      </c>
      <c r="BB170" s="96">
        <v>9</v>
      </c>
      <c r="BC170" s="58"/>
      <c r="BD170" s="97">
        <v>95</v>
      </c>
      <c r="BE170" s="95">
        <v>4</v>
      </c>
      <c r="BF170" s="95">
        <v>114</v>
      </c>
      <c r="BG170" s="95">
        <v>6</v>
      </c>
      <c r="BH170" s="95">
        <v>147</v>
      </c>
      <c r="BI170" s="95">
        <v>9</v>
      </c>
      <c r="BJ170" s="95">
        <v>123</v>
      </c>
      <c r="BK170" s="95">
        <v>7</v>
      </c>
      <c r="BL170" s="95">
        <v>147</v>
      </c>
      <c r="BM170" s="96">
        <v>9</v>
      </c>
    </row>
    <row r="171" ht="15.75" customHeight="1">
      <c r="A171" s="91">
        <v>168</v>
      </c>
      <c r="B171" t="s" s="92">
        <v>23</v>
      </c>
      <c r="C171" t="s" s="48">
        <v>450</v>
      </c>
      <c r="D171" t="s" s="105">
        <v>451</v>
      </c>
      <c r="E171" t="s" s="94">
        <v>26</v>
      </c>
      <c r="F171" s="95">
        <v>24</v>
      </c>
      <c r="G171" t="s" s="24">
        <v>250</v>
      </c>
      <c r="H171" t="s" s="25">
        <f>IF(AND(E171="M",F171&lt;=29),"M 17-29",IF(AND(E171="K",F171&lt;=29),"K 17-29",IF(AND(E171="M",F171&gt;29),"M 30-79",IF(AND(E171="K",F171&gt;29),"K 30-79","other"))))</f>
        <v>60</v>
      </c>
      <c r="I171" s="26"/>
      <c r="J171" s="27">
        <f>ROUND(IF((AP171-1.43)&lt;1,"1",AP171-1.43),0)</f>
        <v>8</v>
      </c>
      <c r="K171" s="28">
        <f>ROUND(IF((AP171+1.43)&gt;10,"10",AP171+1.43),0)</f>
        <v>10</v>
      </c>
      <c r="L171" t="s" s="25">
        <f>CONCATENATE(J171,"-",K171)</f>
        <v>61</v>
      </c>
      <c r="M171" s="28">
        <f>ROUND(IF((AS171-1.38)&lt;1,"1",AS171-1.38),0)</f>
        <v>4</v>
      </c>
      <c r="N171" s="28">
        <f>ROUND(IF((AS171+1.38)&gt;10,"10",AS171+1.38),0)</f>
        <v>6</v>
      </c>
      <c r="O171" t="s" s="25">
        <f>CONCATENATE(M171,"-",N171)</f>
        <v>80</v>
      </c>
      <c r="P171" s="28">
        <f>ROUND(IF((AV171-1.68)&lt;1,"1",AV171-1.68),0)</f>
        <v>7</v>
      </c>
      <c r="Q171" s="28">
        <f>ROUND(IF((AV171+1.68)&gt;10,"10",AV171+1.68),0)</f>
        <v>10</v>
      </c>
      <c r="R171" t="s" s="25">
        <f>CONCATENATE(P171,"-",Q171)</f>
        <v>42</v>
      </c>
      <c r="S171" s="28">
        <f>ROUND(IF((AY171-1.72)&lt;1,"1",AY171-1.72),0)</f>
        <v>6</v>
      </c>
      <c r="T171" s="28">
        <f>ROUND(IF((AY171+1.72)&gt;10,"10",AY171+1.72),0)</f>
        <v>10</v>
      </c>
      <c r="U171" t="s" s="25">
        <f>CONCATENATE(S171,"-",T171)</f>
        <v>43</v>
      </c>
      <c r="V171" s="28">
        <f>ROUND(IF((BB171-1.46)&lt;1,"1",BB171-1.46),0)</f>
        <v>5</v>
      </c>
      <c r="W171" s="28">
        <f>ROUND(IF((BB171+1.46)&gt;10,"10",BB171+1.46),0)</f>
        <v>7</v>
      </c>
      <c r="X171" t="s" s="29">
        <f>CONCATENATE(V171,"-",W171)</f>
        <v>74</v>
      </c>
      <c r="Y171" s="27">
        <f>ROUND(IF(AN171-7.43&lt;48,"48",AN171-7.43),0)</f>
        <v>165</v>
      </c>
      <c r="Z171" s="28">
        <f>ROUND(IF(AN171+7.43&gt;240,"240",AN171+7.43),0)</f>
        <v>179</v>
      </c>
      <c r="AA171" t="s" s="25">
        <f>CONCATENATE(Y171,"-",Z171)</f>
        <v>110</v>
      </c>
      <c r="AB171" s="28">
        <f>ROUND(IF(AQ171-7.37&lt;48,"48",AQ171-7.37),0)</f>
        <v>147</v>
      </c>
      <c r="AC171" s="28">
        <f>ROUND(IF(AQ171+7.37&gt;240,"240",AQ171+7.37),0)</f>
        <v>161</v>
      </c>
      <c r="AD171" t="s" s="25">
        <f>CONCATENATE(AB171,"-",AC171)</f>
        <v>57</v>
      </c>
      <c r="AE171" s="28">
        <f>ROUND(IF(AT171-7.31&lt;48,"48",AT171-7.31),0)</f>
        <v>177</v>
      </c>
      <c r="AF171" s="28">
        <f>ROUND(IF(AT171+7.31&gt;240,"240",AT171+7.31),0)</f>
        <v>191</v>
      </c>
      <c r="AG171" t="s" s="25">
        <f>CONCATENATE(AE171,"-",AF171)</f>
        <v>194</v>
      </c>
      <c r="AH171" s="28">
        <f>ROUND(IF(AW171-7.22&lt;48,"48",AW171-7.22),0)</f>
        <v>166</v>
      </c>
      <c r="AI171" s="28">
        <f>ROUND(IF(AW171+7.22&gt;240,"240",AW171+7.22),0)</f>
        <v>180</v>
      </c>
      <c r="AJ171" t="s" s="25">
        <f>CONCATENATE(AH171,"-",AI171)</f>
        <v>77</v>
      </c>
      <c r="AK171" s="28">
        <f>ROUND(IF(AZ171-7.06&lt;48,"48",AZ171-7.06),0)</f>
        <v>158</v>
      </c>
      <c r="AL171" s="28">
        <f>ROUND(IF(AZ171+7.06&gt;240,"240",AZ171+7.06),0)</f>
        <v>172</v>
      </c>
      <c r="AM171" t="s" s="29">
        <f>CONCATENATE(AK171,"-",AL171)</f>
        <v>37</v>
      </c>
      <c r="AN171" s="27">
        <f>BD171+48</f>
        <v>172</v>
      </c>
      <c r="AO171" s="30">
        <f>AN171/48</f>
        <v>3.58333333333333</v>
      </c>
      <c r="AP171" s="95">
        <v>9</v>
      </c>
      <c r="AQ171" s="28">
        <f>BF171+48</f>
        <v>154</v>
      </c>
      <c r="AR171" s="30">
        <f>AQ171/48</f>
        <v>3.20833333333333</v>
      </c>
      <c r="AS171" s="95">
        <v>5</v>
      </c>
      <c r="AT171" s="28">
        <f>BH171+48</f>
        <v>184</v>
      </c>
      <c r="AU171" s="30">
        <f>AT171/48</f>
        <v>3.83333333333333</v>
      </c>
      <c r="AV171" s="95">
        <v>9</v>
      </c>
      <c r="AW171" s="28">
        <f>BJ171+48</f>
        <v>173</v>
      </c>
      <c r="AX171" s="30">
        <f>AW171/48</f>
        <v>3.60416666666667</v>
      </c>
      <c r="AY171" s="95">
        <v>8</v>
      </c>
      <c r="AZ171" s="28">
        <f>BL171+48</f>
        <v>165</v>
      </c>
      <c r="BA171" s="30">
        <f>AZ171/48</f>
        <v>3.4375</v>
      </c>
      <c r="BB171" s="96">
        <v>6</v>
      </c>
      <c r="BC171" s="58"/>
      <c r="BD171" s="97">
        <v>124</v>
      </c>
      <c r="BE171" s="95">
        <v>9</v>
      </c>
      <c r="BF171" s="95">
        <v>106</v>
      </c>
      <c r="BG171" s="95">
        <v>5</v>
      </c>
      <c r="BH171" s="95">
        <v>136</v>
      </c>
      <c r="BI171" s="95">
        <v>9</v>
      </c>
      <c r="BJ171" s="95">
        <v>125</v>
      </c>
      <c r="BK171" s="95">
        <v>8</v>
      </c>
      <c r="BL171" s="95">
        <v>117</v>
      </c>
      <c r="BM171" s="96">
        <v>6</v>
      </c>
    </row>
    <row r="172" ht="15.75" customHeight="1">
      <c r="A172" s="91">
        <v>169</v>
      </c>
      <c r="B172" t="s" s="92">
        <v>23</v>
      </c>
      <c r="C172" s="116"/>
      <c r="D172" t="s" s="106">
        <v>452</v>
      </c>
      <c r="E172" t="s" s="94">
        <v>51</v>
      </c>
      <c r="F172" s="95">
        <v>24</v>
      </c>
      <c r="G172" t="s" s="24">
        <v>250</v>
      </c>
      <c r="H172" t="s" s="25">
        <f>IF(AND(E172="M",F172&lt;=29),"M 17-29",IF(AND(E172="K",F172&lt;=29),"K 17-29",IF(AND(E172="M",F172&gt;29),"M 30-79",IF(AND(E172="K",F172&gt;29),"K 30-79","other"))))</f>
        <v>101</v>
      </c>
      <c r="I172" s="26"/>
      <c r="J172" s="27">
        <f>ROUND(IF((AP172-1.33)&lt;1,"1",AP172-1.33),0)</f>
        <v>1</v>
      </c>
      <c r="K172" s="28">
        <f>ROUND(IF((AP172+1.33)&gt;10,"10",AP172+1.33),0)</f>
        <v>3</v>
      </c>
      <c r="L172" t="s" s="25">
        <f>CONCATENATE(J172,"-",K172)</f>
        <v>102</v>
      </c>
      <c r="M172" s="28">
        <f>ROUND(IF((AS172-1.31)&lt;1,"1",AS172-1.31),0)</f>
        <v>6</v>
      </c>
      <c r="N172" s="28">
        <f>ROUND(IF((AS172+1.31)&gt;10,"10",AS172+1.31),0)</f>
        <v>8</v>
      </c>
      <c r="O172" t="s" s="25">
        <f>CONCATENATE(M172,"-",N172)</f>
        <v>81</v>
      </c>
      <c r="P172" s="28">
        <f>ROUND(IF((AV172-1.52)&lt;1,"1",AV172-1.52),0)</f>
        <v>5</v>
      </c>
      <c r="Q172" s="28">
        <f>ROUND(IF((AV172+1.52)&gt;10,"10",AV172+1.52),0)</f>
        <v>9</v>
      </c>
      <c r="R172" t="s" s="25">
        <f>CONCATENATE(P172,"-",Q172)</f>
        <v>31</v>
      </c>
      <c r="S172" s="28">
        <f>ROUND(IF((AY172-1.6)&lt;1,"1",AY172-1.6),0)</f>
        <v>6</v>
      </c>
      <c r="T172" s="28">
        <f>ROUND(IF((AY172+1.6)&gt;10,"10",AY172+1.6),0)</f>
        <v>10</v>
      </c>
      <c r="U172" t="s" s="25">
        <f>CONCATENATE(S172,"-",T172)</f>
        <v>43</v>
      </c>
      <c r="V172" s="28">
        <f>ROUND(IF((BB172-1.3)&lt;1,"1",BB172-1.3),0)</f>
        <v>6</v>
      </c>
      <c r="W172" s="28">
        <f>ROUND(IF((BB172+1.3)&gt;10,"10",BB172+1.3),0)</f>
        <v>8</v>
      </c>
      <c r="X172" t="s" s="29">
        <f>CONCATENATE(V172,"-",W172)</f>
        <v>81</v>
      </c>
      <c r="Y172" s="27">
        <f>ROUND(IF(AN172-7.43&lt;48,"48",AN172-7.43),0)</f>
        <v>103</v>
      </c>
      <c r="Z172" s="28">
        <f>ROUND(IF(AN172+7.43&gt;240,"240",AN172+7.43),0)</f>
        <v>117</v>
      </c>
      <c r="AA172" t="s" s="25">
        <f>CONCATENATE(Y172,"-",Z172)</f>
        <v>393</v>
      </c>
      <c r="AB172" s="28">
        <f>ROUND(IF(AQ172-7.37&lt;48,"48",AQ172-7.37),0)</f>
        <v>171</v>
      </c>
      <c r="AC172" s="28">
        <f>ROUND(IF(AQ172+7.37&gt;240,"240",AQ172+7.37),0)</f>
        <v>185</v>
      </c>
      <c r="AD172" t="s" s="25">
        <f>CONCATENATE(AB172,"-",AC172)</f>
        <v>114</v>
      </c>
      <c r="AE172" s="28">
        <f>ROUND(IF(AT172-7.31&lt;48,"48",AT172-7.31),0)</f>
        <v>178</v>
      </c>
      <c r="AF172" s="28">
        <f>ROUND(IF(AT172+7.31&gt;240,"240",AT172+7.31),0)</f>
        <v>192</v>
      </c>
      <c r="AG172" t="s" s="25">
        <f>CONCATENATE(AE172,"-",AF172)</f>
        <v>71</v>
      </c>
      <c r="AH172" s="28">
        <f>ROUND(IF(AW172-7.22&lt;48,"48",AW172-7.22),0)</f>
        <v>169</v>
      </c>
      <c r="AI172" s="28">
        <f>ROUND(IF(AW172+7.22&gt;240,"240",AW172+7.22),0)</f>
        <v>183</v>
      </c>
      <c r="AJ172" t="s" s="25">
        <f>CONCATENATE(AH172,"-",AI172)</f>
        <v>63</v>
      </c>
      <c r="AK172" s="28">
        <f>ROUND(IF(AZ172-7.06&lt;48,"48",AZ172-7.06),0)</f>
        <v>173</v>
      </c>
      <c r="AL172" s="28">
        <f>ROUND(IF(AZ172+7.06&gt;240,"240",AZ172+7.06),0)</f>
        <v>187</v>
      </c>
      <c r="AM172" t="s" s="29">
        <f>CONCATENATE(AK172,"-",AL172)</f>
        <v>178</v>
      </c>
      <c r="AN172" s="27">
        <f>BD172+48</f>
        <v>110</v>
      </c>
      <c r="AO172" s="30">
        <f>AN172/48</f>
        <v>2.29166666666667</v>
      </c>
      <c r="AP172" s="95">
        <v>2</v>
      </c>
      <c r="AQ172" s="28">
        <f>BF172+48</f>
        <v>178</v>
      </c>
      <c r="AR172" s="30">
        <f>AQ172/48</f>
        <v>3.70833333333333</v>
      </c>
      <c r="AS172" s="95">
        <v>7</v>
      </c>
      <c r="AT172" s="28">
        <f>BH172+48</f>
        <v>185</v>
      </c>
      <c r="AU172" s="30">
        <f>AT172/48</f>
        <v>3.85416666666667</v>
      </c>
      <c r="AV172" s="95">
        <v>7</v>
      </c>
      <c r="AW172" s="28">
        <f>BJ172+48</f>
        <v>176</v>
      </c>
      <c r="AX172" s="30">
        <f>AW172/48</f>
        <v>3.66666666666667</v>
      </c>
      <c r="AY172" s="95">
        <v>8</v>
      </c>
      <c r="AZ172" s="28">
        <f>BL172+48</f>
        <v>180</v>
      </c>
      <c r="BA172" s="30">
        <f>AZ172/48</f>
        <v>3.75</v>
      </c>
      <c r="BB172" s="96">
        <v>7</v>
      </c>
      <c r="BC172" s="50"/>
      <c r="BD172" s="97">
        <v>62</v>
      </c>
      <c r="BE172" s="95">
        <v>2</v>
      </c>
      <c r="BF172" s="95">
        <v>130</v>
      </c>
      <c r="BG172" s="95">
        <v>7</v>
      </c>
      <c r="BH172" s="95">
        <v>137</v>
      </c>
      <c r="BI172" s="95">
        <v>7</v>
      </c>
      <c r="BJ172" s="95">
        <v>128</v>
      </c>
      <c r="BK172" s="95">
        <v>8</v>
      </c>
      <c r="BL172" s="95">
        <v>132</v>
      </c>
      <c r="BM172" s="96">
        <v>7</v>
      </c>
    </row>
    <row r="173" ht="15.75" customHeight="1">
      <c r="A173" s="91">
        <v>170</v>
      </c>
      <c r="B173" t="s" s="92">
        <v>23</v>
      </c>
      <c r="C173" t="s" s="56">
        <v>453</v>
      </c>
      <c r="D173" t="s" s="105">
        <v>454</v>
      </c>
      <c r="E173" t="s" s="94">
        <v>51</v>
      </c>
      <c r="F173" s="95">
        <v>24</v>
      </c>
      <c r="G173" t="s" s="24">
        <v>250</v>
      </c>
      <c r="H173" t="s" s="25">
        <f>IF(AND(E173="M",F173&lt;=29),"M 17-29",IF(AND(E173="K",F173&lt;=29),"K 17-29",IF(AND(E173="M",F173&gt;29),"M 30-79",IF(AND(E173="K",F173&gt;29),"K 30-79","other"))))</f>
        <v>101</v>
      </c>
      <c r="I173" s="26"/>
      <c r="J173" s="27">
        <f>ROUND(IF((AP173-1.33)&lt;1,"1",AP173-1.33),0)</f>
        <v>4</v>
      </c>
      <c r="K173" s="28">
        <f>ROUND(IF((AP173+1.33)&gt;10,"10",AP173+1.33),0)</f>
        <v>6</v>
      </c>
      <c r="L173" t="s" s="25">
        <f>CONCATENATE(J173,"-",K173)</f>
        <v>80</v>
      </c>
      <c r="M173" s="28">
        <f>ROUND(IF((AS173-1.31)&lt;1,"1",AS173-1.31),0)</f>
        <v>6</v>
      </c>
      <c r="N173" s="28">
        <f>ROUND(IF((AS173+1.31)&gt;10,"10",AS173+1.31),0)</f>
        <v>8</v>
      </c>
      <c r="O173" t="s" s="25">
        <f>CONCATENATE(M173,"-",N173)</f>
        <v>81</v>
      </c>
      <c r="P173" s="28">
        <f>ROUND(IF((AV173-1.52)&lt;1,"1",AV173-1.52),0)</f>
        <v>7</v>
      </c>
      <c r="Q173" s="28">
        <f>ROUND(IF((AV173+1.52)&gt;10,"10",AV173+1.52),0)</f>
        <v>10</v>
      </c>
      <c r="R173" t="s" s="25">
        <f>CONCATENATE(P173,"-",Q173)</f>
        <v>42</v>
      </c>
      <c r="S173" s="28">
        <f>ROUND(IF((AY173-1.6)&lt;1,"1",AY173-1.6),0)</f>
        <v>4</v>
      </c>
      <c r="T173" s="28">
        <f>ROUND(IF((AY173+1.6)&gt;10,"10",AY173+1.6),0)</f>
        <v>8</v>
      </c>
      <c r="U173" t="s" s="25">
        <f>CONCATENATE(S173,"-",T173)</f>
        <v>32</v>
      </c>
      <c r="V173" s="28">
        <f>ROUND(IF((BB173-1.3)&lt;1,"1",BB173-1.3),0)</f>
        <v>7</v>
      </c>
      <c r="W173" s="28">
        <f>ROUND(IF((BB173+1.3)&gt;10,"10",BB173+1.3),0)</f>
        <v>9</v>
      </c>
      <c r="X173" t="s" s="29">
        <f>CONCATENATE(V173,"-",W173)</f>
        <v>129</v>
      </c>
      <c r="Y173" s="27">
        <f>ROUND(IF(AN173-7.43&lt;48,"48",AN173-7.43),0)</f>
        <v>139</v>
      </c>
      <c r="Z173" s="28">
        <f>ROUND(IF(AN173+7.43&gt;240,"240",AN173+7.43),0)</f>
        <v>153</v>
      </c>
      <c r="AA173" t="s" s="25">
        <f>CONCATENATE(Y173,"-",Z173)</f>
        <v>69</v>
      </c>
      <c r="AB173" s="28">
        <f>ROUND(IF(AQ173-7.37&lt;48,"48",AQ173-7.37),0)</f>
        <v>173</v>
      </c>
      <c r="AC173" s="28">
        <f>ROUND(IF(AQ173+7.37&gt;240,"240",AQ173+7.37),0)</f>
        <v>187</v>
      </c>
      <c r="AD173" t="s" s="25">
        <f>CONCATENATE(AB173,"-",AC173)</f>
        <v>178</v>
      </c>
      <c r="AE173" s="28">
        <f>ROUND(IF(AT173-7.31&lt;48,"48",AT173-7.31),0)</f>
        <v>189</v>
      </c>
      <c r="AF173" s="28">
        <f>ROUND(IF(AT173+7.31&gt;240,"240",AT173+7.31),0)</f>
        <v>203</v>
      </c>
      <c r="AG173" t="s" s="25">
        <f>CONCATENATE(AE173,"-",AF173)</f>
        <v>91</v>
      </c>
      <c r="AH173" s="28">
        <f>ROUND(IF(AW173-7.22&lt;48,"48",AW173-7.22),0)</f>
        <v>155</v>
      </c>
      <c r="AI173" s="28">
        <f>ROUND(IF(AW173+7.22&gt;240,"240",AW173+7.22),0)</f>
        <v>169</v>
      </c>
      <c r="AJ173" t="s" s="25">
        <f>CONCATENATE(AH173,"-",AI173)</f>
        <v>106</v>
      </c>
      <c r="AK173" s="28">
        <f>ROUND(IF(AZ173-7.06&lt;48,"48",AZ173-7.06),0)</f>
        <v>177</v>
      </c>
      <c r="AL173" s="28">
        <f>ROUND(IF(AZ173+7.06&gt;240,"240",AZ173+7.06),0)</f>
        <v>191</v>
      </c>
      <c r="AM173" t="s" s="29">
        <f>CONCATENATE(AK173,"-",AL173)</f>
        <v>194</v>
      </c>
      <c r="AN173" s="27">
        <f>BD173+48</f>
        <v>146</v>
      </c>
      <c r="AO173" s="30">
        <f>AN173/48</f>
        <v>3.04166666666667</v>
      </c>
      <c r="AP173" s="95">
        <v>5</v>
      </c>
      <c r="AQ173" s="28">
        <f>BF173+48</f>
        <v>180</v>
      </c>
      <c r="AR173" s="30">
        <f>AQ173/48</f>
        <v>3.75</v>
      </c>
      <c r="AS173" s="95">
        <v>7</v>
      </c>
      <c r="AT173" s="28">
        <f>BH173+48</f>
        <v>196</v>
      </c>
      <c r="AU173" s="30">
        <f>AT173/48</f>
        <v>4.08333333333333</v>
      </c>
      <c r="AV173" s="95">
        <v>9</v>
      </c>
      <c r="AW173" s="28">
        <f>BJ173+48</f>
        <v>162</v>
      </c>
      <c r="AX173" s="30">
        <f>AW173/48</f>
        <v>3.375</v>
      </c>
      <c r="AY173" s="95">
        <v>6</v>
      </c>
      <c r="AZ173" s="28">
        <f>BL173+48</f>
        <v>184</v>
      </c>
      <c r="BA173" s="30">
        <f>AZ173/48</f>
        <v>3.83333333333333</v>
      </c>
      <c r="BB173" s="96">
        <v>8</v>
      </c>
      <c r="BC173" s="50"/>
      <c r="BD173" s="97">
        <v>98</v>
      </c>
      <c r="BE173" s="95">
        <v>5</v>
      </c>
      <c r="BF173" s="95">
        <v>132</v>
      </c>
      <c r="BG173" s="95">
        <v>7</v>
      </c>
      <c r="BH173" s="95">
        <v>148</v>
      </c>
      <c r="BI173" s="95">
        <v>9</v>
      </c>
      <c r="BJ173" s="95">
        <v>114</v>
      </c>
      <c r="BK173" s="95">
        <v>6</v>
      </c>
      <c r="BL173" s="95">
        <v>136</v>
      </c>
      <c r="BM173" s="96">
        <v>8</v>
      </c>
    </row>
    <row r="174" ht="15.75" customHeight="1">
      <c r="A174" s="91">
        <v>171</v>
      </c>
      <c r="B174" t="s" s="92">
        <v>23</v>
      </c>
      <c r="C174" s="93"/>
      <c r="D174" t="s" s="106">
        <v>455</v>
      </c>
      <c r="E174" t="s" s="94">
        <v>51</v>
      </c>
      <c r="F174" s="95">
        <v>25</v>
      </c>
      <c r="G174" t="s" s="24">
        <v>250</v>
      </c>
      <c r="H174" t="s" s="25">
        <f>IF(AND(E174="M",F174&lt;=29),"M 17-29",IF(AND(E174="K",F174&lt;=29),"K 17-29",IF(AND(E174="M",F174&gt;29),"M 30-79",IF(AND(E174="K",F174&gt;29),"K 30-79","other"))))</f>
        <v>101</v>
      </c>
      <c r="I174" s="26"/>
      <c r="J174" s="27">
        <f>ROUND(IF((AP174-1.33)&lt;1,"1",AP174-1.33),0)</f>
        <v>1</v>
      </c>
      <c r="K174" s="28">
        <f>ROUND(IF((AP174+1.33)&gt;10,"10",AP174+1.33),0)</f>
        <v>3</v>
      </c>
      <c r="L174" t="s" s="25">
        <f>CONCATENATE(J174,"-",K174)</f>
        <v>102</v>
      </c>
      <c r="M174" s="28">
        <f>ROUND(IF((AS174-1.31)&lt;1,"1",AS174-1.31),0)</f>
        <v>6</v>
      </c>
      <c r="N174" s="28">
        <f>ROUND(IF((AS174+1.31)&gt;10,"10",AS174+1.31),0)</f>
        <v>8</v>
      </c>
      <c r="O174" t="s" s="25">
        <f>CONCATENATE(M174,"-",N174)</f>
        <v>81</v>
      </c>
      <c r="P174" s="28">
        <f>ROUND(IF((AV174-1.52)&lt;1,"1",AV174-1.52),0)</f>
        <v>2</v>
      </c>
      <c r="Q174" s="28">
        <f>ROUND(IF((AV174+1.52)&gt;10,"10",AV174+1.52),0)</f>
        <v>6</v>
      </c>
      <c r="R174" t="s" s="25">
        <f>CONCATENATE(P174,"-",Q174)</f>
        <v>33</v>
      </c>
      <c r="S174" s="28">
        <f>ROUND(IF((AY174-1.6)&lt;1,"1",AY174-1.6),0)</f>
        <v>4</v>
      </c>
      <c r="T174" s="28">
        <f>ROUND(IF((AY174+1.6)&gt;10,"10",AY174+1.6),0)</f>
        <v>8</v>
      </c>
      <c r="U174" t="s" s="25">
        <f>CONCATENATE(S174,"-",T174)</f>
        <v>32</v>
      </c>
      <c r="V174" s="28">
        <f>ROUND(IF((BB174-1.3)&lt;1,"1",BB174-1.3),0)</f>
        <v>6</v>
      </c>
      <c r="W174" s="28">
        <f>ROUND(IF((BB174+1.3)&gt;10,"10",BB174+1.3),0)</f>
        <v>8</v>
      </c>
      <c r="X174" t="s" s="29">
        <f>CONCATENATE(V174,"-",W174)</f>
        <v>81</v>
      </c>
      <c r="Y174" s="27">
        <f>ROUND(IF(AN174-7.43&lt;48,"48",AN174-7.43),0)</f>
        <v>104</v>
      </c>
      <c r="Z174" s="28">
        <f>ROUND(IF(AN174+7.43&gt;240,"240",AN174+7.43),0)</f>
        <v>118</v>
      </c>
      <c r="AA174" t="s" s="25">
        <f>CONCATENATE(Y174,"-",Z174)</f>
        <v>112</v>
      </c>
      <c r="AB174" s="28">
        <f>ROUND(IF(AQ174-7.37&lt;48,"48",AQ174-7.37),0)</f>
        <v>166</v>
      </c>
      <c r="AC174" s="28">
        <f>ROUND(IF(AQ174+7.37&gt;240,"240",AQ174+7.37),0)</f>
        <v>180</v>
      </c>
      <c r="AD174" t="s" s="25">
        <f>CONCATENATE(AB174,"-",AC174)</f>
        <v>77</v>
      </c>
      <c r="AE174" s="28">
        <f>ROUND(IF(AT174-7.31&lt;48,"48",AT174-7.31),0)</f>
        <v>149</v>
      </c>
      <c r="AF174" s="28">
        <f>ROUND(IF(AT174+7.31&gt;240,"240",AT174+7.31),0)</f>
        <v>163</v>
      </c>
      <c r="AG174" t="s" s="25">
        <f>CONCATENATE(AE174,"-",AF174)</f>
        <v>141</v>
      </c>
      <c r="AH174" s="28">
        <f>ROUND(IF(AW174-7.22&lt;48,"48",AW174-7.22),0)</f>
        <v>155</v>
      </c>
      <c r="AI174" s="28">
        <f>ROUND(IF(AW174+7.22&gt;240,"240",AW174+7.22),0)</f>
        <v>169</v>
      </c>
      <c r="AJ174" t="s" s="25">
        <f>CONCATENATE(AH174,"-",AI174)</f>
        <v>106</v>
      </c>
      <c r="AK174" s="28">
        <f>ROUND(IF(AZ174-7.06&lt;48,"48",AZ174-7.06),0)</f>
        <v>168</v>
      </c>
      <c r="AL174" s="28">
        <f>ROUND(IF(AZ174+7.06&gt;240,"240",AZ174+7.06),0)</f>
        <v>182</v>
      </c>
      <c r="AM174" t="s" s="29">
        <f>CONCATENATE(AK174,"-",AL174)</f>
        <v>96</v>
      </c>
      <c r="AN174" s="27">
        <f>BD174+48</f>
        <v>111</v>
      </c>
      <c r="AO174" s="30">
        <f>AN174/48</f>
        <v>2.3125</v>
      </c>
      <c r="AP174" s="95">
        <v>2</v>
      </c>
      <c r="AQ174" s="28">
        <f>BF174+48</f>
        <v>173</v>
      </c>
      <c r="AR174" s="30">
        <f>AQ174/48</f>
        <v>3.60416666666667</v>
      </c>
      <c r="AS174" s="95">
        <v>7</v>
      </c>
      <c r="AT174" s="28">
        <f>BH174+48</f>
        <v>156</v>
      </c>
      <c r="AU174" s="30">
        <f>AT174/48</f>
        <v>3.25</v>
      </c>
      <c r="AV174" s="95">
        <v>4</v>
      </c>
      <c r="AW174" s="28">
        <f>BJ174+48</f>
        <v>162</v>
      </c>
      <c r="AX174" s="30">
        <f>AW174/48</f>
        <v>3.375</v>
      </c>
      <c r="AY174" s="95">
        <v>6</v>
      </c>
      <c r="AZ174" s="28">
        <f>BL174+48</f>
        <v>175</v>
      </c>
      <c r="BA174" s="30">
        <f>AZ174/48</f>
        <v>3.64583333333333</v>
      </c>
      <c r="BB174" s="96">
        <v>7</v>
      </c>
      <c r="BC174" s="50"/>
      <c r="BD174" s="97">
        <v>63</v>
      </c>
      <c r="BE174" s="95">
        <v>2</v>
      </c>
      <c r="BF174" s="95">
        <v>125</v>
      </c>
      <c r="BG174" s="95">
        <v>7</v>
      </c>
      <c r="BH174" s="95">
        <v>108</v>
      </c>
      <c r="BI174" s="95">
        <v>4</v>
      </c>
      <c r="BJ174" s="95">
        <v>114</v>
      </c>
      <c r="BK174" s="95">
        <v>6</v>
      </c>
      <c r="BL174" s="95">
        <v>127</v>
      </c>
      <c r="BM174" s="96">
        <v>7</v>
      </c>
    </row>
    <row r="175" ht="15.75" customHeight="1">
      <c r="A175" s="91">
        <v>172</v>
      </c>
      <c r="B175" t="s" s="92">
        <v>23</v>
      </c>
      <c r="C175" t="s" s="56">
        <v>456</v>
      </c>
      <c r="D175" t="s" s="105">
        <v>457</v>
      </c>
      <c r="E175" t="s" s="94">
        <v>51</v>
      </c>
      <c r="F175" s="95">
        <v>23</v>
      </c>
      <c r="G175" t="s" s="24">
        <v>250</v>
      </c>
      <c r="H175" t="s" s="25">
        <f>IF(AND(E175="M",F175&lt;=29),"M 17-29",IF(AND(E175="K",F175&lt;=29),"K 17-29",IF(AND(E175="M",F175&gt;29),"M 30-79",IF(AND(E175="K",F175&gt;29),"K 30-79","other"))))</f>
        <v>101</v>
      </c>
      <c r="I175" s="26"/>
      <c r="J175" s="27">
        <f>ROUND(IF((AP175-1.33)&lt;1,"1",AP175-1.33),0)</f>
        <v>1</v>
      </c>
      <c r="K175" s="28">
        <f>ROUND(IF((AP175+1.33)&gt;10,"10",AP175+1.33),0)</f>
        <v>3</v>
      </c>
      <c r="L175" t="s" s="25">
        <f>CONCATENATE(J175,"-",K175)</f>
        <v>102</v>
      </c>
      <c r="M175" s="28">
        <f>ROUND(IF((AS175-1.31)&lt;1,"1",AS175-1.31),0)</f>
        <v>4</v>
      </c>
      <c r="N175" s="28">
        <f>ROUND(IF((AS175+1.31)&gt;10,"10",AS175+1.31),0)</f>
        <v>6</v>
      </c>
      <c r="O175" t="s" s="25">
        <f>CONCATENATE(M175,"-",N175)</f>
        <v>80</v>
      </c>
      <c r="P175" s="28">
        <f>ROUND(IF((AV175-1.52)&lt;1,"1",AV175-1.52),0)</f>
        <v>5</v>
      </c>
      <c r="Q175" s="28">
        <f>ROUND(IF((AV175+1.52)&gt;10,"10",AV175+1.52),0)</f>
        <v>9</v>
      </c>
      <c r="R175" t="s" s="25">
        <f>CONCATENATE(P175,"-",Q175)</f>
        <v>31</v>
      </c>
      <c r="S175" s="28">
        <f>ROUND(IF((AY175-1.6)&lt;1,"1",AY175-1.6),0)</f>
        <v>6</v>
      </c>
      <c r="T175" s="28">
        <f>ROUND(IF((AY175+1.6)&gt;10,"10",AY175+1.6),0)</f>
        <v>10</v>
      </c>
      <c r="U175" t="s" s="25">
        <f>CONCATENATE(S175,"-",T175)</f>
        <v>43</v>
      </c>
      <c r="V175" s="28">
        <f>ROUND(IF((BB175-1.3)&lt;1,"1",BB175-1.3),0)</f>
        <v>8</v>
      </c>
      <c r="W175" s="28">
        <f>ROUND(IF((BB175+1.3)&gt;10,"10",BB175+1.3),0)</f>
        <v>10</v>
      </c>
      <c r="X175" t="s" s="29">
        <f>CONCATENATE(V175,"-",W175)</f>
        <v>61</v>
      </c>
      <c r="Y175" s="27">
        <f>ROUND(IF(AN175-7.43&lt;48,"48",AN175-7.43),0)</f>
        <v>108</v>
      </c>
      <c r="Z175" s="28">
        <f>ROUND(IF(AN175+7.43&gt;240,"240",AN175+7.43),0)</f>
        <v>122</v>
      </c>
      <c r="AA175" t="s" s="25">
        <f>CONCATENATE(Y175,"-",Z175)</f>
        <v>169</v>
      </c>
      <c r="AB175" s="28">
        <f>ROUND(IF(AQ175-7.37&lt;48,"48",AQ175-7.37),0)</f>
        <v>146</v>
      </c>
      <c r="AC175" s="28">
        <f>ROUND(IF(AQ175+7.37&gt;240,"240",AQ175+7.37),0)</f>
        <v>160</v>
      </c>
      <c r="AD175" t="s" s="25">
        <f>CONCATENATE(AB175,"-",AC175)</f>
        <v>105</v>
      </c>
      <c r="AE175" s="28">
        <f>ROUND(IF(AT175-7.31&lt;48,"48",AT175-7.31),0)</f>
        <v>170</v>
      </c>
      <c r="AF175" s="28">
        <f>ROUND(IF(AT175+7.31&gt;240,"240",AT175+7.31),0)</f>
        <v>184</v>
      </c>
      <c r="AG175" t="s" s="25">
        <f>CONCATENATE(AE175,"-",AF175)</f>
        <v>150</v>
      </c>
      <c r="AH175" s="28">
        <f>ROUND(IF(AW175-7.22&lt;48,"48",AW175-7.22),0)</f>
        <v>180</v>
      </c>
      <c r="AI175" s="28">
        <f>ROUND(IF(AW175+7.22&gt;240,"240",AW175+7.22),0)</f>
        <v>194</v>
      </c>
      <c r="AJ175" t="s" s="25">
        <f>CONCATENATE(AH175,"-",AI175)</f>
        <v>136</v>
      </c>
      <c r="AK175" s="28">
        <f>ROUND(IF(AZ175-7.06&lt;48,"48",AZ175-7.06),0)</f>
        <v>187</v>
      </c>
      <c r="AL175" s="28">
        <f>ROUND(IF(AZ175+7.06&gt;240,"240",AZ175+7.06),0)</f>
        <v>201</v>
      </c>
      <c r="AM175" t="s" s="29">
        <f>CONCATENATE(AK175,"-",AL175)</f>
        <v>140</v>
      </c>
      <c r="AN175" s="27">
        <f>BD175+48</f>
        <v>115</v>
      </c>
      <c r="AO175" s="30">
        <f>AN175/48</f>
        <v>2.39583333333333</v>
      </c>
      <c r="AP175" s="95">
        <v>2</v>
      </c>
      <c r="AQ175" s="28">
        <f>BF175+48</f>
        <v>153</v>
      </c>
      <c r="AR175" s="30">
        <f>AQ175/48</f>
        <v>3.1875</v>
      </c>
      <c r="AS175" s="95">
        <v>5</v>
      </c>
      <c r="AT175" s="28">
        <f>BH175+48</f>
        <v>177</v>
      </c>
      <c r="AU175" s="30">
        <f>AT175/48</f>
        <v>3.6875</v>
      </c>
      <c r="AV175" s="95">
        <v>7</v>
      </c>
      <c r="AW175" s="28">
        <f>BJ175+48</f>
        <v>187</v>
      </c>
      <c r="AX175" s="30">
        <f>AW175/48</f>
        <v>3.89583333333333</v>
      </c>
      <c r="AY175" s="95">
        <v>8</v>
      </c>
      <c r="AZ175" s="28">
        <f>BL175+48</f>
        <v>194</v>
      </c>
      <c r="BA175" s="30">
        <f>AZ175/48</f>
        <v>4.04166666666667</v>
      </c>
      <c r="BB175" s="96">
        <v>9</v>
      </c>
      <c r="BC175" s="50"/>
      <c r="BD175" s="97">
        <v>67</v>
      </c>
      <c r="BE175" s="95">
        <v>2</v>
      </c>
      <c r="BF175" s="95">
        <v>105</v>
      </c>
      <c r="BG175" s="95">
        <v>5</v>
      </c>
      <c r="BH175" s="95">
        <v>129</v>
      </c>
      <c r="BI175" s="95">
        <v>7</v>
      </c>
      <c r="BJ175" s="95">
        <v>139</v>
      </c>
      <c r="BK175" s="95">
        <v>8</v>
      </c>
      <c r="BL175" s="95">
        <v>146</v>
      </c>
      <c r="BM175" s="96">
        <v>9</v>
      </c>
    </row>
    <row r="176" ht="15.75" customHeight="1">
      <c r="A176" s="91">
        <v>173</v>
      </c>
      <c r="B176" t="s" s="92">
        <v>23</v>
      </c>
      <c r="C176" s="93"/>
      <c r="D176" t="s" s="106">
        <v>458</v>
      </c>
      <c r="E176" t="s" s="94">
        <v>26</v>
      </c>
      <c r="F176" s="95">
        <v>23</v>
      </c>
      <c r="G176" t="s" s="24">
        <v>250</v>
      </c>
      <c r="H176" t="s" s="25">
        <f>IF(AND(E176="M",F176&lt;=29),"M 17-29",IF(AND(E176="K",F176&lt;=29),"K 17-29",IF(AND(E176="M",F176&gt;29),"M 30-79",IF(AND(E176="K",F176&gt;29),"K 30-79","other"))))</f>
        <v>60</v>
      </c>
      <c r="I176" s="26"/>
      <c r="J176" s="27">
        <f>ROUND(IF((AP176-1.43)&lt;1,"1",AP176-1.43),0)</f>
        <v>1</v>
      </c>
      <c r="K176" s="28">
        <f>ROUND(IF((AP176+1.43)&gt;10,"10",AP176+1.43),0)</f>
        <v>3</v>
      </c>
      <c r="L176" t="s" s="25">
        <f>CONCATENATE(J176,"-",K176)</f>
        <v>102</v>
      </c>
      <c r="M176" s="28">
        <f>ROUND(IF((AS176-1.38)&lt;1,"1",AS176-1.38),0)</f>
        <v>3</v>
      </c>
      <c r="N176" s="28">
        <f>ROUND(IF((AS176+1.38)&gt;10,"10",AS176+1.38),0)</f>
        <v>5</v>
      </c>
      <c r="O176" t="s" s="25">
        <f>CONCATENATE(M176,"-",N176)</f>
        <v>41</v>
      </c>
      <c r="P176" s="28">
        <f>ROUND(IF((AV176-1.68)&lt;1,"1",AV176-1.68),0)</f>
        <v>2</v>
      </c>
      <c r="Q176" s="28">
        <f>ROUND(IF((AV176+1.68)&gt;10,"10",AV176+1.68),0)</f>
        <v>6</v>
      </c>
      <c r="R176" t="s" s="25">
        <f>CONCATENATE(P176,"-",Q176)</f>
        <v>33</v>
      </c>
      <c r="S176" s="28">
        <f>ROUND(IF((AY176-1.72)&lt;1,"1",AY176-1.72),0)</f>
        <v>2</v>
      </c>
      <c r="T176" s="28">
        <f>ROUND(IF((AY176+1.72)&gt;10,"10",AY176+1.72),0)</f>
        <v>6</v>
      </c>
      <c r="U176" t="s" s="25">
        <f>CONCATENATE(S176,"-",T176)</f>
        <v>33</v>
      </c>
      <c r="V176" s="28">
        <f>ROUND(IF((BB176-1.46)&lt;1,"1",BB176-1.46),0)</f>
        <v>6</v>
      </c>
      <c r="W176" s="28">
        <f>ROUND(IF((BB176+1.46)&gt;10,"10",BB176+1.46),0)</f>
        <v>8</v>
      </c>
      <c r="X176" t="s" s="29">
        <f>CONCATENATE(V176,"-",W176)</f>
        <v>81</v>
      </c>
      <c r="Y176" s="27">
        <f>ROUND(IF(AN176-7.43&lt;48,"48",AN176-7.43),0)</f>
        <v>99</v>
      </c>
      <c r="Z176" s="28">
        <f>ROUND(IF(AN176+7.43&gt;240,"240",AN176+7.43),0)</f>
        <v>113</v>
      </c>
      <c r="AA176" t="s" s="25">
        <f>CONCATENATE(Y176,"-",Z176)</f>
        <v>405</v>
      </c>
      <c r="AB176" s="28">
        <f>ROUND(IF(AQ176-7.37&lt;48,"48",AQ176-7.37),0)</f>
        <v>129</v>
      </c>
      <c r="AC176" s="28">
        <f>ROUND(IF(AQ176+7.37&gt;240,"240",AQ176+7.37),0)</f>
        <v>143</v>
      </c>
      <c r="AD176" t="s" s="25">
        <f>CONCATENATE(AB176,"-",AC176)</f>
        <v>76</v>
      </c>
      <c r="AE176" s="28">
        <f>ROUND(IF(AT176-7.31&lt;48,"48",AT176-7.31),0)</f>
        <v>137</v>
      </c>
      <c r="AF176" s="28">
        <f>ROUND(IF(AT176+7.31&gt;240,"240",AT176+7.31),0)</f>
        <v>151</v>
      </c>
      <c r="AG176" t="s" s="25">
        <f>CONCATENATE(AE176,"-",AF176)</f>
        <v>35</v>
      </c>
      <c r="AH176" s="28">
        <f>ROUND(IF(AW176-7.22&lt;48,"48",AW176-7.22),0)</f>
        <v>131</v>
      </c>
      <c r="AI176" s="28">
        <f>ROUND(IF(AW176+7.22&gt;240,"240",AW176+7.22),0)</f>
        <v>145</v>
      </c>
      <c r="AJ176" t="s" s="25">
        <f>CONCATENATE(AH176,"-",AI176)</f>
        <v>124</v>
      </c>
      <c r="AK176" s="28">
        <f>ROUND(IF(AZ176-7.06&lt;48,"48",AZ176-7.06),0)</f>
        <v>170</v>
      </c>
      <c r="AL176" s="28">
        <f>ROUND(IF(AZ176+7.06&gt;240,"240",AZ176+7.06),0)</f>
        <v>184</v>
      </c>
      <c r="AM176" t="s" s="29">
        <f>CONCATENATE(AK176,"-",AL176)</f>
        <v>150</v>
      </c>
      <c r="AN176" s="27">
        <f>BD176+48</f>
        <v>106</v>
      </c>
      <c r="AO176" s="30">
        <f>AN176/48</f>
        <v>2.20833333333333</v>
      </c>
      <c r="AP176" s="95">
        <v>2</v>
      </c>
      <c r="AQ176" s="28">
        <f>BF176+48</f>
        <v>136</v>
      </c>
      <c r="AR176" s="30">
        <f>AQ176/48</f>
        <v>2.83333333333333</v>
      </c>
      <c r="AS176" s="95">
        <v>4</v>
      </c>
      <c r="AT176" s="28">
        <f>BH176+48</f>
        <v>144</v>
      </c>
      <c r="AU176" s="30">
        <f>AT176/48</f>
        <v>3</v>
      </c>
      <c r="AV176" s="95">
        <v>4</v>
      </c>
      <c r="AW176" s="28">
        <f>BJ176+48</f>
        <v>138</v>
      </c>
      <c r="AX176" s="30">
        <f>AW176/48</f>
        <v>2.875</v>
      </c>
      <c r="AY176" s="95">
        <v>4</v>
      </c>
      <c r="AZ176" s="28">
        <f>BL176+48</f>
        <v>177</v>
      </c>
      <c r="BA176" s="30">
        <f>AZ176/48</f>
        <v>3.6875</v>
      </c>
      <c r="BB176" s="96">
        <v>7</v>
      </c>
      <c r="BC176" s="50"/>
      <c r="BD176" s="97">
        <v>58</v>
      </c>
      <c r="BE176" s="95">
        <v>2</v>
      </c>
      <c r="BF176" s="95">
        <v>88</v>
      </c>
      <c r="BG176" s="95">
        <v>4</v>
      </c>
      <c r="BH176" s="95">
        <v>96</v>
      </c>
      <c r="BI176" s="95">
        <v>4</v>
      </c>
      <c r="BJ176" s="95">
        <v>90</v>
      </c>
      <c r="BK176" s="95">
        <v>4</v>
      </c>
      <c r="BL176" s="95">
        <v>129</v>
      </c>
      <c r="BM176" s="96">
        <v>7</v>
      </c>
    </row>
    <row r="177" ht="15.75" customHeight="1">
      <c r="A177" s="95">
        <v>174</v>
      </c>
      <c r="B177" t="s" s="112">
        <v>23</v>
      </c>
      <c r="C177" t="s" s="89">
        <v>459</v>
      </c>
      <c r="D177" t="s" s="105">
        <v>460</v>
      </c>
      <c r="E177" t="s" s="94">
        <v>26</v>
      </c>
      <c r="F177" s="95">
        <v>23</v>
      </c>
      <c r="G177" t="s" s="24">
        <v>250</v>
      </c>
      <c r="H177" t="s" s="25">
        <f>IF(AND(E177="M",F177&lt;=29),"M 17-29",IF(AND(E177="K",F177&lt;=29),"K 17-29",IF(AND(E177="M",F177&gt;29),"M 30-79",IF(AND(E177="K",F177&gt;29),"K 30-79","other"))))</f>
        <v>60</v>
      </c>
      <c r="I177" s="26"/>
      <c r="J177" s="27">
        <f>ROUND(IF((AP177-1.43)&lt;1,"1",AP177-1.43),0)</f>
        <v>6</v>
      </c>
      <c r="K177" s="28">
        <f>ROUND(IF((AP177+1.43)&gt;10,"10",AP177+1.43),0)</f>
        <v>8</v>
      </c>
      <c r="L177" t="s" s="25">
        <f>CONCATENATE(J177,"-",K177)</f>
        <v>81</v>
      </c>
      <c r="M177" s="28">
        <f>ROUND(IF((AS177-1.38)&lt;1,"1",AS177-1.38),0)</f>
        <v>3</v>
      </c>
      <c r="N177" s="28">
        <f>ROUND(IF((AS177+1.38)&gt;10,"10",AS177+1.38),0)</f>
        <v>5</v>
      </c>
      <c r="O177" t="s" s="25">
        <f>CONCATENATE(M177,"-",N177)</f>
        <v>41</v>
      </c>
      <c r="P177" s="28">
        <f>ROUND(IF((AV177-1.68)&lt;1,"1",AV177-1.68),0)</f>
        <v>4</v>
      </c>
      <c r="Q177" s="28">
        <f>ROUND(IF((AV177+1.68)&gt;10,"10",AV177+1.68),0)</f>
        <v>8</v>
      </c>
      <c r="R177" t="s" s="25">
        <f>CONCATENATE(P177,"-",Q177)</f>
        <v>32</v>
      </c>
      <c r="S177" s="28">
        <f>ROUND(IF((AY177-1.72)&lt;1,"1",AY177-1.72),0)</f>
        <v>6</v>
      </c>
      <c r="T177" s="28">
        <f>ROUND(IF((AY177+1.72)&gt;10,"10",AY177+1.72),0)</f>
        <v>10</v>
      </c>
      <c r="U177" t="s" s="25">
        <f>CONCATENATE(S177,"-",T177)</f>
        <v>43</v>
      </c>
      <c r="V177" s="28">
        <f>ROUND(IF((BB177-1.46)&lt;1,"1",BB177-1.46),0)</f>
        <v>4</v>
      </c>
      <c r="W177" s="28">
        <f>ROUND(IF((BB177+1.46)&gt;10,"10",BB177+1.46),0)</f>
        <v>6</v>
      </c>
      <c r="X177" t="s" s="29">
        <f>CONCATENATE(V177,"-",W177)</f>
        <v>80</v>
      </c>
      <c r="Y177" s="27">
        <f>ROUND(IF(AN177-7.43&lt;48,"48",AN177-7.43),0)</f>
        <v>148</v>
      </c>
      <c r="Z177" s="28">
        <f>ROUND(IF(AN177+7.43&gt;240,"240",AN177+7.43),0)</f>
        <v>162</v>
      </c>
      <c r="AA177" t="s" s="25">
        <f>CONCATENATE(Y177,"-",Z177)</f>
        <v>36</v>
      </c>
      <c r="AB177" s="28">
        <f>ROUND(IF(AQ177-7.37&lt;48,"48",AQ177-7.37),0)</f>
        <v>140</v>
      </c>
      <c r="AC177" s="28">
        <f>ROUND(IF(AQ177+7.37&gt;240,"240",AQ177+7.37),0)</f>
        <v>154</v>
      </c>
      <c r="AD177" t="s" s="25">
        <f>CONCATENATE(AB177,"-",AC177)</f>
        <v>162</v>
      </c>
      <c r="AE177" s="28">
        <f>ROUND(IF(AT177-7.31&lt;48,"48",AT177-7.31),0)</f>
        <v>152</v>
      </c>
      <c r="AF177" s="28">
        <f>ROUND(IF(AT177+7.31&gt;240,"240",AT177+7.31),0)</f>
        <v>166</v>
      </c>
      <c r="AG177" t="s" s="25">
        <f>CONCATENATE(AE177,"-",AF177)</f>
        <v>125</v>
      </c>
      <c r="AH177" s="28">
        <f>ROUND(IF(AW177-7.22&lt;48,"48",AW177-7.22),0)</f>
        <v>169</v>
      </c>
      <c r="AI177" s="28">
        <f>ROUND(IF(AW177+7.22&gt;240,"240",AW177+7.22),0)</f>
        <v>183</v>
      </c>
      <c r="AJ177" t="s" s="25">
        <f>CONCATENATE(AH177,"-",AI177)</f>
        <v>63</v>
      </c>
      <c r="AK177" s="28">
        <f>ROUND(IF(AZ177-7.06&lt;48,"48",AZ177-7.06),0)</f>
        <v>151</v>
      </c>
      <c r="AL177" s="28">
        <f>ROUND(IF(AZ177+7.06&gt;240,"240",AZ177+7.06),0)</f>
        <v>165</v>
      </c>
      <c r="AM177" t="s" s="29">
        <f>CONCATENATE(AK177,"-",AL177)</f>
        <v>46</v>
      </c>
      <c r="AN177" s="27">
        <f>BD177+48</f>
        <v>155</v>
      </c>
      <c r="AO177" s="30">
        <f>AN177/48</f>
        <v>3.22916666666667</v>
      </c>
      <c r="AP177" s="95">
        <v>7</v>
      </c>
      <c r="AQ177" s="28">
        <f>BF177+48</f>
        <v>147</v>
      </c>
      <c r="AR177" s="30">
        <f>AQ177/48</f>
        <v>3.0625</v>
      </c>
      <c r="AS177" s="95">
        <v>4</v>
      </c>
      <c r="AT177" s="28">
        <f>BH177+48</f>
        <v>159</v>
      </c>
      <c r="AU177" s="30">
        <f>AT177/48</f>
        <v>3.3125</v>
      </c>
      <c r="AV177" s="95">
        <v>6</v>
      </c>
      <c r="AW177" s="28">
        <f>BJ177+48</f>
        <v>176</v>
      </c>
      <c r="AX177" s="30">
        <f>AW177/48</f>
        <v>3.66666666666667</v>
      </c>
      <c r="AY177" s="95">
        <v>8</v>
      </c>
      <c r="AZ177" s="28">
        <f>BL177+48</f>
        <v>158</v>
      </c>
      <c r="BA177" s="30">
        <f>AZ177/48</f>
        <v>3.29166666666667</v>
      </c>
      <c r="BB177" s="96">
        <v>5</v>
      </c>
      <c r="BC177" s="50"/>
      <c r="BD177" s="97">
        <v>107</v>
      </c>
      <c r="BE177" s="95">
        <v>7</v>
      </c>
      <c r="BF177" s="95">
        <v>99</v>
      </c>
      <c r="BG177" s="95">
        <v>4</v>
      </c>
      <c r="BH177" s="95">
        <v>111</v>
      </c>
      <c r="BI177" s="95">
        <v>6</v>
      </c>
      <c r="BJ177" s="95">
        <v>128</v>
      </c>
      <c r="BK177" s="95">
        <v>8</v>
      </c>
      <c r="BL177" s="95">
        <v>110</v>
      </c>
      <c r="BM177" s="96">
        <v>5</v>
      </c>
    </row>
    <row r="178" ht="15.75" customHeight="1">
      <c r="A178" s="95">
        <v>175</v>
      </c>
      <c r="B178" t="s" s="94">
        <v>23</v>
      </c>
      <c r="C178" s="101"/>
      <c r="D178" t="s" s="105">
        <v>461</v>
      </c>
      <c r="E178" t="s" s="94">
        <v>51</v>
      </c>
      <c r="F178" s="95">
        <v>39</v>
      </c>
      <c r="G178" t="s" s="24">
        <v>250</v>
      </c>
      <c r="H178" t="s" s="25">
        <f>IF(AND(E178="M",F178&lt;=29),"M 17-29",IF(AND(E178="K",F178&lt;=29),"K 17-29",IF(AND(E178="M",F178&gt;29),"M 30-79",IF(AND(E178="K",F178&gt;29),"K 30-79","other"))))</f>
        <v>52</v>
      </c>
      <c r="I178" s="26"/>
      <c r="J178" s="27">
        <f>ROUND(IF((AP178-1.67)&lt;1,"1",AP178-1.67),0)</f>
        <v>1</v>
      </c>
      <c r="K178" s="28">
        <f>ROUND(IF((AP178+1.67)&gt;10,"10",AP178+1.67),0)</f>
        <v>5</v>
      </c>
      <c r="L178" t="s" s="25">
        <f>CONCATENATE(J178,"-",K178)</f>
        <v>44</v>
      </c>
      <c r="M178" s="28">
        <f>ROUND(IF((AS178-2.01)&lt;1,"1",AS178-2.01),0)</f>
        <v>5</v>
      </c>
      <c r="N178" s="28">
        <f>ROUND(IF((AS178+2.01)&gt;10,"10",AS178+2.01),0)</f>
        <v>9</v>
      </c>
      <c r="O178" t="s" s="25">
        <f>CONCATENATE(M178,"-",N178)</f>
        <v>31</v>
      </c>
      <c r="P178" s="28">
        <f>ROUND(IF((AV178-1.73)&lt;1,"1",AV178-1.73),0)</f>
        <v>6</v>
      </c>
      <c r="Q178" s="28">
        <f>ROUND(IF((AV178+1.73)&gt;10,"10",AV178+1.73),0)</f>
        <v>10</v>
      </c>
      <c r="R178" t="s" s="25">
        <f>CONCATENATE(P178,"-",Q178)</f>
        <v>43</v>
      </c>
      <c r="S178" s="28">
        <f>ROUND(IF((AY178-1.91)&lt;1,"1",AY178-1.91),0)</f>
        <v>3</v>
      </c>
      <c r="T178" s="28">
        <f>ROUND(IF((AY178+1.91)&gt;10,"10",AY178+1.91),0)</f>
        <v>7</v>
      </c>
      <c r="U178" t="s" s="25">
        <f>CONCATENATE(S178,"-",T178)</f>
        <v>30</v>
      </c>
      <c r="V178" s="28">
        <f>ROUND(IF((BB178-1.76)&lt;1,"1",BB178-1.76),0)</f>
        <v>4</v>
      </c>
      <c r="W178" s="28">
        <f>ROUND(IF((BB178+1.76)&gt;10,"10",BB178+1.76),0)</f>
        <v>8</v>
      </c>
      <c r="X178" t="s" s="29">
        <f>CONCATENATE(V178,"-",W178)</f>
        <v>32</v>
      </c>
      <c r="Y178" s="27">
        <f>ROUND(IF(AN178-7.43&lt;48,"48",AN178-7.43),0)</f>
        <v>115</v>
      </c>
      <c r="Z178" s="28">
        <f>ROUND(IF(AN178+7.43&gt;240,"240",AN178+7.43),0)</f>
        <v>129</v>
      </c>
      <c r="AA178" t="s" s="25">
        <f>CONCATENATE(Y178,"-",Z178)</f>
        <v>146</v>
      </c>
      <c r="AB178" s="28">
        <f>ROUND(IF(AQ178-7.37&lt;48,"48",AQ178-7.37),0)</f>
        <v>149</v>
      </c>
      <c r="AC178" s="28">
        <f>ROUND(IF(AQ178+7.37&gt;240,"240",AQ178+7.37),0)</f>
        <v>163</v>
      </c>
      <c r="AD178" t="s" s="25">
        <f>CONCATENATE(AB178,"-",AC178)</f>
        <v>141</v>
      </c>
      <c r="AE178" s="28">
        <f>ROUND(IF(AT178-7.31&lt;48,"48",AT178-7.31),0)</f>
        <v>157</v>
      </c>
      <c r="AF178" s="28">
        <f>ROUND(IF(AT178+7.31&gt;240,"240",AT178+7.31),0)</f>
        <v>171</v>
      </c>
      <c r="AG178" t="s" s="25">
        <f>CONCATENATE(AE178,"-",AF178)</f>
        <v>209</v>
      </c>
      <c r="AH178" s="28">
        <f>ROUND(IF(AW178-7.22&lt;48,"48",AW178-7.22),0)</f>
        <v>155</v>
      </c>
      <c r="AI178" s="28">
        <f>ROUND(IF(AW178+7.22&gt;240,"240",AW178+7.22),0)</f>
        <v>169</v>
      </c>
      <c r="AJ178" t="s" s="25">
        <f>CONCATENATE(AH178,"-",AI178)</f>
        <v>106</v>
      </c>
      <c r="AK178" s="28">
        <f>ROUND(IF(AZ178-7.06&lt;48,"48",AZ178-7.06),0)</f>
        <v>160</v>
      </c>
      <c r="AL178" s="28">
        <f>ROUND(IF(AZ178+7.06&gt;240,"240",AZ178+7.06),0)</f>
        <v>174</v>
      </c>
      <c r="AM178" t="s" s="29">
        <f>CONCATENATE(AK178,"-",AL178)</f>
        <v>47</v>
      </c>
      <c r="AN178" s="27">
        <f>BD178+48</f>
        <v>122</v>
      </c>
      <c r="AO178" s="30">
        <f>AN178/48</f>
        <v>2.54166666666667</v>
      </c>
      <c r="AP178" s="95">
        <v>3</v>
      </c>
      <c r="AQ178" s="28">
        <f>BF178+48</f>
        <v>156</v>
      </c>
      <c r="AR178" s="30">
        <f>AQ178/48</f>
        <v>3.25</v>
      </c>
      <c r="AS178" s="95">
        <v>7</v>
      </c>
      <c r="AT178" s="28">
        <f>BH178+48</f>
        <v>164</v>
      </c>
      <c r="AU178" s="30">
        <f>AT178/48</f>
        <v>3.41666666666667</v>
      </c>
      <c r="AV178" s="95">
        <v>8</v>
      </c>
      <c r="AW178" s="28">
        <f>BJ178+48</f>
        <v>162</v>
      </c>
      <c r="AX178" s="30">
        <f>AW178/48</f>
        <v>3.375</v>
      </c>
      <c r="AY178" s="95">
        <v>5</v>
      </c>
      <c r="AZ178" s="28">
        <f>BL178+48</f>
        <v>167</v>
      </c>
      <c r="BA178" s="30">
        <f>AZ178/48</f>
        <v>3.47916666666667</v>
      </c>
      <c r="BB178" s="96">
        <v>6</v>
      </c>
      <c r="BC178" s="50"/>
      <c r="BD178" s="97">
        <v>74</v>
      </c>
      <c r="BE178" s="95">
        <v>3</v>
      </c>
      <c r="BF178" s="95">
        <v>108</v>
      </c>
      <c r="BG178" s="95">
        <v>7</v>
      </c>
      <c r="BH178" s="95">
        <v>116</v>
      </c>
      <c r="BI178" s="95">
        <v>8</v>
      </c>
      <c r="BJ178" s="95">
        <v>114</v>
      </c>
      <c r="BK178" s="95">
        <v>5</v>
      </c>
      <c r="BL178" s="95">
        <v>119</v>
      </c>
      <c r="BM178" s="96">
        <v>6</v>
      </c>
    </row>
    <row r="179" ht="15.75" customHeight="1">
      <c r="A179" s="95">
        <v>176</v>
      </c>
      <c r="B179" t="s" s="94">
        <v>23</v>
      </c>
      <c r="C179" s="101"/>
      <c r="D179" t="s" s="105">
        <v>462</v>
      </c>
      <c r="E179" t="s" s="94">
        <v>51</v>
      </c>
      <c r="F179" s="95">
        <v>23</v>
      </c>
      <c r="G179" t="s" s="24">
        <v>250</v>
      </c>
      <c r="H179" t="s" s="25">
        <f>IF(AND(E179="M",F179&lt;=29),"M 17-29",IF(AND(E179="K",F179&lt;=29),"K 17-29",IF(AND(E179="M",F179&gt;29),"M 30-79",IF(AND(E179="K",F179&gt;29),"K 30-79","other"))))</f>
        <v>101</v>
      </c>
      <c r="I179" s="26"/>
      <c r="J179" s="27">
        <f>ROUND(IF((AP179-1.33)&lt;1,"1",AP179-1.33),0)</f>
        <v>1</v>
      </c>
      <c r="K179" s="28">
        <f>ROUND(IF((AP179+1.33)&gt;10,"10",AP179+1.33),0)</f>
        <v>3</v>
      </c>
      <c r="L179" t="s" s="25">
        <f>CONCATENATE(J179,"-",K179)</f>
        <v>102</v>
      </c>
      <c r="M179" s="28">
        <f>ROUND(IF((AS179-1.31)&lt;1,"1",AS179-1.31),0)</f>
        <v>6</v>
      </c>
      <c r="N179" s="28">
        <f>ROUND(IF((AS179+1.31)&gt;10,"10",AS179+1.31),0)</f>
        <v>8</v>
      </c>
      <c r="O179" t="s" s="25">
        <f>CONCATENATE(M179,"-",N179)</f>
        <v>81</v>
      </c>
      <c r="P179" s="28">
        <f>ROUND(IF((AV179-1.52)&lt;1,"1",AV179-1.52),0)</f>
        <v>7</v>
      </c>
      <c r="Q179" s="28">
        <f>ROUND(IF((AV179+1.52)&gt;10,"10",AV179+1.52),0)</f>
        <v>10</v>
      </c>
      <c r="R179" t="s" s="25">
        <f>CONCATENATE(P179,"-",Q179)</f>
        <v>42</v>
      </c>
      <c r="S179" s="28">
        <f>ROUND(IF((AY179-1.6)&lt;1,"1",AY179-1.6),0)</f>
        <v>4</v>
      </c>
      <c r="T179" s="28">
        <f>ROUND(IF((AY179+1.6)&gt;10,"10",AY179+1.6),0)</f>
        <v>8</v>
      </c>
      <c r="U179" t="s" s="25">
        <f>CONCATENATE(S179,"-",T179)</f>
        <v>32</v>
      </c>
      <c r="V179" s="28">
        <f>ROUND(IF((BB179-1.3)&lt;1,"1",BB179-1.3),0)</f>
        <v>8</v>
      </c>
      <c r="W179" s="28">
        <f>ROUND(IF((BB179+1.3)&gt;10,"10",BB179+1.3),0)</f>
        <v>10</v>
      </c>
      <c r="X179" t="s" s="29">
        <f>CONCATENATE(V179,"-",W179)</f>
        <v>61</v>
      </c>
      <c r="Y179" s="27">
        <f>ROUND(IF(AN179-7.43&lt;48,"48",AN179-7.43),0)</f>
        <v>107</v>
      </c>
      <c r="Z179" s="28">
        <f>ROUND(IF(AN179+7.43&gt;240,"240",AN179+7.43),0)</f>
        <v>121</v>
      </c>
      <c r="AA179" t="s" s="25">
        <f>CONCATENATE(Y179,"-",Z179)</f>
        <v>34</v>
      </c>
      <c r="AB179" s="28">
        <f>ROUND(IF(AQ179-7.37&lt;48,"48",AQ179-7.37),0)</f>
        <v>171</v>
      </c>
      <c r="AC179" s="28">
        <f>ROUND(IF(AQ179+7.37&gt;240,"240",AQ179+7.37),0)</f>
        <v>185</v>
      </c>
      <c r="AD179" t="s" s="25">
        <f>CONCATENATE(AB179,"-",AC179)</f>
        <v>114</v>
      </c>
      <c r="AE179" s="28">
        <f>ROUND(IF(AT179-7.31&lt;48,"48",AT179-7.31),0)</f>
        <v>193</v>
      </c>
      <c r="AF179" s="28">
        <f>ROUND(IF(AT179+7.31&gt;240,"240",AT179+7.31),0)</f>
        <v>207</v>
      </c>
      <c r="AG179" t="s" s="25">
        <f>CONCATENATE(AE179,"-",AF179)</f>
        <v>116</v>
      </c>
      <c r="AH179" s="28">
        <f>ROUND(IF(AW179-7.22&lt;48,"48",AW179-7.22),0)</f>
        <v>155</v>
      </c>
      <c r="AI179" s="28">
        <f>ROUND(IF(AW179+7.22&gt;240,"240",AW179+7.22),0)</f>
        <v>169</v>
      </c>
      <c r="AJ179" t="s" s="25">
        <f>CONCATENATE(AH179,"-",AI179)</f>
        <v>106</v>
      </c>
      <c r="AK179" s="28">
        <f>ROUND(IF(AZ179-7.06&lt;48,"48",AZ179-7.06),0)</f>
        <v>185</v>
      </c>
      <c r="AL179" s="28">
        <f>ROUND(IF(AZ179+7.06&gt;240,"240",AZ179+7.06),0)</f>
        <v>199</v>
      </c>
      <c r="AM179" t="s" s="29">
        <f>CONCATENATE(AK179,"-",AL179)</f>
        <v>198</v>
      </c>
      <c r="AN179" s="27">
        <f>BD179+48</f>
        <v>114</v>
      </c>
      <c r="AO179" s="30">
        <f>AN179/48</f>
        <v>2.375</v>
      </c>
      <c r="AP179" s="95">
        <v>2</v>
      </c>
      <c r="AQ179" s="28">
        <f>BF179+48</f>
        <v>178</v>
      </c>
      <c r="AR179" s="30">
        <f>AQ179/48</f>
        <v>3.70833333333333</v>
      </c>
      <c r="AS179" s="95">
        <v>7</v>
      </c>
      <c r="AT179" s="28">
        <f>BH179+48</f>
        <v>200</v>
      </c>
      <c r="AU179" s="30">
        <f>AT179/48</f>
        <v>4.16666666666667</v>
      </c>
      <c r="AV179" s="95">
        <v>9</v>
      </c>
      <c r="AW179" s="28">
        <f>BJ179+48</f>
        <v>162</v>
      </c>
      <c r="AX179" s="30">
        <f>AW179/48</f>
        <v>3.375</v>
      </c>
      <c r="AY179" s="95">
        <v>6</v>
      </c>
      <c r="AZ179" s="28">
        <f>BL179+48</f>
        <v>192</v>
      </c>
      <c r="BA179" s="30">
        <f>AZ179/48</f>
        <v>4</v>
      </c>
      <c r="BB179" s="96">
        <v>9</v>
      </c>
      <c r="BC179" s="50"/>
      <c r="BD179" s="97">
        <v>66</v>
      </c>
      <c r="BE179" s="95">
        <v>2</v>
      </c>
      <c r="BF179" s="95">
        <v>130</v>
      </c>
      <c r="BG179" s="95">
        <v>7</v>
      </c>
      <c r="BH179" s="95">
        <v>152</v>
      </c>
      <c r="BI179" s="95">
        <v>9</v>
      </c>
      <c r="BJ179" s="95">
        <v>114</v>
      </c>
      <c r="BK179" s="95">
        <v>6</v>
      </c>
      <c r="BL179" s="95">
        <v>144</v>
      </c>
      <c r="BM179" s="96">
        <v>9</v>
      </c>
    </row>
    <row r="180" ht="15.75" customHeight="1">
      <c r="A180" s="95">
        <v>177</v>
      </c>
      <c r="B180" t="s" s="94">
        <v>23</v>
      </c>
      <c r="C180" t="s" s="107">
        <v>463</v>
      </c>
      <c r="D180" t="s" s="105">
        <v>464</v>
      </c>
      <c r="E180" t="s" s="94">
        <v>26</v>
      </c>
      <c r="F180" s="95">
        <v>27</v>
      </c>
      <c r="G180" t="s" s="24">
        <v>250</v>
      </c>
      <c r="H180" t="s" s="25">
        <f>IF(AND(E180="M",F180&lt;=29),"M 17-29",IF(AND(E180="K",F180&lt;=29),"K 17-29",IF(AND(E180="M",F180&gt;29),"M 30-79",IF(AND(E180="K",F180&gt;29),"K 30-79","other"))))</f>
        <v>60</v>
      </c>
      <c r="I180" s="26"/>
      <c r="J180" s="27">
        <f>ROUND(IF((AP180-1.43)&lt;1,"1",AP180-1.43),0)</f>
        <v>2</v>
      </c>
      <c r="K180" s="28">
        <f>ROUND(IF((AP180+1.43)&gt;10,"10",AP180+1.43),0)</f>
        <v>4</v>
      </c>
      <c r="L180" t="s" s="25">
        <f>CONCATENATE(J180,"-",K180)</f>
        <v>29</v>
      </c>
      <c r="M180" s="28">
        <f>ROUND(IF((AS180-1.38)&lt;1,"1",AS180-1.38),0)</f>
        <v>7</v>
      </c>
      <c r="N180" s="28">
        <f>ROUND(IF((AS180+1.38)&gt;10,"10",AS180+1.38),0)</f>
        <v>9</v>
      </c>
      <c r="O180" t="s" s="25">
        <f>CONCATENATE(M180,"-",N180)</f>
        <v>129</v>
      </c>
      <c r="P180" s="28">
        <f>ROUND(IF((AV180-1.68)&lt;1,"1",AV180-1.68),0)</f>
        <v>2</v>
      </c>
      <c r="Q180" s="28">
        <f>ROUND(IF((AV180+1.68)&gt;10,"10",AV180+1.68),0)</f>
        <v>6</v>
      </c>
      <c r="R180" t="s" s="25">
        <f>CONCATENATE(P180,"-",Q180)</f>
        <v>33</v>
      </c>
      <c r="S180" s="28">
        <f>ROUND(IF((AY180-1.72)&lt;1,"1",AY180-1.72),0)</f>
        <v>5</v>
      </c>
      <c r="T180" s="28">
        <f>ROUND(IF((AY180+1.72)&gt;10,"10",AY180+1.72),0)</f>
        <v>9</v>
      </c>
      <c r="U180" t="s" s="25">
        <f>CONCATENATE(S180,"-",T180)</f>
        <v>31</v>
      </c>
      <c r="V180" s="28">
        <f>ROUND(IF((BB180-1.46)&lt;1,"1",BB180-1.46),0)</f>
        <v>5</v>
      </c>
      <c r="W180" s="28">
        <f>ROUND(IF((BB180+1.46)&gt;10,"10",BB180+1.46),0)</f>
        <v>7</v>
      </c>
      <c r="X180" t="s" s="29">
        <f>CONCATENATE(V180,"-",W180)</f>
        <v>74</v>
      </c>
      <c r="Y180" s="27">
        <f>ROUND(IF(AN180-7.43&lt;48,"48",AN180-7.43),0)</f>
        <v>108</v>
      </c>
      <c r="Z180" s="28">
        <f>ROUND(IF(AN180+7.43&gt;240,"240",AN180+7.43),0)</f>
        <v>122</v>
      </c>
      <c r="AA180" t="s" s="25">
        <f>CONCATENATE(Y180,"-",Z180)</f>
        <v>169</v>
      </c>
      <c r="AB180" s="28">
        <f>ROUND(IF(AQ180-7.37&lt;48,"48",AQ180-7.37),0)</f>
        <v>168</v>
      </c>
      <c r="AC180" s="28">
        <f>ROUND(IF(AQ180+7.37&gt;240,"240",AQ180+7.37),0)</f>
        <v>182</v>
      </c>
      <c r="AD180" t="s" s="25">
        <f>CONCATENATE(AB180,"-",AC180)</f>
        <v>96</v>
      </c>
      <c r="AE180" s="28">
        <f>ROUND(IF(AT180-7.31&lt;48,"48",AT180-7.31),0)</f>
        <v>134</v>
      </c>
      <c r="AF180" s="28">
        <f>ROUND(IF(AT180+7.31&gt;240,"240",AT180+7.31),0)</f>
        <v>148</v>
      </c>
      <c r="AG180" t="s" s="25">
        <f>CONCATENATE(AE180,"-",AF180)</f>
        <v>166</v>
      </c>
      <c r="AH180" s="28">
        <f>ROUND(IF(AW180-7.22&lt;48,"48",AW180-7.22),0)</f>
        <v>159</v>
      </c>
      <c r="AI180" s="28">
        <f>ROUND(IF(AW180+7.22&gt;240,"240",AW180+7.22),0)</f>
        <v>173</v>
      </c>
      <c r="AJ180" t="s" s="25">
        <f>CONCATENATE(AH180,"-",AI180)</f>
        <v>168</v>
      </c>
      <c r="AK180" s="28">
        <f>ROUND(IF(AZ180-7.06&lt;48,"48",AZ180-7.06),0)</f>
        <v>160</v>
      </c>
      <c r="AL180" s="28">
        <f>ROUND(IF(AZ180+7.06&gt;240,"240",AZ180+7.06),0)</f>
        <v>174</v>
      </c>
      <c r="AM180" t="s" s="29">
        <f>CONCATENATE(AK180,"-",AL180)</f>
        <v>47</v>
      </c>
      <c r="AN180" s="27">
        <f>BD180+48</f>
        <v>115</v>
      </c>
      <c r="AO180" s="30">
        <f>AN180/48</f>
        <v>2.39583333333333</v>
      </c>
      <c r="AP180" s="95">
        <v>3</v>
      </c>
      <c r="AQ180" s="28">
        <f>BF180+48</f>
        <v>175</v>
      </c>
      <c r="AR180" s="30">
        <f>AQ180/48</f>
        <v>3.64583333333333</v>
      </c>
      <c r="AS180" s="95">
        <v>8</v>
      </c>
      <c r="AT180" s="28">
        <f>BH180+48</f>
        <v>141</v>
      </c>
      <c r="AU180" s="30">
        <f>AT180/48</f>
        <v>2.9375</v>
      </c>
      <c r="AV180" s="95">
        <v>4</v>
      </c>
      <c r="AW180" s="28">
        <f>BJ180+48</f>
        <v>166</v>
      </c>
      <c r="AX180" s="30">
        <f>AW180/48</f>
        <v>3.45833333333333</v>
      </c>
      <c r="AY180" s="95">
        <v>7</v>
      </c>
      <c r="AZ180" s="28">
        <f>BL180+48</f>
        <v>167</v>
      </c>
      <c r="BA180" s="30">
        <f>AZ180/48</f>
        <v>3.47916666666667</v>
      </c>
      <c r="BB180" s="96">
        <v>6</v>
      </c>
      <c r="BC180" s="50"/>
      <c r="BD180" s="97">
        <v>67</v>
      </c>
      <c r="BE180" s="95">
        <v>3</v>
      </c>
      <c r="BF180" s="95">
        <v>127</v>
      </c>
      <c r="BG180" s="95">
        <v>8</v>
      </c>
      <c r="BH180" s="95">
        <v>93</v>
      </c>
      <c r="BI180" s="95">
        <v>4</v>
      </c>
      <c r="BJ180" s="95">
        <v>118</v>
      </c>
      <c r="BK180" s="95">
        <v>7</v>
      </c>
      <c r="BL180" s="95">
        <v>119</v>
      </c>
      <c r="BM180" s="96">
        <v>6</v>
      </c>
    </row>
    <row r="181" ht="15.75" customHeight="1">
      <c r="A181" s="95">
        <v>178</v>
      </c>
      <c r="B181" t="s" s="94">
        <v>23</v>
      </c>
      <c r="C181" s="101"/>
      <c r="D181" t="s" s="105">
        <v>465</v>
      </c>
      <c r="E181" t="s" s="94">
        <v>26</v>
      </c>
      <c r="F181" s="95">
        <v>24</v>
      </c>
      <c r="G181" t="s" s="24">
        <v>250</v>
      </c>
      <c r="H181" t="s" s="25">
        <f>IF(AND(E181="M",F181&lt;=29),"M 17-29",IF(AND(E181="K",F181&lt;=29),"K 17-29",IF(AND(E181="M",F181&gt;29),"M 30-79",IF(AND(E181="K",F181&gt;29),"K 30-79","other"))))</f>
        <v>60</v>
      </c>
      <c r="I181" s="26"/>
      <c r="J181" s="27">
        <f>ROUND(IF((AP181-1.43)&lt;1,"1",AP181-1.43),0)</f>
        <v>4</v>
      </c>
      <c r="K181" s="28">
        <f>ROUND(IF((AP181+1.43)&gt;10,"10",AP181+1.43),0)</f>
        <v>6</v>
      </c>
      <c r="L181" t="s" s="25">
        <f>CONCATENATE(J181,"-",K181)</f>
        <v>80</v>
      </c>
      <c r="M181" s="28">
        <f>ROUND(IF((AS181-1.38)&lt;1,"1",AS181-1.38),0)</f>
        <v>6</v>
      </c>
      <c r="N181" s="28">
        <f>ROUND(IF((AS181+1.38)&gt;10,"10",AS181+1.38),0)</f>
        <v>8</v>
      </c>
      <c r="O181" t="s" s="25">
        <f>CONCATENATE(M181,"-",N181)</f>
        <v>81</v>
      </c>
      <c r="P181" s="28">
        <f>ROUND(IF((AV181-1.68)&lt;1,"1",AV181-1.68),0)</f>
        <v>7</v>
      </c>
      <c r="Q181" s="28">
        <f>ROUND(IF((AV181+1.68)&gt;10,"10",AV181+1.68),0)</f>
        <v>10</v>
      </c>
      <c r="R181" t="s" s="25">
        <f>CONCATENATE(P181,"-",Q181)</f>
        <v>42</v>
      </c>
      <c r="S181" s="28">
        <f>ROUND(IF((AY181-1.72)&lt;1,"1",AY181-1.72),0)</f>
        <v>4</v>
      </c>
      <c r="T181" s="28">
        <f>ROUND(IF((AY181+1.72)&gt;10,"10",AY181+1.72),0)</f>
        <v>8</v>
      </c>
      <c r="U181" t="s" s="25">
        <f>CONCATENATE(S181,"-",T181)</f>
        <v>32</v>
      </c>
      <c r="V181" s="28">
        <f>ROUND(IF((BB181-1.46)&lt;1,"1",BB181-1.46),0)</f>
        <v>7</v>
      </c>
      <c r="W181" s="28">
        <f>ROUND(IF((BB181+1.46)&gt;10,"10",BB181+1.46),0)</f>
        <v>9</v>
      </c>
      <c r="X181" t="s" s="29">
        <f>CONCATENATE(V181,"-",W181)</f>
        <v>129</v>
      </c>
      <c r="Y181" s="27">
        <f>ROUND(IF(AN181-7.43&lt;48,"48",AN181-7.43),0)</f>
        <v>126</v>
      </c>
      <c r="Z181" s="28">
        <f>ROUND(IF(AN181+7.43&gt;240,"240",AN181+7.43),0)</f>
        <v>140</v>
      </c>
      <c r="AA181" t="s" s="25">
        <f>CONCATENATE(Y181,"-",Z181)</f>
        <v>176</v>
      </c>
      <c r="AB181" s="28">
        <f>ROUND(IF(AQ181-7.37&lt;48,"48",AQ181-7.37),0)</f>
        <v>161</v>
      </c>
      <c r="AC181" s="28">
        <f>ROUND(IF(AQ181+7.37&gt;240,"240",AQ181+7.37),0)</f>
        <v>175</v>
      </c>
      <c r="AD181" t="s" s="25">
        <f>CONCATENATE(AB181,"-",AC181)</f>
        <v>99</v>
      </c>
      <c r="AE181" s="28">
        <f>ROUND(IF(AT181-7.31&lt;48,"48",AT181-7.31),0)</f>
        <v>170</v>
      </c>
      <c r="AF181" s="28">
        <f>ROUND(IF(AT181+7.31&gt;240,"240",AT181+7.31),0)</f>
        <v>184</v>
      </c>
      <c r="AG181" t="s" s="25">
        <f>CONCATENATE(AE181,"-",AF181)</f>
        <v>150</v>
      </c>
      <c r="AH181" s="28">
        <f>ROUND(IF(AW181-7.22&lt;48,"48",AW181-7.22),0)</f>
        <v>152</v>
      </c>
      <c r="AI181" s="28">
        <f>ROUND(IF(AW181+7.22&gt;240,"240",AW181+7.22),0)</f>
        <v>166</v>
      </c>
      <c r="AJ181" t="s" s="25">
        <f>CONCATENATE(AH181,"-",AI181)</f>
        <v>125</v>
      </c>
      <c r="AK181" s="28">
        <f>ROUND(IF(AZ181-7.06&lt;48,"48",AZ181-7.06),0)</f>
        <v>172</v>
      </c>
      <c r="AL181" s="28">
        <f>ROUND(IF(AZ181+7.06&gt;240,"240",AZ181+7.06),0)</f>
        <v>186</v>
      </c>
      <c r="AM181" t="s" s="29">
        <f>CONCATENATE(AK181,"-",AL181)</f>
        <v>205</v>
      </c>
      <c r="AN181" s="27">
        <f>BD181+48</f>
        <v>133</v>
      </c>
      <c r="AO181" s="30">
        <f>AN181/48</f>
        <v>2.77083333333333</v>
      </c>
      <c r="AP181" s="95">
        <v>5</v>
      </c>
      <c r="AQ181" s="28">
        <f>BF181+48</f>
        <v>168</v>
      </c>
      <c r="AR181" s="30">
        <f>AQ181/48</f>
        <v>3.5</v>
      </c>
      <c r="AS181" s="95">
        <v>7</v>
      </c>
      <c r="AT181" s="28">
        <f>BH181+48</f>
        <v>177</v>
      </c>
      <c r="AU181" s="30">
        <f>AT181/48</f>
        <v>3.6875</v>
      </c>
      <c r="AV181" s="95">
        <v>9</v>
      </c>
      <c r="AW181" s="28">
        <f>BJ181+48</f>
        <v>159</v>
      </c>
      <c r="AX181" s="30">
        <f>AW181/48</f>
        <v>3.3125</v>
      </c>
      <c r="AY181" s="95">
        <v>6</v>
      </c>
      <c r="AZ181" s="28">
        <f>BL181+48</f>
        <v>179</v>
      </c>
      <c r="BA181" s="30">
        <f>AZ181/48</f>
        <v>3.72916666666667</v>
      </c>
      <c r="BB181" s="96">
        <v>8</v>
      </c>
      <c r="BC181" s="50"/>
      <c r="BD181" s="97">
        <v>85</v>
      </c>
      <c r="BE181" s="95">
        <v>5</v>
      </c>
      <c r="BF181" s="95">
        <v>120</v>
      </c>
      <c r="BG181" s="95">
        <v>7</v>
      </c>
      <c r="BH181" s="95">
        <v>129</v>
      </c>
      <c r="BI181" s="95">
        <v>9</v>
      </c>
      <c r="BJ181" s="95">
        <v>111</v>
      </c>
      <c r="BK181" s="95">
        <v>6</v>
      </c>
      <c r="BL181" s="95">
        <v>131</v>
      </c>
      <c r="BM181" s="96">
        <v>8</v>
      </c>
    </row>
    <row r="182" ht="15.75" customHeight="1">
      <c r="A182" s="95">
        <v>179</v>
      </c>
      <c r="B182" t="s" s="94">
        <v>23</v>
      </c>
      <c r="C182" t="s" s="107">
        <v>466</v>
      </c>
      <c r="D182" t="s" s="105">
        <v>467</v>
      </c>
      <c r="E182" t="s" s="94">
        <v>26</v>
      </c>
      <c r="F182" s="95">
        <v>27</v>
      </c>
      <c r="G182" t="s" s="24">
        <v>250</v>
      </c>
      <c r="H182" t="s" s="25">
        <f>IF(AND(E182="M",F182&lt;=29),"M 17-29",IF(AND(E182="K",F182&lt;=29),"K 17-29",IF(AND(E182="M",F182&gt;29),"M 30-79",IF(AND(E182="K",F182&gt;29),"K 30-79","other"))))</f>
        <v>60</v>
      </c>
      <c r="I182" s="26"/>
      <c r="J182" s="27">
        <f>ROUND(IF((AP182-1.43)&lt;1,"1",AP182-1.43),0)</f>
        <v>4</v>
      </c>
      <c r="K182" s="28">
        <f>ROUND(IF((AP182+1.43)&gt;10,"10",AP182+1.43),0)</f>
        <v>6</v>
      </c>
      <c r="L182" t="s" s="25">
        <f>CONCATENATE(J182,"-",K182)</f>
        <v>80</v>
      </c>
      <c r="M182" s="28">
        <f>ROUND(IF((AS182-1.38)&lt;1,"1",AS182-1.38),0)</f>
        <v>5</v>
      </c>
      <c r="N182" s="28">
        <f>ROUND(IF((AS182+1.38)&gt;10,"10",AS182+1.38),0)</f>
        <v>7</v>
      </c>
      <c r="O182" t="s" s="25">
        <f>CONCATENATE(M182,"-",N182)</f>
        <v>74</v>
      </c>
      <c r="P182" s="28">
        <f>ROUND(IF((AV182-1.68)&lt;1,"1",AV182-1.68),0)</f>
        <v>7</v>
      </c>
      <c r="Q182" s="28">
        <f>ROUND(IF((AV182+1.68)&gt;10,"10",AV182+1.68),0)</f>
        <v>10</v>
      </c>
      <c r="R182" t="s" s="25">
        <f>CONCATENATE(P182,"-",Q182)</f>
        <v>42</v>
      </c>
      <c r="S182" s="28">
        <f>ROUND(IF((AY182-1.72)&lt;1,"1",AY182-1.72),0)</f>
        <v>1</v>
      </c>
      <c r="T182" s="28">
        <f>ROUND(IF((AY182+1.72)&gt;10,"10",AY182+1.72),0)</f>
        <v>5</v>
      </c>
      <c r="U182" t="s" s="25">
        <f>CONCATENATE(S182,"-",T182)</f>
        <v>44</v>
      </c>
      <c r="V182" s="28">
        <f>ROUND(IF((BB182-1.46)&lt;1,"1",BB182-1.46),0)</f>
        <v>8</v>
      </c>
      <c r="W182" s="28">
        <f>ROUND(IF((BB182+1.46)&gt;10,"10",BB182+1.46),0)</f>
        <v>10</v>
      </c>
      <c r="X182" t="s" s="29">
        <f>CONCATENATE(V182,"-",W182)</f>
        <v>61</v>
      </c>
      <c r="Y182" s="27">
        <f>ROUND(IF(AN182-7.43&lt;48,"48",AN182-7.43),0)</f>
        <v>127</v>
      </c>
      <c r="Z182" s="28">
        <f>ROUND(IF(AN182+7.43&gt;240,"240",AN182+7.43),0)</f>
        <v>141</v>
      </c>
      <c r="AA182" t="s" s="25">
        <f>CONCATENATE(Y182,"-",Z182)</f>
        <v>193</v>
      </c>
      <c r="AB182" s="28">
        <f>ROUND(IF(AQ182-7.37&lt;48,"48",AQ182-7.37),0)</f>
        <v>159</v>
      </c>
      <c r="AC182" s="28">
        <f>ROUND(IF(AQ182+7.37&gt;240,"240",AQ182+7.37),0)</f>
        <v>173</v>
      </c>
      <c r="AD182" t="s" s="25">
        <f>CONCATENATE(AB182,"-",AC182)</f>
        <v>168</v>
      </c>
      <c r="AE182" s="28">
        <f>ROUND(IF(AT182-7.31&lt;48,"48",AT182-7.31),0)</f>
        <v>169</v>
      </c>
      <c r="AF182" s="28">
        <f>ROUND(IF(AT182+7.31&gt;240,"240",AT182+7.31),0)</f>
        <v>183</v>
      </c>
      <c r="AG182" t="s" s="25">
        <f>CONCATENATE(AE182,"-",AF182)</f>
        <v>63</v>
      </c>
      <c r="AH182" s="28">
        <f>ROUND(IF(AW182-7.22&lt;48,"48",AW182-7.22),0)</f>
        <v>127</v>
      </c>
      <c r="AI182" s="28">
        <f>ROUND(IF(AW182+7.22&gt;240,"240",AW182+7.22),0)</f>
        <v>141</v>
      </c>
      <c r="AJ182" t="s" s="25">
        <f>CONCATENATE(AH182,"-",AI182)</f>
        <v>193</v>
      </c>
      <c r="AK182" s="28">
        <f>ROUND(IF(AZ182-7.06&lt;48,"48",AZ182-7.06),0)</f>
        <v>187</v>
      </c>
      <c r="AL182" s="28">
        <f>ROUND(IF(AZ182+7.06&gt;240,"240",AZ182+7.06),0)</f>
        <v>201</v>
      </c>
      <c r="AM182" t="s" s="29">
        <f>CONCATENATE(AK182,"-",AL182)</f>
        <v>140</v>
      </c>
      <c r="AN182" s="27">
        <f>BD182+48</f>
        <v>134</v>
      </c>
      <c r="AO182" s="30">
        <f>AN182/48</f>
        <v>2.79166666666667</v>
      </c>
      <c r="AP182" s="95">
        <v>5</v>
      </c>
      <c r="AQ182" s="28">
        <f>BF182+48</f>
        <v>166</v>
      </c>
      <c r="AR182" s="30">
        <f>AQ182/48</f>
        <v>3.45833333333333</v>
      </c>
      <c r="AS182" s="95">
        <v>6</v>
      </c>
      <c r="AT182" s="28">
        <f>BH182+48</f>
        <v>176</v>
      </c>
      <c r="AU182" s="30">
        <f>AT182/48</f>
        <v>3.66666666666667</v>
      </c>
      <c r="AV182" s="95">
        <v>9</v>
      </c>
      <c r="AW182" s="28">
        <f>BJ182+48</f>
        <v>134</v>
      </c>
      <c r="AX182" s="30">
        <f>AW182/48</f>
        <v>2.79166666666667</v>
      </c>
      <c r="AY182" s="95">
        <v>3</v>
      </c>
      <c r="AZ182" s="28">
        <f>BL182+48</f>
        <v>194</v>
      </c>
      <c r="BA182" s="30">
        <f>AZ182/48</f>
        <v>4.04166666666667</v>
      </c>
      <c r="BB182" s="96">
        <v>9</v>
      </c>
      <c r="BC182" s="50"/>
      <c r="BD182" s="97">
        <v>86</v>
      </c>
      <c r="BE182" s="95">
        <v>5</v>
      </c>
      <c r="BF182" s="95">
        <v>118</v>
      </c>
      <c r="BG182" s="95">
        <v>6</v>
      </c>
      <c r="BH182" s="95">
        <v>128</v>
      </c>
      <c r="BI182" s="95">
        <v>9</v>
      </c>
      <c r="BJ182" s="95">
        <v>86</v>
      </c>
      <c r="BK182" s="95">
        <v>3</v>
      </c>
      <c r="BL182" s="95">
        <v>146</v>
      </c>
      <c r="BM182" s="96">
        <v>9</v>
      </c>
    </row>
    <row r="183" ht="16.5" customHeight="1">
      <c r="A183" s="117">
        <v>180</v>
      </c>
      <c r="B183" t="s" s="118">
        <v>23</v>
      </c>
      <c r="C183" t="s" s="119">
        <v>468</v>
      </c>
      <c r="D183" t="s" s="120">
        <v>469</v>
      </c>
      <c r="E183" t="s" s="118">
        <v>26</v>
      </c>
      <c r="F183" s="117">
        <v>24</v>
      </c>
      <c r="G183" t="s" s="73">
        <v>250</v>
      </c>
      <c r="H183" t="s" s="71">
        <f>IF(AND(E183="M",F183&lt;=29),"M 17-29",IF(AND(E183="K",F183&lt;=29),"K 17-29",IF(AND(E183="M",F183&gt;29),"M 30-79",IF(AND(E183="K",F183&gt;29),"K 30-79","other"))))</f>
        <v>60</v>
      </c>
      <c r="I183" s="74"/>
      <c r="J183" s="27">
        <f>ROUND(IF((AP183-1.43)&lt;1,"1",AP183-1.43),0)</f>
        <v>2</v>
      </c>
      <c r="K183" s="28">
        <f>ROUND(IF((AP183+1.43)&gt;10,"10",AP183+1.43),0)</f>
        <v>4</v>
      </c>
      <c r="L183" t="s" s="25">
        <f>CONCATENATE(J183,"-",K183)</f>
        <v>29</v>
      </c>
      <c r="M183" s="28">
        <f>ROUND(IF((AS183-1.38)&lt;1,"1",AS183-1.38),0)</f>
        <v>3</v>
      </c>
      <c r="N183" s="28">
        <f>ROUND(IF((AS183+1.38)&gt;10,"10",AS183+1.38),0)</f>
        <v>5</v>
      </c>
      <c r="O183" t="s" s="25">
        <f>CONCATENATE(M183,"-",N183)</f>
        <v>41</v>
      </c>
      <c r="P183" s="28">
        <f>ROUND(IF((AV183-1.68)&lt;1,"1",AV183-1.68),0)</f>
        <v>3</v>
      </c>
      <c r="Q183" s="28">
        <f>ROUND(IF((AV183+1.68)&gt;10,"10",AV183+1.68),0)</f>
        <v>7</v>
      </c>
      <c r="R183" t="s" s="25">
        <f>CONCATENATE(P183,"-",Q183)</f>
        <v>30</v>
      </c>
      <c r="S183" s="28">
        <f>ROUND(IF((AY183-1.72)&lt;1,"1",AY183-1.72),0)</f>
        <v>5</v>
      </c>
      <c r="T183" s="28">
        <f>ROUND(IF((AY183+1.72)&gt;10,"10",AY183+1.72),0)</f>
        <v>9</v>
      </c>
      <c r="U183" t="s" s="25">
        <f>CONCATENATE(S183,"-",T183)</f>
        <v>31</v>
      </c>
      <c r="V183" s="28">
        <f>ROUND(IF((BB183-1.46)&lt;1,"1",BB183-1.46),0)</f>
        <v>5</v>
      </c>
      <c r="W183" s="28">
        <f>ROUND(IF((BB183+1.46)&gt;10,"10",BB183+1.46),0)</f>
        <v>7</v>
      </c>
      <c r="X183" t="s" s="29">
        <f>CONCATENATE(V183,"-",W183)</f>
        <v>74</v>
      </c>
      <c r="Y183" s="27">
        <f>ROUND(IF(AN183-7.43&lt;48,"48",AN183-7.43),0)</f>
        <v>106</v>
      </c>
      <c r="Z183" s="28">
        <f>ROUND(IF(AN183+7.43&gt;240,"240",AN183+7.43),0)</f>
        <v>120</v>
      </c>
      <c r="AA183" t="s" s="25">
        <f>CONCATENATE(Y183,"-",Z183)</f>
        <v>103</v>
      </c>
      <c r="AB183" s="28">
        <f>ROUND(IF(AQ183-7.37&lt;48,"48",AQ183-7.37),0)</f>
        <v>138</v>
      </c>
      <c r="AC183" s="28">
        <f>ROUND(IF(AQ183+7.37&gt;240,"240",AQ183+7.37),0)</f>
        <v>152</v>
      </c>
      <c r="AD183" t="s" s="25">
        <f>CONCATENATE(AB183,"-",AC183)</f>
        <v>56</v>
      </c>
      <c r="AE183" s="28">
        <f>ROUND(IF(AT183-7.31&lt;48,"48",AT183-7.31),0)</f>
        <v>146</v>
      </c>
      <c r="AF183" s="28">
        <f>ROUND(IF(AT183+7.31&gt;240,"240",AT183+7.31),0)</f>
        <v>160</v>
      </c>
      <c r="AG183" t="s" s="25">
        <f>CONCATENATE(AE183,"-",AF183)</f>
        <v>105</v>
      </c>
      <c r="AH183" s="28">
        <f>ROUND(IF(AW183-7.22&lt;48,"48",AW183-7.22),0)</f>
        <v>157</v>
      </c>
      <c r="AI183" s="28">
        <f>ROUND(IF(AW183+7.22&gt;240,"240",AW183+7.22),0)</f>
        <v>171</v>
      </c>
      <c r="AJ183" t="s" s="25">
        <f>CONCATENATE(AH183,"-",AI183)</f>
        <v>209</v>
      </c>
      <c r="AK183" s="28">
        <f>ROUND(IF(AZ183-7.06&lt;48,"48",AZ183-7.06),0)</f>
        <v>156</v>
      </c>
      <c r="AL183" s="28">
        <f>ROUND(IF(AZ183+7.06&gt;240,"240",AZ183+7.06),0)</f>
        <v>170</v>
      </c>
      <c r="AM183" t="s" s="29">
        <f>CONCATENATE(AK183,"-",AL183)</f>
        <v>149</v>
      </c>
      <c r="AN183" s="27">
        <f>BD183+48</f>
        <v>113</v>
      </c>
      <c r="AO183" s="30">
        <f>AN183/48</f>
        <v>2.35416666666667</v>
      </c>
      <c r="AP183" s="95">
        <v>3</v>
      </c>
      <c r="AQ183" s="28">
        <f>BF183+48</f>
        <v>145</v>
      </c>
      <c r="AR183" s="30">
        <f>AQ183/48</f>
        <v>3.02083333333333</v>
      </c>
      <c r="AS183" s="95">
        <v>4</v>
      </c>
      <c r="AT183" s="28">
        <f>BH183+48</f>
        <v>153</v>
      </c>
      <c r="AU183" s="30">
        <f>AT183/48</f>
        <v>3.1875</v>
      </c>
      <c r="AV183" s="95">
        <v>5</v>
      </c>
      <c r="AW183" s="28">
        <f>BJ183+48</f>
        <v>164</v>
      </c>
      <c r="AX183" s="30">
        <f>AW183/48</f>
        <v>3.41666666666667</v>
      </c>
      <c r="AY183" s="95">
        <v>7</v>
      </c>
      <c r="AZ183" s="28">
        <f>BL183+48</f>
        <v>163</v>
      </c>
      <c r="BA183" s="30">
        <f>AZ183/48</f>
        <v>3.39583333333333</v>
      </c>
      <c r="BB183" s="96">
        <v>6</v>
      </c>
      <c r="BC183" s="50"/>
      <c r="BD183" s="97">
        <v>65</v>
      </c>
      <c r="BE183" s="95">
        <v>3</v>
      </c>
      <c r="BF183" s="95">
        <v>97</v>
      </c>
      <c r="BG183" s="95">
        <v>4</v>
      </c>
      <c r="BH183" s="95">
        <v>105</v>
      </c>
      <c r="BI183" s="95">
        <v>5</v>
      </c>
      <c r="BJ183" s="95">
        <v>116</v>
      </c>
      <c r="BK183" s="95">
        <v>7</v>
      </c>
      <c r="BL183" s="95">
        <v>115</v>
      </c>
      <c r="BM183" s="96">
        <v>6</v>
      </c>
    </row>
    <row r="184" ht="15.75" customHeight="1">
      <c r="A184" s="121">
        <v>181</v>
      </c>
      <c r="B184" t="s" s="122">
        <v>39</v>
      </c>
      <c r="C184" s="123"/>
      <c r="D184" t="s" s="124">
        <v>470</v>
      </c>
      <c r="E184" t="s" s="125">
        <v>51</v>
      </c>
      <c r="F184" s="121">
        <v>33</v>
      </c>
      <c r="G184" t="s" s="82">
        <v>471</v>
      </c>
      <c r="H184" t="s" s="22">
        <f>IF(AND(E184="M",F184&lt;=29),"M 17-29",IF(AND(E184="K",F184&lt;=29),"K 17-29",IF(AND(E184="M",F184&gt;29),"M 30-79",IF(AND(E184="K",F184&gt;29),"K 30-79","other"))))</f>
        <v>52</v>
      </c>
      <c r="I184" s="83"/>
      <c r="J184" s="27">
        <f>ROUND(IF((AP184-1.67)&lt;1,"1",AP184-1.67),0)</f>
        <v>1</v>
      </c>
      <c r="K184" s="28">
        <f>ROUND(IF((AP184+1.67)&gt;10,"10",AP184+1.67),0)</f>
        <v>5</v>
      </c>
      <c r="L184" t="s" s="25">
        <f>CONCATENATE(J184,"-",K184)</f>
        <v>44</v>
      </c>
      <c r="M184" s="28">
        <f>ROUND(IF((AS184-2.01)&lt;1,"1",AS184-2.01),0)</f>
        <v>1</v>
      </c>
      <c r="N184" s="28">
        <f>ROUND(IF((AS184+2.01)&gt;10,"10",AS184+2.01),0)</f>
        <v>3</v>
      </c>
      <c r="O184" t="s" s="25">
        <f>CONCATENATE(M184,"-",N184)</f>
        <v>102</v>
      </c>
      <c r="P184" s="28">
        <f>ROUND(IF((AV184-1.73)&lt;1,"1",AV184-1.73),0)</f>
        <v>3</v>
      </c>
      <c r="Q184" s="28">
        <f>ROUND(IF((AV184+1.73)&gt;10,"10",AV184+1.73),0)</f>
        <v>7</v>
      </c>
      <c r="R184" t="s" s="25">
        <f>CONCATENATE(P184,"-",Q184)</f>
        <v>30</v>
      </c>
      <c r="S184" s="28">
        <f>ROUND(IF((AY184-1.91)&lt;1,"1",AY184-1.91),0)</f>
        <v>1</v>
      </c>
      <c r="T184" s="28">
        <f>ROUND(IF((AY184+1.91)&gt;10,"10",AY184+1.91),0)</f>
        <v>3</v>
      </c>
      <c r="U184" t="s" s="25">
        <f>CONCATENATE(S184,"-",T184)</f>
        <v>102</v>
      </c>
      <c r="V184" s="28">
        <f>ROUND(IF((BB184-1.76)&lt;1,"1",BB184-1.76),0)</f>
        <v>5</v>
      </c>
      <c r="W184" s="28">
        <f>ROUND(IF((BB184+1.76)&gt;10,"10",BB184+1.76),0)</f>
        <v>9</v>
      </c>
      <c r="X184" t="s" s="29">
        <f>CONCATENATE(V184,"-",W184)</f>
        <v>31</v>
      </c>
      <c r="Y184" s="27">
        <f>ROUND(IF(AN184-7.43&lt;48,"48",AN184-7.43),0)</f>
        <v>116</v>
      </c>
      <c r="Z184" s="28">
        <f>ROUND(IF(AN184+7.43&gt;240,"240",AN184+7.43),0)</f>
        <v>130</v>
      </c>
      <c r="AA184" t="s" s="25">
        <f>CONCATENATE(Y184,"-",Z184)</f>
        <v>153</v>
      </c>
      <c r="AB184" s="28">
        <f>ROUND(IF(AQ184-7.37&lt;48,"48",AQ184-7.37),0)</f>
        <v>102</v>
      </c>
      <c r="AC184" s="28">
        <f>ROUND(IF(AQ184+7.37&gt;240,"240",AQ184+7.37),0)</f>
        <v>116</v>
      </c>
      <c r="AD184" t="s" s="25">
        <f>CONCATENATE(AB184,"-",AC184)</f>
        <v>273</v>
      </c>
      <c r="AE184" s="28">
        <f>ROUND(IF(AT184-7.31&lt;48,"48",AT184-7.31),0)</f>
        <v>133</v>
      </c>
      <c r="AF184" s="28">
        <f>ROUND(IF(AT184+7.31&gt;240,"240",AT184+7.31),0)</f>
        <v>147</v>
      </c>
      <c r="AG184" t="s" s="25">
        <f>CONCATENATE(AE184,"-",AF184)</f>
        <v>75</v>
      </c>
      <c r="AH184" s="28">
        <f>ROUND(IF(AW184-7.22&lt;48,"48",AW184-7.22),0)</f>
        <v>117</v>
      </c>
      <c r="AI184" s="28">
        <f>ROUND(IF(AW184+7.22&gt;240,"240",AW184+7.22),0)</f>
        <v>131</v>
      </c>
      <c r="AJ184" t="s" s="25">
        <f>CONCATENATE(AH184,"-",AI184)</f>
        <v>45</v>
      </c>
      <c r="AK184" s="28">
        <f>ROUND(IF(AZ184-7.06&lt;48,"48",AZ184-7.06),0)</f>
        <v>167</v>
      </c>
      <c r="AL184" s="28">
        <f>ROUND(IF(AZ184+7.06&gt;240,"240",AZ184+7.06),0)</f>
        <v>181</v>
      </c>
      <c r="AM184" t="s" s="29">
        <f>CONCATENATE(AK184,"-",AL184)</f>
        <v>115</v>
      </c>
      <c r="AN184" s="27">
        <f>BD184+48</f>
        <v>123</v>
      </c>
      <c r="AO184" s="30">
        <f>AN184/48</f>
        <v>2.5625</v>
      </c>
      <c r="AP184" s="126">
        <v>3</v>
      </c>
      <c r="AQ184" s="28">
        <f>BF184+48</f>
        <v>109</v>
      </c>
      <c r="AR184" s="30">
        <f>AQ184/48</f>
        <v>2.27083333333333</v>
      </c>
      <c r="AS184" s="126">
        <v>1</v>
      </c>
      <c r="AT184" s="28">
        <f>BH184+48</f>
        <v>140</v>
      </c>
      <c r="AU184" s="30">
        <f>AT184/48</f>
        <v>2.91666666666667</v>
      </c>
      <c r="AV184" s="126">
        <v>5</v>
      </c>
      <c r="AW184" s="28">
        <f>BJ184+48</f>
        <v>124</v>
      </c>
      <c r="AX184" s="30">
        <f>AW184/48</f>
        <v>2.58333333333333</v>
      </c>
      <c r="AY184" s="126">
        <v>1</v>
      </c>
      <c r="AZ184" s="28">
        <f>BL184+48</f>
        <v>174</v>
      </c>
      <c r="BA184" s="30">
        <f>AZ184/48</f>
        <v>3.625</v>
      </c>
      <c r="BB184" s="127">
        <v>7</v>
      </c>
      <c r="BC184" s="50"/>
      <c r="BD184" s="128">
        <v>75</v>
      </c>
      <c r="BE184" s="126">
        <v>3</v>
      </c>
      <c r="BF184" s="126">
        <v>61</v>
      </c>
      <c r="BG184" s="126">
        <v>1</v>
      </c>
      <c r="BH184" s="126">
        <v>92</v>
      </c>
      <c r="BI184" s="126">
        <v>5</v>
      </c>
      <c r="BJ184" s="126">
        <v>76</v>
      </c>
      <c r="BK184" s="126">
        <v>1</v>
      </c>
      <c r="BL184" s="126">
        <v>126</v>
      </c>
      <c r="BM184" s="127">
        <v>7</v>
      </c>
    </row>
    <row r="185" ht="15.75" customHeight="1">
      <c r="A185" s="129">
        <v>182</v>
      </c>
      <c r="B185" t="s" s="130">
        <v>39</v>
      </c>
      <c r="C185" s="131"/>
      <c r="D185" t="s" s="132">
        <v>472</v>
      </c>
      <c r="E185" t="s" s="133">
        <v>51</v>
      </c>
      <c r="F185" s="129">
        <v>38</v>
      </c>
      <c r="G185" t="s" s="24">
        <v>471</v>
      </c>
      <c r="H185" t="s" s="25">
        <f>IF(AND(E185="M",F185&lt;=29),"M 17-29",IF(AND(E185="K",F185&lt;=29),"K 17-29",IF(AND(E185="M",F185&gt;29),"M 30-79",IF(AND(E185="K",F185&gt;29),"K 30-79","other"))))</f>
        <v>52</v>
      </c>
      <c r="I185" s="26"/>
      <c r="J185" s="27">
        <f>ROUND(IF((AP185-1.67)&lt;1,"1",AP185-1.67),0)</f>
        <v>5</v>
      </c>
      <c r="K185" s="28">
        <f>ROUND(IF((AP185+1.67)&gt;10,"10",AP185+1.67),0)</f>
        <v>9</v>
      </c>
      <c r="L185" t="s" s="25">
        <f>CONCATENATE(J185,"-",K185)</f>
        <v>31</v>
      </c>
      <c r="M185" s="28">
        <f>ROUND(IF((AS185-2.01)&lt;1,"1",AS185-2.01),0)</f>
        <v>4</v>
      </c>
      <c r="N185" s="28">
        <f>ROUND(IF((AS185+2.01)&gt;10,"10",AS185+2.01),0)</f>
        <v>8</v>
      </c>
      <c r="O185" t="s" s="25">
        <f>CONCATENATE(M185,"-",N185)</f>
        <v>32</v>
      </c>
      <c r="P185" s="28">
        <f>ROUND(IF((AV185-1.73)&lt;1,"1",AV185-1.73),0)</f>
        <v>6</v>
      </c>
      <c r="Q185" s="28">
        <f>ROUND(IF((AV185+1.73)&gt;10,"10",AV185+1.73),0)</f>
        <v>10</v>
      </c>
      <c r="R185" t="s" s="25">
        <f>CONCATENATE(P185,"-",Q185)</f>
        <v>43</v>
      </c>
      <c r="S185" s="28">
        <f>ROUND(IF((AY185-1.91)&lt;1,"1",AY185-1.91),0)</f>
        <v>4</v>
      </c>
      <c r="T185" s="28">
        <f>ROUND(IF((AY185+1.91)&gt;10,"10",AY185+1.91),0)</f>
        <v>8</v>
      </c>
      <c r="U185" t="s" s="25">
        <f>CONCATENATE(S185,"-",T185)</f>
        <v>32</v>
      </c>
      <c r="V185" s="28">
        <f>ROUND(IF((BB185-1.76)&lt;1,"1",BB185-1.76),0)</f>
        <v>1</v>
      </c>
      <c r="W185" s="28">
        <f>ROUND(IF((BB185+1.76)&gt;10,"10",BB185+1.76),0)</f>
        <v>4</v>
      </c>
      <c r="X185" t="s" s="29">
        <f>CONCATENATE(V185,"-",W185)</f>
        <v>53</v>
      </c>
      <c r="Y185" s="27">
        <f>ROUND(IF(AN185-7.43&lt;48,"48",AN185-7.43),0)</f>
        <v>148</v>
      </c>
      <c r="Z185" s="28">
        <f>ROUND(IF(AN185+7.43&gt;240,"240",AN185+7.43),0)</f>
        <v>162</v>
      </c>
      <c r="AA185" t="s" s="25">
        <f>CONCATENATE(Y185,"-",Z185)</f>
        <v>36</v>
      </c>
      <c r="AB185" s="28">
        <f>ROUND(IF(AQ185-7.37&lt;48,"48",AQ185-7.37),0)</f>
        <v>141</v>
      </c>
      <c r="AC185" s="28">
        <f>ROUND(IF(AQ185+7.37&gt;240,"240",AQ185+7.37),0)</f>
        <v>155</v>
      </c>
      <c r="AD185" t="s" s="25">
        <f>CONCATENATE(AB185,"-",AC185)</f>
        <v>135</v>
      </c>
      <c r="AE185" s="28">
        <f>ROUND(IF(AT185-7.31&lt;48,"48",AT185-7.31),0)</f>
        <v>164</v>
      </c>
      <c r="AF185" s="28">
        <f>ROUND(IF(AT185+7.31&gt;240,"240",AT185+7.31),0)</f>
        <v>178</v>
      </c>
      <c r="AG185" t="s" s="25">
        <f>CONCATENATE(AE185,"-",AF185)</f>
        <v>104</v>
      </c>
      <c r="AH185" s="28">
        <f>ROUND(IF(AW185-7.22&lt;48,"48",AW185-7.22),0)</f>
        <v>163</v>
      </c>
      <c r="AI185" s="28">
        <f>ROUND(IF(AW185+7.22&gt;240,"240",AW185+7.22),0)</f>
        <v>177</v>
      </c>
      <c r="AJ185" t="s" s="25">
        <f>CONCATENATE(AH185,"-",AI185)</f>
        <v>55</v>
      </c>
      <c r="AK185" s="28">
        <f>ROUND(IF(AZ185-7.06&lt;48,"48",AZ185-7.06),0)</f>
        <v>129</v>
      </c>
      <c r="AL185" s="28">
        <f>ROUND(IF(AZ185+7.06&gt;240,"240",AZ185+7.06),0)</f>
        <v>143</v>
      </c>
      <c r="AM185" t="s" s="29">
        <f>CONCATENATE(AK185,"-",AL185)</f>
        <v>76</v>
      </c>
      <c r="AN185" s="27">
        <f>BD185+48</f>
        <v>155</v>
      </c>
      <c r="AO185" s="30">
        <f>AN185/48</f>
        <v>3.22916666666667</v>
      </c>
      <c r="AP185" s="126">
        <v>7</v>
      </c>
      <c r="AQ185" s="28">
        <f>BF185+48</f>
        <v>148</v>
      </c>
      <c r="AR185" s="30">
        <f>AQ185/48</f>
        <v>3.08333333333333</v>
      </c>
      <c r="AS185" s="126">
        <v>6</v>
      </c>
      <c r="AT185" s="28">
        <f>BH185+48</f>
        <v>171</v>
      </c>
      <c r="AU185" s="30">
        <f>AT185/48</f>
        <v>3.5625</v>
      </c>
      <c r="AV185" s="126">
        <v>8</v>
      </c>
      <c r="AW185" s="28">
        <f>BJ185+48</f>
        <v>170</v>
      </c>
      <c r="AX185" s="30">
        <f>AW185/48</f>
        <v>3.54166666666667</v>
      </c>
      <c r="AY185" s="126">
        <v>6</v>
      </c>
      <c r="AZ185" s="28">
        <f>BL185+48</f>
        <v>136</v>
      </c>
      <c r="BA185" s="30">
        <f>AZ185/48</f>
        <v>2.83333333333333</v>
      </c>
      <c r="BB185" s="127">
        <v>2</v>
      </c>
      <c r="BC185" s="50"/>
      <c r="BD185" s="128">
        <v>107</v>
      </c>
      <c r="BE185" s="126">
        <v>7</v>
      </c>
      <c r="BF185" s="126">
        <v>100</v>
      </c>
      <c r="BG185" s="126">
        <v>6</v>
      </c>
      <c r="BH185" s="126">
        <v>123</v>
      </c>
      <c r="BI185" s="126">
        <v>8</v>
      </c>
      <c r="BJ185" s="126">
        <v>122</v>
      </c>
      <c r="BK185" s="126">
        <v>6</v>
      </c>
      <c r="BL185" s="126">
        <v>88</v>
      </c>
      <c r="BM185" s="127">
        <v>2</v>
      </c>
    </row>
    <row r="186" ht="15.75" customHeight="1">
      <c r="A186" s="129">
        <v>183</v>
      </c>
      <c r="B186" t="s" s="134">
        <v>39</v>
      </c>
      <c r="C186" t="s" s="135">
        <v>473</v>
      </c>
      <c r="D186" t="s" s="132">
        <v>474</v>
      </c>
      <c r="E186" t="s" s="133">
        <v>51</v>
      </c>
      <c r="F186" s="129">
        <v>32</v>
      </c>
      <c r="G186" t="s" s="24">
        <v>471</v>
      </c>
      <c r="H186" t="s" s="25">
        <f>IF(AND(E186="M",F186&lt;=29),"M 17-29",IF(AND(E186="K",F186&lt;=29),"K 17-29",IF(AND(E186="M",F186&gt;29),"M 30-79",IF(AND(E186="K",F186&gt;29),"K 30-79","other"))))</f>
        <v>52</v>
      </c>
      <c r="I186" s="26"/>
      <c r="J186" s="27">
        <f>ROUND(IF((AP186-1.67)&lt;1,"1",AP186-1.67),0)</f>
        <v>1</v>
      </c>
      <c r="K186" s="28">
        <f>ROUND(IF((AP186+1.67)&gt;10,"10",AP186+1.67),0)</f>
        <v>3</v>
      </c>
      <c r="L186" t="s" s="25">
        <f>CONCATENATE(J186,"-",K186)</f>
        <v>102</v>
      </c>
      <c r="M186" s="28">
        <f>ROUND(IF((AS186-2.01)&lt;1,"1",AS186-2.01),0)</f>
        <v>7</v>
      </c>
      <c r="N186" s="28">
        <f>ROUND(IF((AS186+2.01)&gt;10,"10",AS186+2.01),0)</f>
        <v>10</v>
      </c>
      <c r="O186" t="s" s="25">
        <f>CONCATENATE(M186,"-",N186)</f>
        <v>42</v>
      </c>
      <c r="P186" s="28">
        <f>ROUND(IF((AV186-1.73)&lt;1,"1",AV186-1.73),0)</f>
        <v>8</v>
      </c>
      <c r="Q186" s="28">
        <f>ROUND(IF((AV186+1.73)&gt;10,"10",AV186+1.73),0)</f>
        <v>10</v>
      </c>
      <c r="R186" t="s" s="25">
        <f>CONCATENATE(P186,"-",Q186)</f>
        <v>61</v>
      </c>
      <c r="S186" s="28">
        <f>ROUND(IF((AY186-1.91)&lt;1,"1",AY186-1.91),0)</f>
        <v>5</v>
      </c>
      <c r="T186" s="28">
        <f>ROUND(IF((AY186+1.91)&gt;10,"10",AY186+1.91),0)</f>
        <v>9</v>
      </c>
      <c r="U186" t="s" s="25">
        <f>CONCATENATE(S186,"-",T186)</f>
        <v>31</v>
      </c>
      <c r="V186" s="28">
        <f>ROUND(IF((BB186-1.76)&lt;1,"1",BB186-1.76),0)</f>
        <v>3</v>
      </c>
      <c r="W186" s="28">
        <f>ROUND(IF((BB186+1.76)&gt;10,"10",BB186+1.76),0)</f>
        <v>7</v>
      </c>
      <c r="X186" t="s" s="29">
        <f>CONCATENATE(V186,"-",W186)</f>
        <v>30</v>
      </c>
      <c r="Y186" s="27">
        <f>ROUND(IF(AN186-7.43&lt;48,"48",AN186-7.43),0)</f>
        <v>97</v>
      </c>
      <c r="Z186" s="28">
        <f>ROUND(IF(AN186+7.43&gt;240,"240",AN186+7.43),0)</f>
        <v>111</v>
      </c>
      <c r="AA186" t="s" s="25">
        <f>CONCATENATE(Y186,"-",Z186)</f>
        <v>267</v>
      </c>
      <c r="AB186" s="28">
        <f>ROUND(IF(AQ186-7.37&lt;48,"48",AQ186-7.37),0)</f>
        <v>166</v>
      </c>
      <c r="AC186" s="28">
        <f>ROUND(IF(AQ186+7.37&gt;240,"240",AQ186+7.37),0)</f>
        <v>180</v>
      </c>
      <c r="AD186" t="s" s="25">
        <f>CONCATENATE(AB186,"-",AC186)</f>
        <v>77</v>
      </c>
      <c r="AE186" s="28">
        <f>ROUND(IF(AT186-7.31&lt;48,"48",AT186-7.31),0)</f>
        <v>187</v>
      </c>
      <c r="AF186" s="28">
        <f>ROUND(IF(AT186+7.31&gt;240,"240",AT186+7.31),0)</f>
        <v>201</v>
      </c>
      <c r="AG186" t="s" s="25">
        <f>CONCATENATE(AE186,"-",AF186)</f>
        <v>140</v>
      </c>
      <c r="AH186" s="28">
        <f>ROUND(IF(AW186-7.22&lt;48,"48",AW186-7.22),0)</f>
        <v>168</v>
      </c>
      <c r="AI186" s="28">
        <f>ROUND(IF(AW186+7.22&gt;240,"240",AW186+7.22),0)</f>
        <v>182</v>
      </c>
      <c r="AJ186" t="s" s="25">
        <f>CONCATENATE(AH186,"-",AI186)</f>
        <v>96</v>
      </c>
      <c r="AK186" s="28">
        <f>ROUND(IF(AZ186-7.06&lt;48,"48",AZ186-7.06),0)</f>
        <v>157</v>
      </c>
      <c r="AL186" s="28">
        <f>ROUND(IF(AZ186+7.06&gt;240,"240",AZ186+7.06),0)</f>
        <v>171</v>
      </c>
      <c r="AM186" t="s" s="29">
        <f>CONCATENATE(AK186,"-",AL186)</f>
        <v>209</v>
      </c>
      <c r="AN186" s="27">
        <f>BD186+48</f>
        <v>104</v>
      </c>
      <c r="AO186" s="30">
        <f>AN186/48</f>
        <v>2.16666666666667</v>
      </c>
      <c r="AP186" s="126">
        <v>1</v>
      </c>
      <c r="AQ186" s="28">
        <f>BF186+48</f>
        <v>173</v>
      </c>
      <c r="AR186" s="30">
        <f>AQ186/48</f>
        <v>3.60416666666667</v>
      </c>
      <c r="AS186" s="126">
        <v>9</v>
      </c>
      <c r="AT186" s="28">
        <f>BH186+48</f>
        <v>194</v>
      </c>
      <c r="AU186" s="30">
        <f>AT186/48</f>
        <v>4.04166666666667</v>
      </c>
      <c r="AV186" s="126">
        <v>10</v>
      </c>
      <c r="AW186" s="28">
        <f>BJ186+48</f>
        <v>175</v>
      </c>
      <c r="AX186" s="30">
        <f>AW186/48</f>
        <v>3.64583333333333</v>
      </c>
      <c r="AY186" s="126">
        <v>7</v>
      </c>
      <c r="AZ186" s="28">
        <f>BL186+48</f>
        <v>164</v>
      </c>
      <c r="BA186" s="30">
        <f>AZ186/48</f>
        <v>3.41666666666667</v>
      </c>
      <c r="BB186" s="127">
        <v>5</v>
      </c>
      <c r="BC186" s="50"/>
      <c r="BD186" s="128">
        <v>56</v>
      </c>
      <c r="BE186" s="126">
        <v>1</v>
      </c>
      <c r="BF186" s="126">
        <v>125</v>
      </c>
      <c r="BG186" s="126">
        <v>9</v>
      </c>
      <c r="BH186" s="126">
        <v>146</v>
      </c>
      <c r="BI186" s="126">
        <v>10</v>
      </c>
      <c r="BJ186" s="126">
        <v>127</v>
      </c>
      <c r="BK186" s="126">
        <v>7</v>
      </c>
      <c r="BL186" s="126">
        <v>116</v>
      </c>
      <c r="BM186" s="127">
        <v>5</v>
      </c>
    </row>
    <row r="187" ht="15.75" customHeight="1">
      <c r="A187" s="136">
        <v>184</v>
      </c>
      <c r="B187" t="s" s="137">
        <v>23</v>
      </c>
      <c r="C187" s="138"/>
      <c r="D187" t="s" s="139">
        <v>475</v>
      </c>
      <c r="E187" t="s" s="133">
        <v>26</v>
      </c>
      <c r="F187" s="129">
        <v>35</v>
      </c>
      <c r="G187" t="s" s="24">
        <v>471</v>
      </c>
      <c r="H187" t="s" s="25">
        <f>IF(AND(E187="M",F187&lt;=29),"M 17-29",IF(AND(E187="K",F187&lt;=29),"K 17-29",IF(AND(E187="M",F187&gt;29),"M 30-79",IF(AND(E187="K",F187&gt;29),"K 30-79","other"))))</f>
        <v>28</v>
      </c>
      <c r="I187" s="26"/>
      <c r="J187" s="27">
        <f>ROUND(IF((AP187-1.49)&lt;1,"1",AP187-1.49),0)</f>
        <v>2</v>
      </c>
      <c r="K187" s="28">
        <f>ROUND(IF((AP187+1.49)&gt;10,"10",AP187+1.49),0)</f>
        <v>4</v>
      </c>
      <c r="L187" t="s" s="25">
        <f>CONCATENATE(J187,"-",K187)</f>
        <v>29</v>
      </c>
      <c r="M187" s="28">
        <f>ROUND(IF((AS187-1.69)&lt;1,"1",AS187-1.69),0)</f>
        <v>7</v>
      </c>
      <c r="N187" s="28">
        <f>ROUND(IF((AS187+1.69)&gt;10,"10",AS187+1.69),0)</f>
        <v>10</v>
      </c>
      <c r="O187" t="s" s="25">
        <f>CONCATENATE(M187,"-",N187)</f>
        <v>42</v>
      </c>
      <c r="P187" s="28">
        <f>ROUND(IF((AV187-1.7)&lt;1,"1",AV187-1.7),0)</f>
        <v>8</v>
      </c>
      <c r="Q187" s="28">
        <f>ROUND(IF((AV187+1.7)&gt;10,"10",AV187+1.7),0)</f>
        <v>10</v>
      </c>
      <c r="R187" t="s" s="25">
        <f>CONCATENATE(P187,"-",Q187)</f>
        <v>61</v>
      </c>
      <c r="S187" s="28">
        <f>ROUND(IF((AY187-1.81)&lt;1,"1",AY187-1.81),0)</f>
        <v>5</v>
      </c>
      <c r="T187" s="28">
        <f>ROUND(IF((AY187+1.81)&gt;10,"10",AY187+1.81),)</f>
        <v>9</v>
      </c>
      <c r="U187" t="s" s="25">
        <f>CONCATENATE(S187,"-",T187)</f>
        <v>31</v>
      </c>
      <c r="V187" s="28">
        <f>ROUND(IF((BB187-1.53)&lt;1,"1",BB187-1.53),0)</f>
      </c>
      <c r="W187" s="28">
        <f>ROUND(IF((BB187+1.53)&gt;10,"10",BB187+1.53),0)</f>
      </c>
      <c r="X187" s="26">
        <f>CONCATENATE(V187,"-",W187)</f>
      </c>
      <c r="Y187" s="27">
        <f>ROUND(IF(AN187-7.43&lt;48,"48",AN187-7.43),0)</f>
        <v>104</v>
      </c>
      <c r="Z187" s="28">
        <f>ROUND(IF(AN187+7.43&gt;240,"240",AN187+7.43),0)</f>
        <v>118</v>
      </c>
      <c r="AA187" t="s" s="25">
        <f>CONCATENATE(Y187,"-",Z187)</f>
        <v>112</v>
      </c>
      <c r="AB187" s="28">
        <f>ROUND(IF(AQ187-7.37&lt;48,"48",AQ187-7.37),0)</f>
        <v>174</v>
      </c>
      <c r="AC187" s="28">
        <f>ROUND(IF(AQ187+7.37&gt;240,"240",AQ187+7.37),0)</f>
        <v>188</v>
      </c>
      <c r="AD187" t="s" s="25">
        <f>CONCATENATE(AB187,"-",AC187)</f>
        <v>48</v>
      </c>
      <c r="AE187" s="28">
        <f>ROUND(IF(AT187-7.31&lt;48,"48",AT187-7.31),0)</f>
        <v>172</v>
      </c>
      <c r="AF187" s="28">
        <f>ROUND(IF(AT187+7.31&gt;240,"240",AT187+7.31),0)</f>
        <v>186</v>
      </c>
      <c r="AG187" t="s" s="25">
        <f>CONCATENATE(AE187,"-",AF187)</f>
        <v>205</v>
      </c>
      <c r="AH187" s="28">
        <f>ROUND(IF(AW187-7.22&lt;48,"48",AW187-7.22),0)</f>
        <v>164</v>
      </c>
      <c r="AI187" s="28">
        <f>ROUND(IF(AW187+7.22&gt;240,"240",AW187+7.22),0)</f>
        <v>178</v>
      </c>
      <c r="AJ187" t="s" s="25">
        <f>CONCATENATE(AH187,"-",AI187)</f>
        <v>104</v>
      </c>
      <c r="AK187" s="28">
        <f>ROUND(IF(AZ187-7.06&lt;48,"48",AZ187-7.06),0)</f>
      </c>
      <c r="AL187" s="28">
        <f>ROUND(IF(AZ187+7.06&gt;240,"240",AZ187+7.06),0)</f>
      </c>
      <c r="AM187" s="26">
        <f>CONCATENATE(AK187,"-",AL187)</f>
      </c>
      <c r="AN187" s="27">
        <f>BD187+48</f>
        <v>111</v>
      </c>
      <c r="AO187" s="30">
        <f>AN187/48</f>
        <v>2.3125</v>
      </c>
      <c r="AP187" s="126">
        <v>3</v>
      </c>
      <c r="AQ187" s="28">
        <f>BF187+48</f>
        <v>181</v>
      </c>
      <c r="AR187" s="30">
        <f>AQ187/48</f>
        <v>3.77083333333333</v>
      </c>
      <c r="AS187" s="126">
        <v>9</v>
      </c>
      <c r="AT187" s="28">
        <f>BH187+48</f>
        <v>179</v>
      </c>
      <c r="AU187" s="30">
        <f>AT187/48</f>
        <v>3.72916666666667</v>
      </c>
      <c r="AV187" s="126">
        <v>10</v>
      </c>
      <c r="AW187" s="28">
        <f>BJ187+48</f>
        <v>171</v>
      </c>
      <c r="AX187" s="30">
        <f>AW187/48</f>
        <v>3.5625</v>
      </c>
      <c r="AY187" s="126">
        <v>7</v>
      </c>
      <c r="AZ187" s="28">
        <f>BL187+48</f>
      </c>
      <c r="BA187" s="30">
        <f>AZ187/48</f>
      </c>
      <c r="BB187" t="s" s="29">
        <v>476</v>
      </c>
      <c r="BC187" s="50"/>
      <c r="BD187" s="128">
        <v>63</v>
      </c>
      <c r="BE187" s="126">
        <v>3</v>
      </c>
      <c r="BF187" s="126">
        <v>133</v>
      </c>
      <c r="BG187" s="126">
        <v>9</v>
      </c>
      <c r="BH187" s="126">
        <v>131</v>
      </c>
      <c r="BI187" s="126">
        <v>10</v>
      </c>
      <c r="BJ187" s="126">
        <v>123</v>
      </c>
      <c r="BK187" s="126">
        <v>7</v>
      </c>
      <c r="BL187" t="s" s="140">
        <v>477</v>
      </c>
      <c r="BM187" t="s" s="141">
        <v>476</v>
      </c>
    </row>
    <row r="188" ht="15.75" customHeight="1">
      <c r="A188" s="136">
        <v>185</v>
      </c>
      <c r="B188" t="s" s="137">
        <v>23</v>
      </c>
      <c r="C188" t="s" s="142">
        <v>478</v>
      </c>
      <c r="D188" t="s" s="132">
        <v>479</v>
      </c>
      <c r="E188" t="s" s="133">
        <v>51</v>
      </c>
      <c r="F188" s="129">
        <v>26</v>
      </c>
      <c r="G188" t="s" s="24">
        <v>471</v>
      </c>
      <c r="H188" t="s" s="25">
        <f>IF(AND(E188="M",F188&lt;=29),"M 17-29",IF(AND(E188="K",F188&lt;=29),"K 17-29",IF(AND(E188="M",F188&gt;29),"M 30-79",IF(AND(E188="K",F188&gt;29),"K 30-79","other"))))</f>
        <v>101</v>
      </c>
      <c r="I188" s="26"/>
      <c r="J188" s="27">
        <f>ROUND(IF((AP188-1.33)&lt;1,"1",AP188-1.33),0)</f>
        <v>6</v>
      </c>
      <c r="K188" s="28">
        <f>ROUND(IF((AP188+1.33)&gt;10,"10",AP188+1.33),0)</f>
        <v>8</v>
      </c>
      <c r="L188" t="s" s="25">
        <f>CONCATENATE(J188,"-",K188)</f>
        <v>81</v>
      </c>
      <c r="M188" s="28">
        <f>ROUND(IF((AS188-1.31)&lt;1,"1",AS188-1.31),0)</f>
        <v>5</v>
      </c>
      <c r="N188" s="28">
        <f>ROUND(IF((AS188+1.31)&gt;10,"10",AS188+1.31),0)</f>
        <v>7</v>
      </c>
      <c r="O188" t="s" s="25">
        <f>CONCATENATE(M188,"-",N188)</f>
        <v>74</v>
      </c>
      <c r="P188" s="28">
        <f>ROUND(IF((AV188-1.52)&lt;1,"1",AV188-1.52),0)</f>
        <v>7</v>
      </c>
      <c r="Q188" s="28">
        <f>ROUND(IF((AV188+1.52)&gt;10,"10",AV188+1.52),0)</f>
        <v>10</v>
      </c>
      <c r="R188" t="s" s="25">
        <f>CONCATENATE(P188,"-",Q188)</f>
        <v>42</v>
      </c>
      <c r="S188" s="28">
        <f>ROUND(IF((AY188-1.6)&lt;1,"1",AY188-1.6),0)</f>
        <v>4</v>
      </c>
      <c r="T188" s="28">
        <f>ROUND(IF((AY188+1.6)&gt;10,"10",AY188+1.6),0)</f>
        <v>8</v>
      </c>
      <c r="U188" t="s" s="25">
        <f>CONCATENATE(S188,"-",T188)</f>
        <v>32</v>
      </c>
      <c r="V188" s="28">
        <f>ROUND(IF((BB188-1.3)&lt;1,"1",BB188-1.3),0)</f>
        <v>5</v>
      </c>
      <c r="W188" s="28">
        <f>ROUND(IF((BB188+1.3)&gt;10,"10",BB188+1.3),0)</f>
        <v>7</v>
      </c>
      <c r="X188" t="s" s="29">
        <f>CONCATENATE(V188,"-",W188)</f>
        <v>74</v>
      </c>
      <c r="Y188" s="27">
        <f>ROUND(IF(AN188-7.43&lt;48,"48",AN188-7.43),0)</f>
        <v>155</v>
      </c>
      <c r="Z188" s="28">
        <f>ROUND(IF(AN188+7.43&gt;240,"240",AN188+7.43),0)</f>
        <v>169</v>
      </c>
      <c r="AA188" t="s" s="25">
        <f>CONCATENATE(Y188,"-",Z188)</f>
        <v>106</v>
      </c>
      <c r="AB188" s="28">
        <f>ROUND(IF(AQ188-7.37&lt;48,"48",AQ188-7.37),0)</f>
        <v>162</v>
      </c>
      <c r="AC188" s="28">
        <f>ROUND(IF(AQ188+7.37&gt;240,"240",AQ188+7.37),0)</f>
        <v>176</v>
      </c>
      <c r="AD188" t="s" s="25">
        <f>CONCATENATE(AB188,"-",AC188)</f>
        <v>84</v>
      </c>
      <c r="AE188" s="28">
        <f>ROUND(IF(AT188-7.31&lt;48,"48",AT188-7.31),0)</f>
        <v>188</v>
      </c>
      <c r="AF188" s="28">
        <f>ROUND(IF(AT188+7.31&gt;240,"240",AT188+7.31),0)</f>
        <v>202</v>
      </c>
      <c r="AG188" t="s" s="25">
        <f>CONCATENATE(AE188,"-",AF188)</f>
        <v>78</v>
      </c>
      <c r="AH188" s="28">
        <f>ROUND(IF(AW188-7.22&lt;48,"48",AW188-7.22),0)</f>
        <v>161</v>
      </c>
      <c r="AI188" s="28">
        <f>ROUND(IF(AW188+7.22&gt;240,"240",AW188+7.22),0)</f>
        <v>175</v>
      </c>
      <c r="AJ188" t="s" s="25">
        <f>CONCATENATE(AH188,"-",AI188)</f>
        <v>99</v>
      </c>
      <c r="AK188" s="28">
        <f>ROUND(IF(AZ188-7.06&lt;48,"48",AZ188-7.06),0)</f>
        <v>158</v>
      </c>
      <c r="AL188" s="28">
        <f>ROUND(IF(AZ188+7.06&gt;240,"240",AZ188+7.06),0)</f>
        <v>172</v>
      </c>
      <c r="AM188" t="s" s="29">
        <f>CONCATENATE(AK188,"-",AL188)</f>
        <v>37</v>
      </c>
      <c r="AN188" s="27">
        <f>BD188+48</f>
        <v>162</v>
      </c>
      <c r="AO188" s="30">
        <f>AN188/48</f>
        <v>3.375</v>
      </c>
      <c r="AP188" s="126">
        <v>7</v>
      </c>
      <c r="AQ188" s="28">
        <f>BF188+48</f>
        <v>169</v>
      </c>
      <c r="AR188" s="30">
        <f>AQ188/48</f>
        <v>3.52083333333333</v>
      </c>
      <c r="AS188" s="126">
        <v>6</v>
      </c>
      <c r="AT188" s="28">
        <f>BH188+48</f>
        <v>195</v>
      </c>
      <c r="AU188" s="30">
        <f>AT188/48</f>
        <v>4.0625</v>
      </c>
      <c r="AV188" s="126">
        <v>9</v>
      </c>
      <c r="AW188" s="28">
        <f>BJ188+48</f>
        <v>168</v>
      </c>
      <c r="AX188" s="30">
        <f>AW188/48</f>
        <v>3.5</v>
      </c>
      <c r="AY188" s="126">
        <v>6</v>
      </c>
      <c r="AZ188" s="28">
        <f>BL188+48</f>
        <v>165</v>
      </c>
      <c r="BA188" s="30">
        <f>AZ188/48</f>
        <v>3.4375</v>
      </c>
      <c r="BB188" s="127">
        <v>6</v>
      </c>
      <c r="BC188" s="50"/>
      <c r="BD188" s="128">
        <v>114</v>
      </c>
      <c r="BE188" s="126">
        <v>7</v>
      </c>
      <c r="BF188" s="126">
        <v>121</v>
      </c>
      <c r="BG188" s="126">
        <v>6</v>
      </c>
      <c r="BH188" s="126">
        <v>147</v>
      </c>
      <c r="BI188" s="126">
        <v>9</v>
      </c>
      <c r="BJ188" s="126">
        <v>120</v>
      </c>
      <c r="BK188" s="126">
        <v>6</v>
      </c>
      <c r="BL188" s="126">
        <v>117</v>
      </c>
      <c r="BM188" s="127">
        <v>6</v>
      </c>
    </row>
    <row r="189" ht="15.75" customHeight="1">
      <c r="A189" s="136">
        <v>186</v>
      </c>
      <c r="B189" t="s" s="137">
        <v>23</v>
      </c>
      <c r="C189" t="s" s="143">
        <v>480</v>
      </c>
      <c r="D189" t="s" s="132">
        <v>481</v>
      </c>
      <c r="E189" t="s" s="130">
        <v>26</v>
      </c>
      <c r="F189" s="129">
        <v>23</v>
      </c>
      <c r="G189" t="s" s="24">
        <v>471</v>
      </c>
      <c r="H189" t="s" s="25">
        <f>IF(AND(E189="M",F189&lt;=29),"M 17-29",IF(AND(E189="K",F189&lt;=29),"K 17-29",IF(AND(E189="M",F189&gt;29),"M 30-79",IF(AND(E189="K",F189&gt;29),"K 30-79","other"))))</f>
        <v>60</v>
      </c>
      <c r="I189" s="26"/>
      <c r="J189" s="27">
        <f>ROUND(IF((AP189-1.43)&lt;1,"1",AP189-1.43),0)</f>
        <v>2</v>
      </c>
      <c r="K189" s="28">
        <f>ROUND(IF((AP189+1.43)&gt;10,"10",AP189+1.43),0)</f>
        <v>4</v>
      </c>
      <c r="L189" t="s" s="25">
        <f>CONCATENATE(J189,"-",K189)</f>
        <v>29</v>
      </c>
      <c r="M189" s="28">
        <f>ROUND(IF((AS189-1.38)&lt;1,"1",AS189-1.38),0)</f>
        <v>7</v>
      </c>
      <c r="N189" s="28">
        <f>ROUND(IF((AS189+1.38)&gt;10,"10",AS189+1.38),0)</f>
        <v>9</v>
      </c>
      <c r="O189" t="s" s="25">
        <f>CONCATENATE(M189,"-",N189)</f>
        <v>129</v>
      </c>
      <c r="P189" s="28">
        <f>ROUND(IF((AV189-1.68)&lt;1,"1",AV189-1.68),0)</f>
        <v>7</v>
      </c>
      <c r="Q189" s="28">
        <f>ROUND(IF((AV189+1.68)&gt;10,"10",AV189+1.68),0)</f>
        <v>10</v>
      </c>
      <c r="R189" t="s" s="25">
        <f>CONCATENATE(P189,"-",Q189)</f>
        <v>42</v>
      </c>
      <c r="S189" s="28">
        <f>ROUND(IF((AY189-1.72)&lt;1,"1",AY189-1.72),0)</f>
        <v>5</v>
      </c>
      <c r="T189" s="28">
        <f>ROUND(IF((AY189+1.72)&gt;10,"10",AY189+1.72),0)</f>
        <v>9</v>
      </c>
      <c r="U189" t="s" s="25">
        <f>CONCATENATE(S189,"-",T189)</f>
        <v>31</v>
      </c>
      <c r="V189" s="28">
        <f>ROUND(IF((BB189-1.46)&lt;1,"1",BB189-1.46),0)</f>
        <v>6</v>
      </c>
      <c r="W189" s="28">
        <f>ROUND(IF((BB189+1.46)&gt;10,"10",BB189+1.46),0)</f>
        <v>8</v>
      </c>
      <c r="X189" t="s" s="29">
        <f>CONCATENATE(V189,"-",W189)</f>
        <v>81</v>
      </c>
      <c r="Y189" s="27">
        <f>ROUND(IF(AN189-7.43&lt;48,"48",AN189-7.43),0)</f>
        <v>106</v>
      </c>
      <c r="Z189" s="28">
        <f>ROUND(IF(AN189+7.43&gt;240,"240",AN189+7.43),0)</f>
        <v>120</v>
      </c>
      <c r="AA189" t="s" s="25">
        <f>CONCATENATE(Y189,"-",Z189)</f>
        <v>103</v>
      </c>
      <c r="AB189" s="28">
        <f>ROUND(IF(AQ189-7.37&lt;48,"48",AQ189-7.37),0)</f>
        <v>175</v>
      </c>
      <c r="AC189" s="28">
        <f>ROUND(IF(AQ189+7.37&gt;240,"240",AQ189+7.37),0)</f>
        <v>189</v>
      </c>
      <c r="AD189" t="s" s="25">
        <f>CONCATENATE(AB189,"-",AC189)</f>
        <v>98</v>
      </c>
      <c r="AE189" s="28">
        <f>ROUND(IF(AT189-7.31&lt;48,"48",AT189-7.31),0)</f>
        <v>186</v>
      </c>
      <c r="AF189" s="28">
        <f>ROUND(IF(AT189+7.31&gt;240,"240",AT189+7.31),0)</f>
        <v>200</v>
      </c>
      <c r="AG189" t="s" s="25">
        <f>CONCATENATE(AE189,"-",AF189)</f>
        <v>70</v>
      </c>
      <c r="AH189" s="28">
        <f>ROUND(IF(AW189-7.22&lt;48,"48",AW189-7.22),0)</f>
        <v>160</v>
      </c>
      <c r="AI189" s="28">
        <f>ROUND(IF(AW189+7.22&gt;240,"240",AW189+7.22),0)</f>
        <v>174</v>
      </c>
      <c r="AJ189" t="s" s="25">
        <f>CONCATENATE(AH189,"-",AI189)</f>
        <v>47</v>
      </c>
      <c r="AK189" s="28">
        <f>ROUND(IF(AZ189-7.06&lt;48,"48",AZ189-7.06),0)</f>
        <v>168</v>
      </c>
      <c r="AL189" s="28">
        <f>ROUND(IF(AZ189+7.06&gt;240,"240",AZ189+7.06),0)</f>
        <v>182</v>
      </c>
      <c r="AM189" t="s" s="29">
        <f>CONCATENATE(AK189,"-",AL189)</f>
        <v>96</v>
      </c>
      <c r="AN189" s="27">
        <f>BD189+48</f>
        <v>113</v>
      </c>
      <c r="AO189" s="30">
        <f>AN189/48</f>
        <v>2.35416666666667</v>
      </c>
      <c r="AP189" s="126">
        <v>3</v>
      </c>
      <c r="AQ189" s="28">
        <f>BF189+48</f>
        <v>182</v>
      </c>
      <c r="AR189" s="30">
        <f>AQ189/48</f>
        <v>3.79166666666667</v>
      </c>
      <c r="AS189" s="126">
        <v>8</v>
      </c>
      <c r="AT189" s="28">
        <f>BH189+48</f>
        <v>193</v>
      </c>
      <c r="AU189" s="30">
        <f>AT189/48</f>
        <v>4.02083333333333</v>
      </c>
      <c r="AV189" s="126">
        <v>9</v>
      </c>
      <c r="AW189" s="28">
        <f>BJ189+48</f>
        <v>167</v>
      </c>
      <c r="AX189" s="30">
        <f>AW189/48</f>
        <v>3.47916666666667</v>
      </c>
      <c r="AY189" s="126">
        <v>7</v>
      </c>
      <c r="AZ189" s="28">
        <f>BL189+48</f>
        <v>175</v>
      </c>
      <c r="BA189" s="30">
        <f>AZ189/48</f>
        <v>3.64583333333333</v>
      </c>
      <c r="BB189" s="127">
        <v>7</v>
      </c>
      <c r="BC189" s="50"/>
      <c r="BD189" s="128">
        <v>65</v>
      </c>
      <c r="BE189" s="126">
        <v>3</v>
      </c>
      <c r="BF189" s="126">
        <v>134</v>
      </c>
      <c r="BG189" s="126">
        <v>8</v>
      </c>
      <c r="BH189" s="126">
        <v>145</v>
      </c>
      <c r="BI189" s="126">
        <v>9</v>
      </c>
      <c r="BJ189" s="126">
        <v>119</v>
      </c>
      <c r="BK189" s="126">
        <v>7</v>
      </c>
      <c r="BL189" s="126">
        <v>127</v>
      </c>
      <c r="BM189" s="127">
        <v>7</v>
      </c>
    </row>
    <row r="190" ht="15.75" customHeight="1">
      <c r="A190" s="144">
        <v>187</v>
      </c>
      <c r="B190" t="s" s="145">
        <v>39</v>
      </c>
      <c r="C190" t="s" s="146">
        <v>482</v>
      </c>
      <c r="D190" t="s" s="147">
        <v>483</v>
      </c>
      <c r="E190" t="s" s="133">
        <v>26</v>
      </c>
      <c r="F190" s="129">
        <v>30</v>
      </c>
      <c r="G190" t="s" s="24">
        <v>471</v>
      </c>
      <c r="H190" t="s" s="25">
        <f>IF(AND(E190="M",F190&lt;=29),"M 17-29",IF(AND(E190="K",F190&lt;=29),"K 17-29",IF(AND(E190="M",F190&gt;29),"M 30-79",IF(AND(E190="K",F190&gt;29),"K 30-79","other"))))</f>
        <v>28</v>
      </c>
      <c r="I190" s="26"/>
      <c r="J190" s="27">
        <f>ROUND(IF((AP190-1.49)&lt;1,"1",AP190-1.49),0)</f>
        <v>8</v>
      </c>
      <c r="K190" s="28">
        <f>ROUND(IF((AP190+1.49)&gt;10,"10",AP190+1.49),0)</f>
        <v>10</v>
      </c>
      <c r="L190" t="s" s="25">
        <f>CONCATENATE(J190,"-",K190)</f>
        <v>61</v>
      </c>
      <c r="M190" s="28">
        <f>ROUND(IF((AS190-1.69)&lt;1,"1",AS190-1.69),0)</f>
        <v>5</v>
      </c>
      <c r="N190" s="28">
        <f>ROUND(IF((AS190+1.69)&gt;10,"10",AS190+1.69),0)</f>
        <v>9</v>
      </c>
      <c r="O190" t="s" s="25">
        <f>CONCATENATE(M190,"-",N190)</f>
        <v>31</v>
      </c>
      <c r="P190" s="28">
        <f>ROUND(IF((AV190-1.7)&lt;1,"1",AV190-1.7),0)</f>
        <v>7</v>
      </c>
      <c r="Q190" s="28">
        <f>ROUND(IF((AV190+1.7)&gt;10,"10",AV190+1.7),0)</f>
        <v>10</v>
      </c>
      <c r="R190" t="s" s="25">
        <f>CONCATENATE(P190,"-",Q190)</f>
        <v>42</v>
      </c>
      <c r="S190" s="28">
        <f>ROUND(IF((AY190-1.81)&lt;1,"1",AY190-1.81),0)</f>
        <v>4</v>
      </c>
      <c r="T190" s="28">
        <f>ROUND(IF((AY190+1.81)&gt;10,"10",AY190+1.81),)</f>
        <v>8</v>
      </c>
      <c r="U190" t="s" s="25">
        <f>CONCATENATE(S190,"-",T190)</f>
        <v>32</v>
      </c>
      <c r="V190" s="28">
        <f>ROUND(IF((BB190-1.53)&lt;1,"1",BB190-1.53),0)</f>
        <v>1</v>
      </c>
      <c r="W190" s="28">
        <f>ROUND(IF((BB190+1.53)&gt;10,"10",BB190+1.53),0)</f>
        <v>3</v>
      </c>
      <c r="X190" t="s" s="29">
        <f>CONCATENATE(V190,"-",W190)</f>
        <v>102</v>
      </c>
      <c r="Y190" s="27">
        <f>ROUND(IF(AN190-7.43&lt;48,"48",AN190-7.43),0)</f>
        <v>165</v>
      </c>
      <c r="Z190" s="28">
        <f>ROUND(IF(AN190+7.43&gt;240,"240",AN190+7.43),0)</f>
        <v>179</v>
      </c>
      <c r="AA190" t="s" s="25">
        <f>CONCATENATE(Y190,"-",Z190)</f>
        <v>110</v>
      </c>
      <c r="AB190" s="28">
        <f>ROUND(IF(AQ190-7.37&lt;48,"48",AQ190-7.37),0)</f>
        <v>163</v>
      </c>
      <c r="AC190" s="28">
        <f>ROUND(IF(AQ190+7.37&gt;240,"240",AQ190+7.37),0)</f>
        <v>177</v>
      </c>
      <c r="AD190" t="s" s="25">
        <f>CONCATENATE(AB190,"-",AC190)</f>
        <v>55</v>
      </c>
      <c r="AE190" s="28">
        <f>ROUND(IF(AT190-7.31&lt;48,"48",AT190-7.31),0)</f>
        <v>182</v>
      </c>
      <c r="AF190" s="28">
        <f>ROUND(IF(AT190+7.31&gt;240,"240",AT190+7.31),0)</f>
        <v>196</v>
      </c>
      <c r="AG190" t="s" s="25">
        <f>CONCATENATE(AE190,"-",AF190)</f>
        <v>85</v>
      </c>
      <c r="AH190" s="28">
        <f>ROUND(IF(AW190-7.22&lt;48,"48",AW190-7.22),0)</f>
        <v>155</v>
      </c>
      <c r="AI190" s="28">
        <f>ROUND(IF(AW190+7.22&gt;240,"240",AW190+7.22),0)</f>
        <v>169</v>
      </c>
      <c r="AJ190" t="s" s="25">
        <f>CONCATENATE(AH190,"-",AI190)</f>
        <v>106</v>
      </c>
      <c r="AK190" s="28">
        <f>ROUND(IF(AZ190-7.06&lt;48,"48",AZ190-7.06),0)</f>
        <v>109</v>
      </c>
      <c r="AL190" s="28">
        <f>ROUND(IF(AZ190+7.06&gt;240,"240",AZ190+7.06),0)</f>
        <v>123</v>
      </c>
      <c r="AM190" t="s" s="29">
        <f>CONCATENATE(AK190,"-",AL190)</f>
        <v>362</v>
      </c>
      <c r="AN190" s="27">
        <f>BD190+48</f>
        <v>172</v>
      </c>
      <c r="AO190" s="30">
        <f>AN190/48</f>
        <v>3.58333333333333</v>
      </c>
      <c r="AP190" s="126">
        <v>9</v>
      </c>
      <c r="AQ190" s="28">
        <f>BF190+48</f>
        <v>170</v>
      </c>
      <c r="AR190" s="30">
        <f>AQ190/48</f>
        <v>3.54166666666667</v>
      </c>
      <c r="AS190" s="126">
        <v>7</v>
      </c>
      <c r="AT190" s="28">
        <f>BH190+48</f>
        <v>189</v>
      </c>
      <c r="AU190" s="30">
        <f>AT190/48</f>
        <v>3.9375</v>
      </c>
      <c r="AV190" s="126">
        <v>9</v>
      </c>
      <c r="AW190" s="28">
        <f>BJ190+48</f>
        <v>162</v>
      </c>
      <c r="AX190" s="30">
        <f>AW190/48</f>
        <v>3.375</v>
      </c>
      <c r="AY190" s="126">
        <v>6</v>
      </c>
      <c r="AZ190" s="28">
        <f>BL190+48</f>
        <v>116</v>
      </c>
      <c r="BA190" s="30">
        <f>AZ190/48</f>
        <v>2.41666666666667</v>
      </c>
      <c r="BB190" s="127">
        <v>1</v>
      </c>
      <c r="BC190" s="148"/>
      <c r="BD190" s="128">
        <v>124</v>
      </c>
      <c r="BE190" s="126">
        <v>9</v>
      </c>
      <c r="BF190" s="126">
        <v>122</v>
      </c>
      <c r="BG190" s="126">
        <v>7</v>
      </c>
      <c r="BH190" s="126">
        <v>141</v>
      </c>
      <c r="BI190" s="126">
        <v>9</v>
      </c>
      <c r="BJ190" s="126">
        <v>114</v>
      </c>
      <c r="BK190" s="126">
        <v>6</v>
      </c>
      <c r="BL190" s="126">
        <v>68</v>
      </c>
      <c r="BM190" s="127">
        <v>1</v>
      </c>
    </row>
    <row r="191" ht="15.75" customHeight="1">
      <c r="A191" s="149">
        <v>188</v>
      </c>
      <c r="B191" t="s" s="137">
        <v>23</v>
      </c>
      <c r="C191" t="s" s="143">
        <v>484</v>
      </c>
      <c r="D191" t="s" s="147">
        <v>485</v>
      </c>
      <c r="E191" t="s" s="133">
        <v>51</v>
      </c>
      <c r="F191" s="129">
        <v>25</v>
      </c>
      <c r="G191" t="s" s="24">
        <v>471</v>
      </c>
      <c r="H191" t="s" s="25">
        <f>IF(AND(E191="M",F191&lt;=29),"M 17-29",IF(AND(E191="K",F191&lt;=29),"K 17-29",IF(AND(E191="M",F191&gt;29),"M 30-79",IF(AND(E191="K",F191&gt;29),"K 30-79","other"))))</f>
        <v>101</v>
      </c>
      <c r="I191" s="26"/>
      <c r="J191" s="27">
        <f>ROUND(IF((AP191-1.33)&lt;1,"1",AP191-1.33),0)</f>
        <v>1</v>
      </c>
      <c r="K191" s="28">
        <f>ROUND(IF((AP191+1.33)&gt;10,"10",AP191+1.33),0)</f>
        <v>2</v>
      </c>
      <c r="L191" t="s" s="25">
        <f>CONCATENATE(J191,"-",K191)</f>
        <v>67</v>
      </c>
      <c r="M191" s="28">
        <f>ROUND(IF((AS191-1.31)&lt;1,"1",AS191-1.31),0)</f>
        <v>5</v>
      </c>
      <c r="N191" s="28">
        <f>ROUND(IF((AS191+1.31)&gt;10,"10",AS191+1.31),0)</f>
        <v>7</v>
      </c>
      <c r="O191" t="s" s="25">
        <f>CONCATENATE(M191,"-",N191)</f>
        <v>74</v>
      </c>
      <c r="P191" s="28">
        <f>ROUND(IF((AV191-1.52)&lt;1,"1",AV191-1.52),0)</f>
        <v>4</v>
      </c>
      <c r="Q191" s="28">
        <f>ROUND(IF((AV191+1.52)&gt;10,"10",AV191+1.52),0)</f>
        <v>8</v>
      </c>
      <c r="R191" t="s" s="25">
        <f>CONCATENATE(P191,"-",Q191)</f>
        <v>32</v>
      </c>
      <c r="S191" s="28">
        <f>ROUND(IF((AY191-1.6)&lt;1,"1",AY191-1.6),0)</f>
        <v>4</v>
      </c>
      <c r="T191" s="28">
        <f>ROUND(IF((AY191+1.6)&gt;10,"10",AY191+1.6),0)</f>
        <v>8</v>
      </c>
      <c r="U191" t="s" s="25">
        <f>CONCATENATE(S191,"-",T191)</f>
        <v>32</v>
      </c>
      <c r="V191" s="28">
        <f>ROUND(IF((BB191-1.3)&lt;1,"1",BB191-1.3),0)</f>
        <v>3</v>
      </c>
      <c r="W191" s="28">
        <f>ROUND(IF((BB191+1.3)&gt;10,"10",BB191+1.3),0)</f>
        <v>5</v>
      </c>
      <c r="X191" t="s" s="29">
        <f>CONCATENATE(V191,"-",W191)</f>
        <v>41</v>
      </c>
      <c r="Y191" s="27">
        <f>ROUND(IF(AN191-7.43&lt;48,"48",AN191-7.43),0)</f>
        <v>52</v>
      </c>
      <c r="Z191" s="28">
        <f>ROUND(IF(AN191+7.43&gt;240,"240",AN191+7.43),0)</f>
        <v>66</v>
      </c>
      <c r="AA191" t="s" s="25">
        <f>CONCATENATE(Y191,"-",Z191)</f>
        <v>486</v>
      </c>
      <c r="AB191" s="28">
        <f>ROUND(IF(AQ191-7.37&lt;48,"48",AQ191-7.37),0)</f>
        <v>158</v>
      </c>
      <c r="AC191" s="28">
        <f>ROUND(IF(AQ191+7.37&gt;240,"240",AQ191+7.37),0)</f>
        <v>172</v>
      </c>
      <c r="AD191" t="s" s="25">
        <f>CONCATENATE(AB191,"-",AC191)</f>
        <v>37</v>
      </c>
      <c r="AE191" s="28">
        <f>ROUND(IF(AT191-7.31&lt;48,"48",AT191-7.31),0)</f>
        <v>169</v>
      </c>
      <c r="AF191" s="28">
        <f>ROUND(IF(AT191+7.31&gt;240,"240",AT191+7.31),0)</f>
        <v>183</v>
      </c>
      <c r="AG191" t="s" s="25">
        <f>CONCATENATE(AE191,"-",AF191)</f>
        <v>63</v>
      </c>
      <c r="AH191" s="28">
        <f>ROUND(IF(AW191-7.22&lt;48,"48",AW191-7.22),0)</f>
        <v>156</v>
      </c>
      <c r="AI191" s="28">
        <f>ROUND(IF(AW191+7.22&gt;240,"240",AW191+7.22),0)</f>
        <v>170</v>
      </c>
      <c r="AJ191" t="s" s="25">
        <f>CONCATENATE(AH191,"-",AI191)</f>
        <v>149</v>
      </c>
      <c r="AK191" s="28">
        <f>ROUND(IF(AZ191-7.06&lt;48,"48",AZ191-7.06),0)</f>
        <v>143</v>
      </c>
      <c r="AL191" s="28">
        <f>ROUND(IF(AZ191+7.06&gt;240,"240",AZ191+7.06),0)</f>
        <v>157</v>
      </c>
      <c r="AM191" t="s" s="29">
        <f>CONCATENATE(AK191,"-",AL191)</f>
        <v>142</v>
      </c>
      <c r="AN191" s="27">
        <f>BD191+48</f>
        <v>59</v>
      </c>
      <c r="AO191" s="30">
        <f>AN191/48</f>
        <v>1.22916666666667</v>
      </c>
      <c r="AP191" s="126">
        <v>1</v>
      </c>
      <c r="AQ191" s="28">
        <f>BF191+48</f>
        <v>165</v>
      </c>
      <c r="AR191" s="30">
        <f>AQ191/48</f>
        <v>3.4375</v>
      </c>
      <c r="AS191" s="126">
        <v>6</v>
      </c>
      <c r="AT191" s="28">
        <f>BH191+48</f>
        <v>176</v>
      </c>
      <c r="AU191" s="30">
        <f>AT191/48</f>
        <v>3.66666666666667</v>
      </c>
      <c r="AV191" s="126">
        <v>6</v>
      </c>
      <c r="AW191" s="28">
        <f>BJ191+48</f>
        <v>163</v>
      </c>
      <c r="AX191" s="30">
        <f>AW191/48</f>
        <v>3.39583333333333</v>
      </c>
      <c r="AY191" s="126">
        <v>6</v>
      </c>
      <c r="AZ191" s="28">
        <f>BL191+48</f>
        <v>150</v>
      </c>
      <c r="BA191" s="30">
        <f>AZ191/48</f>
        <v>3.125</v>
      </c>
      <c r="BB191" s="127">
        <v>4</v>
      </c>
      <c r="BC191" s="150"/>
      <c r="BD191" s="128">
        <v>11</v>
      </c>
      <c r="BE191" s="126">
        <v>1</v>
      </c>
      <c r="BF191" s="126">
        <v>117</v>
      </c>
      <c r="BG191" s="126">
        <v>6</v>
      </c>
      <c r="BH191" s="126">
        <v>128</v>
      </c>
      <c r="BI191" s="126">
        <v>6</v>
      </c>
      <c r="BJ191" s="126">
        <v>115</v>
      </c>
      <c r="BK191" s="126">
        <v>6</v>
      </c>
      <c r="BL191" s="126">
        <v>102</v>
      </c>
      <c r="BM191" s="127">
        <v>4</v>
      </c>
    </row>
    <row r="192" ht="15.75" customHeight="1">
      <c r="A192" s="149">
        <v>189</v>
      </c>
      <c r="B192" t="s" s="137">
        <v>23</v>
      </c>
      <c r="C192" t="s" s="143">
        <v>487</v>
      </c>
      <c r="D192" t="s" s="147">
        <v>488</v>
      </c>
      <c r="E192" t="s" s="133">
        <v>51</v>
      </c>
      <c r="F192" s="129">
        <v>24</v>
      </c>
      <c r="G192" t="s" s="24">
        <v>471</v>
      </c>
      <c r="H192" t="s" s="25">
        <f>IF(AND(E192="M",F192&lt;=29),"M 17-29",IF(AND(E192="K",F192&lt;=29),"K 17-29",IF(AND(E192="M",F192&gt;29),"M 30-79",IF(AND(E192="K",F192&gt;29),"K 30-79","other"))))</f>
        <v>101</v>
      </c>
      <c r="I192" s="26"/>
      <c r="J192" s="27">
        <f>ROUND(IF((AP192-1.33)&lt;1,"1",AP192-1.33),0)</f>
        <v>5</v>
      </c>
      <c r="K192" s="28">
        <f>ROUND(IF((AP192+1.33)&gt;10,"10",AP192+1.33),0)</f>
        <v>7</v>
      </c>
      <c r="L192" t="s" s="25">
        <f>CONCATENATE(J192,"-",K192)</f>
        <v>74</v>
      </c>
      <c r="M192" s="28">
        <f>ROUND(IF((AS192-1.31)&lt;1,"1",AS192-1.31),0)</f>
        <v>2</v>
      </c>
      <c r="N192" s="28">
        <f>ROUND(IF((AS192+1.31)&gt;10,"10",AS192+1.31),0)</f>
        <v>4</v>
      </c>
      <c r="O192" t="s" s="25">
        <f>CONCATENATE(M192,"-",N192)</f>
        <v>29</v>
      </c>
      <c r="P192" s="28">
        <f>ROUND(IF((AV192-1.52)&lt;1,"1",AV192-1.52),0)</f>
        <v>3</v>
      </c>
      <c r="Q192" s="28">
        <f>ROUND(IF((AV192+1.52)&gt;10,"10",AV192+1.52),0)</f>
        <v>7</v>
      </c>
      <c r="R192" t="s" s="25">
        <f>CONCATENATE(P192,"-",Q192)</f>
        <v>30</v>
      </c>
      <c r="S192" s="28">
        <f>ROUND(IF((AY192-1.6)&lt;1,"1",AY192-1.6),0)</f>
        <v>2</v>
      </c>
      <c r="T192" s="28">
        <f>ROUND(IF((AY192+1.6)&gt;10,"10",AY192+1.6),0)</f>
        <v>6</v>
      </c>
      <c r="U192" t="s" s="25">
        <f>CONCATENATE(S192,"-",T192)</f>
        <v>33</v>
      </c>
      <c r="V192" s="28">
        <f>ROUND(IF((BB192-1.3)&lt;1,"1",BB192-1.3),0)</f>
        <v>5</v>
      </c>
      <c r="W192" s="28">
        <f>ROUND(IF((BB192+1.3)&gt;10,"10",BB192+1.3),0)</f>
        <v>7</v>
      </c>
      <c r="X192" t="s" s="29">
        <f>CONCATENATE(V192,"-",W192)</f>
        <v>74</v>
      </c>
      <c r="Y192" s="27">
        <f>ROUND(IF(AN192-7.43&lt;48,"48",AN192-7.43),0)</f>
        <v>147</v>
      </c>
      <c r="Z192" s="28">
        <f>ROUND(IF(AN192+7.43&gt;240,"240",AN192+7.43),0)</f>
        <v>161</v>
      </c>
      <c r="AA192" t="s" s="25">
        <f>CONCATENATE(Y192,"-",Z192)</f>
        <v>57</v>
      </c>
      <c r="AB192" s="28">
        <f>ROUND(IF(AQ192-7.37&lt;48,"48",AQ192-7.37),0)</f>
        <v>120</v>
      </c>
      <c r="AC192" s="28">
        <f>ROUND(IF(AQ192+7.37&gt;240,"240",AQ192+7.37),0)</f>
        <v>134</v>
      </c>
      <c r="AD192" t="s" s="25">
        <f>CONCATENATE(AB192,"-",AC192)</f>
        <v>158</v>
      </c>
      <c r="AE192" s="28">
        <f>ROUND(IF(AT192-7.31&lt;48,"48",AT192-7.31),0)</f>
        <v>153</v>
      </c>
      <c r="AF192" s="28">
        <f>ROUND(IF(AT192+7.31&gt;240,"240",AT192+7.31),0)</f>
        <v>167</v>
      </c>
      <c r="AG192" t="s" s="25">
        <f>CONCATENATE(AE192,"-",AF192)</f>
        <v>170</v>
      </c>
      <c r="AH192" s="28">
        <f>ROUND(IF(AW192-7.22&lt;48,"48",AW192-7.22),0)</f>
        <v>143</v>
      </c>
      <c r="AI192" s="28">
        <f>ROUND(IF(AW192+7.22&gt;240,"240",AW192+7.22),0)</f>
        <v>157</v>
      </c>
      <c r="AJ192" t="s" s="25">
        <f>CONCATENATE(AH192,"-",AI192)</f>
        <v>142</v>
      </c>
      <c r="AK192" s="28">
        <f>ROUND(IF(AZ192-7.06&lt;48,"48",AZ192-7.06),0)</f>
        <v>162</v>
      </c>
      <c r="AL192" s="28">
        <f>ROUND(IF(AZ192+7.06&gt;240,"240",AZ192+7.06),0)</f>
        <v>176</v>
      </c>
      <c r="AM192" t="s" s="29">
        <f>CONCATENATE(AK192,"-",AL192)</f>
        <v>84</v>
      </c>
      <c r="AN192" s="27">
        <f>BD192+48</f>
        <v>154</v>
      </c>
      <c r="AO192" s="30">
        <f>AN192/48</f>
        <v>3.20833333333333</v>
      </c>
      <c r="AP192" s="126">
        <v>6</v>
      </c>
      <c r="AQ192" s="28">
        <f>BF192+48</f>
        <v>127</v>
      </c>
      <c r="AR192" s="30">
        <f>AQ192/48</f>
        <v>2.64583333333333</v>
      </c>
      <c r="AS192" s="126">
        <v>3</v>
      </c>
      <c r="AT192" s="28">
        <f>BH192+48</f>
        <v>160</v>
      </c>
      <c r="AU192" s="30">
        <f>AT192/48</f>
        <v>3.33333333333333</v>
      </c>
      <c r="AV192" s="126">
        <v>5</v>
      </c>
      <c r="AW192" s="28">
        <f>BJ192+48</f>
        <v>150</v>
      </c>
      <c r="AX192" s="30">
        <f>AW192/48</f>
        <v>3.125</v>
      </c>
      <c r="AY192" s="126">
        <v>4</v>
      </c>
      <c r="AZ192" s="28">
        <f>BL192+48</f>
        <v>169</v>
      </c>
      <c r="BA192" s="30">
        <f>AZ192/48</f>
        <v>3.52083333333333</v>
      </c>
      <c r="BB192" s="127">
        <v>6</v>
      </c>
      <c r="BC192" s="58"/>
      <c r="BD192" s="128">
        <v>106</v>
      </c>
      <c r="BE192" s="126">
        <v>6</v>
      </c>
      <c r="BF192" s="126">
        <v>79</v>
      </c>
      <c r="BG192" s="126">
        <v>3</v>
      </c>
      <c r="BH192" s="126">
        <v>112</v>
      </c>
      <c r="BI192" s="126">
        <v>5</v>
      </c>
      <c r="BJ192" s="126">
        <v>102</v>
      </c>
      <c r="BK192" s="126">
        <v>4</v>
      </c>
      <c r="BL192" s="126">
        <v>121</v>
      </c>
      <c r="BM192" s="127">
        <v>6</v>
      </c>
    </row>
    <row r="193" ht="15.75" customHeight="1">
      <c r="A193" s="144">
        <v>190</v>
      </c>
      <c r="B193" t="s" s="145">
        <v>39</v>
      </c>
      <c r="C193" s="151"/>
      <c r="D193" t="s" s="147">
        <v>489</v>
      </c>
      <c r="E193" t="s" s="133">
        <v>51</v>
      </c>
      <c r="F193" s="129">
        <v>23</v>
      </c>
      <c r="G193" t="s" s="24">
        <v>471</v>
      </c>
      <c r="H193" t="s" s="25">
        <f>IF(AND(E193="M",F193&lt;=29),"M 17-29",IF(AND(E193="K",F193&lt;=29),"K 17-29",IF(AND(E193="M",F193&gt;29),"M 30-79",IF(AND(E193="K",F193&gt;29),"K 30-79","other"))))</f>
        <v>101</v>
      </c>
      <c r="I193" s="26"/>
      <c r="J193" s="27">
        <f>ROUND(IF((AP193-1.33)&lt;1,"1",AP193-1.33),0)</f>
        <v>1</v>
      </c>
      <c r="K193" s="28">
        <f>ROUND(IF((AP193+1.33)&gt;10,"10",AP193+1.33),0)</f>
        <v>3</v>
      </c>
      <c r="L193" t="s" s="25">
        <f>CONCATENATE(J193,"-",K193)</f>
        <v>102</v>
      </c>
      <c r="M193" s="28">
        <f>ROUND(IF((AS193-1.31)&lt;1,"1",AS193-1.31),0)</f>
        <v>8</v>
      </c>
      <c r="N193" s="28">
        <f>ROUND(IF((AS193+1.31)&gt;10,"10",AS193+1.31),0)</f>
        <v>10</v>
      </c>
      <c r="O193" t="s" s="25">
        <f>CONCATENATE(M193,"-",N193)</f>
        <v>61</v>
      </c>
      <c r="P193" s="28">
        <f>ROUND(IF((AV193-1.52)&lt;1,"1",AV193-1.52),0)</f>
        <v>7</v>
      </c>
      <c r="Q193" s="28">
        <f>ROUND(IF((AV193+1.52)&gt;10,"10",AV193+1.52),0)</f>
        <v>10</v>
      </c>
      <c r="R193" t="s" s="25">
        <f>CONCATENATE(P193,"-",Q193)</f>
        <v>42</v>
      </c>
      <c r="S193" s="28">
        <f>ROUND(IF((AY193-1.6)&lt;1,"1",AY193-1.6),0)</f>
        <v>1</v>
      </c>
      <c r="T193" s="28">
        <f>ROUND(IF((AY193+1.6)&gt;10,"10",AY193+1.6),0)</f>
        <v>3</v>
      </c>
      <c r="U193" t="s" s="25">
        <f>CONCATENATE(S193,"-",T193)</f>
        <v>102</v>
      </c>
      <c r="V193" s="28">
        <f>ROUND(IF((BB193-1.3)&lt;1,"1",BB193-1.3),0)</f>
        <v>8</v>
      </c>
      <c r="W193" s="28">
        <f>ROUND(IF((BB193+1.3)&gt;10,"10",BB193+1.3),0)</f>
        <v>10</v>
      </c>
      <c r="X193" t="s" s="29">
        <f>CONCATENATE(V193,"-",W193)</f>
        <v>61</v>
      </c>
      <c r="Y193" s="27">
        <f>ROUND(IF(AN193-7.43&lt;48,"48",AN193-7.43),0)</f>
        <v>109</v>
      </c>
      <c r="Z193" s="28">
        <f>ROUND(IF(AN193+7.43&gt;240,"240",AN193+7.43),0)</f>
        <v>123</v>
      </c>
      <c r="AA193" t="s" s="25">
        <f>CONCATENATE(Y193,"-",Z193)</f>
        <v>362</v>
      </c>
      <c r="AB193" s="28">
        <f>ROUND(IF(AQ193-7.37&lt;48,"48",AQ193-7.37),0)</f>
        <v>187</v>
      </c>
      <c r="AC193" s="28">
        <f>ROUND(IF(AQ193+7.37&gt;240,"240",AQ193+7.37),0)</f>
        <v>201</v>
      </c>
      <c r="AD193" t="s" s="25">
        <f>CONCATENATE(AB193,"-",AC193)</f>
        <v>140</v>
      </c>
      <c r="AE193" s="28">
        <f>ROUND(IF(AT193-7.31&lt;48,"48",AT193-7.31),0)</f>
        <v>188</v>
      </c>
      <c r="AF193" s="28">
        <f>ROUND(IF(AT193+7.31&gt;240,"240",AT193+7.31),0)</f>
        <v>202</v>
      </c>
      <c r="AG193" t="s" s="25">
        <f>CONCATENATE(AE193,"-",AF193)</f>
        <v>78</v>
      </c>
      <c r="AH193" s="28">
        <f>ROUND(IF(AW193-7.22&lt;48,"48",AW193-7.22),0)</f>
        <v>89</v>
      </c>
      <c r="AI193" s="28">
        <f>ROUND(IF(AW193+7.22&gt;240,"240",AW193+7.22),0)</f>
        <v>103</v>
      </c>
      <c r="AJ193" t="s" s="25">
        <f>CONCATENATE(AH193,"-",AI193)</f>
        <v>490</v>
      </c>
      <c r="AK193" s="28">
        <f>ROUND(IF(AZ193-7.06&lt;48,"48",AZ193-7.06),0)</f>
        <v>185</v>
      </c>
      <c r="AL193" s="28">
        <f>ROUND(IF(AZ193+7.06&gt;240,"240",AZ193+7.06),0)</f>
        <v>199</v>
      </c>
      <c r="AM193" t="s" s="29">
        <f>CONCATENATE(AK193,"-",AL193)</f>
        <v>198</v>
      </c>
      <c r="AN193" s="27">
        <f>BD193+48</f>
        <v>116</v>
      </c>
      <c r="AO193" s="30">
        <f>AN193/48</f>
        <v>2.41666666666667</v>
      </c>
      <c r="AP193" s="126">
        <v>2</v>
      </c>
      <c r="AQ193" s="28">
        <f>BF193+48</f>
        <v>194</v>
      </c>
      <c r="AR193" s="30">
        <f>AQ193/48</f>
        <v>4.04166666666667</v>
      </c>
      <c r="AS193" s="126">
        <v>9</v>
      </c>
      <c r="AT193" s="28">
        <f>BH193+48</f>
        <v>195</v>
      </c>
      <c r="AU193" s="30">
        <f>AT193/48</f>
        <v>4.0625</v>
      </c>
      <c r="AV193" s="126">
        <v>9</v>
      </c>
      <c r="AW193" s="28">
        <f>BJ193+48</f>
        <v>96</v>
      </c>
      <c r="AX193" s="30">
        <f>AW193/48</f>
        <v>2</v>
      </c>
      <c r="AY193" s="126">
        <v>1</v>
      </c>
      <c r="AZ193" s="28">
        <f>BL193+48</f>
        <v>192</v>
      </c>
      <c r="BA193" s="30">
        <f>AZ193/48</f>
        <v>4</v>
      </c>
      <c r="BB193" s="127">
        <v>9</v>
      </c>
      <c r="BC193" s="58"/>
      <c r="BD193" s="128">
        <v>68</v>
      </c>
      <c r="BE193" s="126">
        <v>2</v>
      </c>
      <c r="BF193" s="126">
        <v>146</v>
      </c>
      <c r="BG193" s="126">
        <v>9</v>
      </c>
      <c r="BH193" s="126">
        <v>147</v>
      </c>
      <c r="BI193" s="126">
        <v>9</v>
      </c>
      <c r="BJ193" s="126">
        <v>48</v>
      </c>
      <c r="BK193" s="126">
        <v>1</v>
      </c>
      <c r="BL193" s="126">
        <v>144</v>
      </c>
      <c r="BM193" s="127">
        <v>9</v>
      </c>
    </row>
    <row r="194" ht="15.75" customHeight="1">
      <c r="A194" s="149">
        <v>191</v>
      </c>
      <c r="B194" t="s" s="137">
        <v>23</v>
      </c>
      <c r="C194" s="138"/>
      <c r="D194" t="s" s="152">
        <v>491</v>
      </c>
      <c r="E194" t="s" s="133">
        <v>26</v>
      </c>
      <c r="F194" s="129">
        <v>24</v>
      </c>
      <c r="G194" t="s" s="24">
        <v>471</v>
      </c>
      <c r="H194" t="s" s="25">
        <f>IF(AND(E194="M",F194&lt;=29),"M 17-29",IF(AND(E194="K",F194&lt;=29),"K 17-29",IF(AND(E194="M",F194&gt;29),"M 30-79",IF(AND(E194="K",F194&gt;29),"K 30-79","other"))))</f>
        <v>60</v>
      </c>
      <c r="I194" s="26"/>
      <c r="J194" s="27">
        <f>ROUND(IF((AP194-1.43)&lt;1,"1",AP194-1.43),0)</f>
        <v>7</v>
      </c>
      <c r="K194" s="28">
        <f>ROUND(IF((AP194+1.43)&gt;10,"10",AP194+1.43),0)</f>
        <v>9</v>
      </c>
      <c r="L194" t="s" s="25">
        <f>CONCATENATE(J194,"-",K194)</f>
        <v>129</v>
      </c>
      <c r="M194" s="28">
        <f>ROUND(IF((AS194-1.38)&lt;1,"1",AS194-1.38),0)</f>
        <v>3</v>
      </c>
      <c r="N194" s="28">
        <f>ROUND(IF((AS194+1.38)&gt;10,"10",AS194+1.38),0)</f>
        <v>5</v>
      </c>
      <c r="O194" t="s" s="25">
        <f>CONCATENATE(M194,"-",N194)</f>
        <v>41</v>
      </c>
      <c r="P194" s="28">
        <f>ROUND(IF((AV194-1.68)&lt;1,"1",AV194-1.68),0)</f>
        <v>7</v>
      </c>
      <c r="Q194" s="28">
        <f>ROUND(IF((AV194+1.68)&gt;10,"10",AV194+1.68),0)</f>
        <v>10</v>
      </c>
      <c r="R194" t="s" s="25">
        <f>CONCATENATE(P194,"-",Q194)</f>
        <v>42</v>
      </c>
      <c r="S194" s="28">
        <f>ROUND(IF((AY194-1.72)&lt;1,"1",AY194-1.72),0)</f>
        <v>3</v>
      </c>
      <c r="T194" s="28">
        <f>ROUND(IF((AY194+1.72)&gt;10,"10",AY194+1.72),0)</f>
        <v>7</v>
      </c>
      <c r="U194" t="s" s="25">
        <f>CONCATENATE(S194,"-",T194)</f>
        <v>30</v>
      </c>
      <c r="V194" s="28">
        <f>ROUND(IF((BB194-1.46)&lt;1,"1",BB194-1.46),0)</f>
        <v>5</v>
      </c>
      <c r="W194" s="28">
        <f>ROUND(IF((BB194+1.46)&gt;10,"10",BB194+1.46),0)</f>
        <v>7</v>
      </c>
      <c r="X194" t="s" s="29">
        <f>CONCATENATE(V194,"-",W194)</f>
        <v>74</v>
      </c>
      <c r="Y194" s="27">
        <f>ROUND(IF(AN194-7.43&lt;48,"48",AN194-7.43),0)</f>
        <v>155</v>
      </c>
      <c r="Z194" s="28">
        <f>ROUND(IF(AN194+7.43&gt;240,"240",AN194+7.43),0)</f>
        <v>169</v>
      </c>
      <c r="AA194" t="s" s="25">
        <f>CONCATENATE(Y194,"-",Z194)</f>
        <v>106</v>
      </c>
      <c r="AB194" s="28">
        <f>ROUND(IF(AQ194-7.37&lt;48,"48",AQ194-7.37),0)</f>
        <v>135</v>
      </c>
      <c r="AC194" s="28">
        <f>ROUND(IF(AQ194+7.37&gt;240,"240",AQ194+7.37),0)</f>
        <v>149</v>
      </c>
      <c r="AD194" t="s" s="25">
        <f>CONCATENATE(AB194,"-",AC194)</f>
        <v>49</v>
      </c>
      <c r="AE194" s="28">
        <f>ROUND(IF(AT194-7.31&lt;48,"48",AT194-7.31),0)</f>
        <v>172</v>
      </c>
      <c r="AF194" s="28">
        <f>ROUND(IF(AT194+7.31&gt;240,"240",AT194+7.31),0)</f>
        <v>186</v>
      </c>
      <c r="AG194" t="s" s="25">
        <f>CONCATENATE(AE194,"-",AF194)</f>
        <v>205</v>
      </c>
      <c r="AH194" s="28">
        <f>ROUND(IF(AW194-7.22&lt;48,"48",AW194-7.22),0)</f>
        <v>148</v>
      </c>
      <c r="AI194" s="28">
        <f>ROUND(IF(AW194+7.22&gt;240,"240",AW194+7.22),0)</f>
        <v>162</v>
      </c>
      <c r="AJ194" t="s" s="25">
        <f>CONCATENATE(AH194,"-",AI194)</f>
        <v>36</v>
      </c>
      <c r="AK194" s="28">
        <f>ROUND(IF(AZ194-7.06&lt;48,"48",AZ194-7.06),0)</f>
        <v>161</v>
      </c>
      <c r="AL194" s="28">
        <f>ROUND(IF(AZ194+7.06&gt;240,"240",AZ194+7.06),0)</f>
        <v>175</v>
      </c>
      <c r="AM194" t="s" s="29">
        <f>CONCATENATE(AK194,"-",AL194)</f>
        <v>99</v>
      </c>
      <c r="AN194" s="27">
        <f>BD194+48</f>
        <v>162</v>
      </c>
      <c r="AO194" s="30">
        <f>AN194/48</f>
        <v>3.375</v>
      </c>
      <c r="AP194" s="126">
        <v>8</v>
      </c>
      <c r="AQ194" s="28">
        <f>BF194+48</f>
        <v>142</v>
      </c>
      <c r="AR194" s="30">
        <f>AQ194/48</f>
        <v>2.95833333333333</v>
      </c>
      <c r="AS194" s="126">
        <v>4</v>
      </c>
      <c r="AT194" s="28">
        <f>BH194+48</f>
        <v>179</v>
      </c>
      <c r="AU194" s="30">
        <f>AT194/48</f>
        <v>3.72916666666667</v>
      </c>
      <c r="AV194" s="126">
        <v>9</v>
      </c>
      <c r="AW194" s="28">
        <f>BJ194+48</f>
        <v>155</v>
      </c>
      <c r="AX194" s="30">
        <f>AW194/48</f>
        <v>3.22916666666667</v>
      </c>
      <c r="AY194" s="126">
        <v>5</v>
      </c>
      <c r="AZ194" s="28">
        <f>BL194+48</f>
        <v>168</v>
      </c>
      <c r="BA194" s="30">
        <f>AZ194/48</f>
        <v>3.5</v>
      </c>
      <c r="BB194" s="127">
        <v>6</v>
      </c>
      <c r="BC194" s="32"/>
      <c r="BD194" s="128">
        <v>114</v>
      </c>
      <c r="BE194" s="126">
        <v>8</v>
      </c>
      <c r="BF194" s="126">
        <v>94</v>
      </c>
      <c r="BG194" s="126">
        <v>4</v>
      </c>
      <c r="BH194" s="126">
        <v>131</v>
      </c>
      <c r="BI194" s="126">
        <v>9</v>
      </c>
      <c r="BJ194" s="126">
        <v>107</v>
      </c>
      <c r="BK194" s="126">
        <v>5</v>
      </c>
      <c r="BL194" s="126">
        <v>120</v>
      </c>
      <c r="BM194" s="127">
        <v>6</v>
      </c>
    </row>
    <row r="195" ht="15.75" customHeight="1">
      <c r="A195" s="149">
        <v>192</v>
      </c>
      <c r="B195" t="s" s="137">
        <v>23</v>
      </c>
      <c r="C195" s="138"/>
      <c r="D195" t="s" s="152">
        <v>492</v>
      </c>
      <c r="E195" t="s" s="133">
        <v>51</v>
      </c>
      <c r="F195" s="129">
        <v>25</v>
      </c>
      <c r="G195" t="s" s="24">
        <v>471</v>
      </c>
      <c r="H195" t="s" s="25">
        <f>IF(AND(E195="M",F195&lt;=29),"M 17-29",IF(AND(E195="K",F195&lt;=29),"K 17-29",IF(AND(E195="M",F195&gt;29),"M 30-79",IF(AND(E195="K",F195&gt;29),"K 30-79","other"))))</f>
        <v>101</v>
      </c>
      <c r="I195" s="26"/>
      <c r="J195" s="27">
        <f>ROUND(IF((AP195-1.33)&lt;1,"1",AP195-1.33),0)</f>
        <v>1</v>
      </c>
      <c r="K195" s="28">
        <f>ROUND(IF((AP195+1.33)&gt;10,"10",AP195+1.33),0)</f>
        <v>3</v>
      </c>
      <c r="L195" t="s" s="25">
        <f>CONCATENATE(J195,"-",K195)</f>
        <v>102</v>
      </c>
      <c r="M195" s="28">
        <f>ROUND(IF((AS195-1.31)&lt;1,"1",AS195-1.31),0)</f>
        <v>8</v>
      </c>
      <c r="N195" s="28">
        <f>ROUND(IF((AS195+1.31)&gt;10,"10",AS195+1.31),0)</f>
        <v>10</v>
      </c>
      <c r="O195" t="s" s="25">
        <f>CONCATENATE(M195,"-",N195)</f>
        <v>61</v>
      </c>
      <c r="P195" s="28">
        <f>ROUND(IF((AV195-1.52)&lt;1,"1",AV195-1.52),0)</f>
        <v>5</v>
      </c>
      <c r="Q195" s="28">
        <f>ROUND(IF((AV195+1.52)&gt;10,"10",AV195+1.52),0)</f>
        <v>9</v>
      </c>
      <c r="R195" t="s" s="25">
        <f>CONCATENATE(P195,"-",Q195)</f>
        <v>31</v>
      </c>
      <c r="S195" s="28">
        <f>ROUND(IF((AY195-1.6)&lt;1,"1",AY195-1.6),0)</f>
        <v>8</v>
      </c>
      <c r="T195" s="28">
        <f>ROUND(IF((AY195+1.6)&gt;10,"10",AY195+1.6),0)</f>
        <v>10</v>
      </c>
      <c r="U195" t="s" s="25">
        <f>CONCATENATE(S195,"-",T195)</f>
        <v>61</v>
      </c>
      <c r="V195" s="28">
        <f>ROUND(IF((BB195-1.3)&lt;1,"1",BB195-1.3),0)</f>
        <v>5</v>
      </c>
      <c r="W195" s="28">
        <f>ROUND(IF((BB195+1.3)&gt;10,"10",BB195+1.3),0)</f>
        <v>7</v>
      </c>
      <c r="X195" t="s" s="29">
        <f>CONCATENATE(V195,"-",W195)</f>
        <v>74</v>
      </c>
      <c r="Y195" s="27">
        <f>ROUND(IF(AN195-7.43&lt;48,"48",AN195-7.43),0)</f>
        <v>112</v>
      </c>
      <c r="Z195" s="28">
        <f>ROUND(IF(AN195+7.43&gt;240,"240",AN195+7.43),0)</f>
        <v>126</v>
      </c>
      <c r="AA195" t="s" s="25">
        <f>CONCATENATE(Y195,"-",Z195)</f>
        <v>309</v>
      </c>
      <c r="AB195" s="28">
        <f>ROUND(IF(AQ195-7.37&lt;48,"48",AQ195-7.37),0)</f>
        <v>189</v>
      </c>
      <c r="AC195" s="28">
        <f>ROUND(IF(AQ195+7.37&gt;240,"240",AQ195+7.37),0)</f>
        <v>203</v>
      </c>
      <c r="AD195" t="s" s="25">
        <f>CONCATENATE(AB195,"-",AC195)</f>
        <v>91</v>
      </c>
      <c r="AE195" s="28">
        <f>ROUND(IF(AT195-7.31&lt;48,"48",AT195-7.31),0)</f>
        <v>176</v>
      </c>
      <c r="AF195" s="28">
        <f>ROUND(IF(AT195+7.31&gt;240,"240",AT195+7.31),0)</f>
        <v>190</v>
      </c>
      <c r="AG195" t="s" s="25">
        <f>CONCATENATE(AE195,"-",AF195)</f>
        <v>127</v>
      </c>
      <c r="AH195" s="28">
        <f>ROUND(IF(AW195-7.22&lt;48,"48",AW195-7.22),0)</f>
        <v>203</v>
      </c>
      <c r="AI195" s="28">
        <f>ROUND(IF(AW195+7.22&gt;240,"240",AW195+7.22),0)</f>
        <v>217</v>
      </c>
      <c r="AJ195" t="s" s="25">
        <f>CONCATENATE(AH195,"-",AI195)</f>
        <v>87</v>
      </c>
      <c r="AK195" s="28">
        <f>ROUND(IF(AZ195-7.06&lt;48,"48",AZ195-7.06),0)</f>
        <v>156</v>
      </c>
      <c r="AL195" s="28">
        <f>ROUND(IF(AZ195+7.06&gt;240,"240",AZ195+7.06),0)</f>
        <v>170</v>
      </c>
      <c r="AM195" t="s" s="29">
        <f>CONCATENATE(AK195,"-",AL195)</f>
        <v>149</v>
      </c>
      <c r="AN195" s="27">
        <f>BD195+48</f>
        <v>119</v>
      </c>
      <c r="AO195" s="30">
        <f>AN195/48</f>
        <v>2.47916666666667</v>
      </c>
      <c r="AP195" s="126">
        <v>2</v>
      </c>
      <c r="AQ195" s="28">
        <f>BF195+48</f>
        <v>196</v>
      </c>
      <c r="AR195" s="30">
        <f>AQ195/48</f>
        <v>4.08333333333333</v>
      </c>
      <c r="AS195" s="126">
        <v>9</v>
      </c>
      <c r="AT195" s="28">
        <f>BH195+48</f>
        <v>183</v>
      </c>
      <c r="AU195" s="30">
        <f>AT195/48</f>
        <v>3.8125</v>
      </c>
      <c r="AV195" s="126">
        <v>7</v>
      </c>
      <c r="AW195" s="28">
        <f>BJ195+48</f>
        <v>210</v>
      </c>
      <c r="AX195" s="30">
        <f>AW195/48</f>
        <v>4.375</v>
      </c>
      <c r="AY195" s="126">
        <v>10</v>
      </c>
      <c r="AZ195" s="28">
        <f>BL195+48</f>
        <v>163</v>
      </c>
      <c r="BA195" s="30">
        <f>AZ195/48</f>
        <v>3.39583333333333</v>
      </c>
      <c r="BB195" s="127">
        <v>6</v>
      </c>
      <c r="BC195" s="32"/>
      <c r="BD195" s="128">
        <v>71</v>
      </c>
      <c r="BE195" s="126">
        <v>2</v>
      </c>
      <c r="BF195" s="126">
        <v>148</v>
      </c>
      <c r="BG195" s="126">
        <v>9</v>
      </c>
      <c r="BH195" s="126">
        <v>135</v>
      </c>
      <c r="BI195" s="126">
        <v>7</v>
      </c>
      <c r="BJ195" s="126">
        <v>162</v>
      </c>
      <c r="BK195" s="126">
        <v>10</v>
      </c>
      <c r="BL195" s="126">
        <v>115</v>
      </c>
      <c r="BM195" s="127">
        <v>6</v>
      </c>
    </row>
    <row r="196" ht="15.75" customHeight="1">
      <c r="A196" s="149">
        <v>193</v>
      </c>
      <c r="B196" t="s" s="137">
        <v>23</v>
      </c>
      <c r="C196" t="s" s="142">
        <v>493</v>
      </c>
      <c r="D196" t="s" s="147">
        <v>494</v>
      </c>
      <c r="E196" t="s" s="133">
        <v>51</v>
      </c>
      <c r="F196" s="129">
        <v>24</v>
      </c>
      <c r="G196" t="s" s="24">
        <v>471</v>
      </c>
      <c r="H196" t="s" s="25">
        <f>IF(AND(E196="M",F196&lt;=29),"M 17-29",IF(AND(E196="K",F196&lt;=29),"K 17-29",IF(AND(E196="M",F196&gt;29),"M 30-79",IF(AND(E196="K",F196&gt;29),"K 30-79","other"))))</f>
        <v>101</v>
      </c>
      <c r="I196" s="26"/>
      <c r="J196" s="27">
        <f>ROUND(IF((AP196-1.33)&lt;1,"1",AP196-1.33),0)</f>
        <v>3</v>
      </c>
      <c r="K196" s="28">
        <f>ROUND(IF((AP196+1.33)&gt;10,"10",AP196+1.33),0)</f>
        <v>5</v>
      </c>
      <c r="L196" t="s" s="25">
        <f>CONCATENATE(J196,"-",K196)</f>
        <v>41</v>
      </c>
      <c r="M196" s="28">
        <f>ROUND(IF((AS196-1.31)&lt;1,"1",AS196-1.31),0)</f>
        <v>6</v>
      </c>
      <c r="N196" s="28">
        <f>ROUND(IF((AS196+1.31)&gt;10,"10",AS196+1.31),0)</f>
        <v>8</v>
      </c>
      <c r="O196" t="s" s="25">
        <f>CONCATENATE(M196,"-",N196)</f>
        <v>81</v>
      </c>
      <c r="P196" s="28">
        <f>ROUND(IF((AV196-1.52)&lt;1,"1",AV196-1.52),0)</f>
        <v>6</v>
      </c>
      <c r="Q196" s="28">
        <f>ROUND(IF((AV196+1.52)&gt;10,"10",AV196+1.52),0)</f>
        <v>10</v>
      </c>
      <c r="R196" t="s" s="25">
        <f>CONCATENATE(P196,"-",Q196)</f>
        <v>43</v>
      </c>
      <c r="S196" s="28">
        <f>ROUND(IF((AY196-1.6)&lt;1,"1",AY196-1.6),0)</f>
        <v>5</v>
      </c>
      <c r="T196" s="28">
        <f>ROUND(IF((AY196+1.6)&gt;10,"10",AY196+1.6),0)</f>
        <v>9</v>
      </c>
      <c r="U196" t="s" s="25">
        <f>CONCATENATE(S196,"-",T196)</f>
        <v>31</v>
      </c>
      <c r="V196" s="28">
        <f>ROUND(IF((BB196-1.3)&lt;1,"1",BB196-1.3),0)</f>
        <v>5</v>
      </c>
      <c r="W196" s="28">
        <f>ROUND(IF((BB196+1.3)&gt;10,"10",BB196+1.3),0)</f>
        <v>7</v>
      </c>
      <c r="X196" t="s" s="29">
        <f>CONCATENATE(V196,"-",W196)</f>
        <v>74</v>
      </c>
      <c r="Y196" s="27">
        <f>ROUND(IF(AN196-7.43&lt;48,"48",AN196-7.43),0)</f>
        <v>129</v>
      </c>
      <c r="Z196" s="28">
        <f>ROUND(IF(AN196+7.43&gt;240,"240",AN196+7.43),0)</f>
        <v>143</v>
      </c>
      <c r="AA196" t="s" s="25">
        <f>CONCATENATE(Y196,"-",Z196)</f>
        <v>76</v>
      </c>
      <c r="AB196" s="28">
        <f>ROUND(IF(AQ196-7.37&lt;48,"48",AQ196-7.37),0)</f>
        <v>173</v>
      </c>
      <c r="AC196" s="28">
        <f>ROUND(IF(AQ196+7.37&gt;240,"240",AQ196+7.37),0)</f>
        <v>187</v>
      </c>
      <c r="AD196" t="s" s="25">
        <f>CONCATENATE(AB196,"-",AC196)</f>
        <v>178</v>
      </c>
      <c r="AE196" s="28">
        <f>ROUND(IF(AT196-7.31&lt;48,"48",AT196-7.31),0)</f>
        <v>179</v>
      </c>
      <c r="AF196" s="28">
        <f>ROUND(IF(AT196+7.31&gt;240,"240",AT196+7.31),0)</f>
        <v>193</v>
      </c>
      <c r="AG196" t="s" s="25">
        <f>CONCATENATE(AE196,"-",AF196)</f>
        <v>92</v>
      </c>
      <c r="AH196" s="28">
        <f>ROUND(IF(AW196-7.22&lt;48,"48",AW196-7.22),0)</f>
        <v>162</v>
      </c>
      <c r="AI196" s="28">
        <f>ROUND(IF(AW196+7.22&gt;240,"240",AW196+7.22),0)</f>
        <v>176</v>
      </c>
      <c r="AJ196" t="s" s="25">
        <f>CONCATENATE(AH196,"-",AI196)</f>
        <v>84</v>
      </c>
      <c r="AK196" s="28">
        <f>ROUND(IF(AZ196-7.06&lt;48,"48",AZ196-7.06),0)</f>
        <v>159</v>
      </c>
      <c r="AL196" s="28">
        <f>ROUND(IF(AZ196+7.06&gt;240,"240",AZ196+7.06),0)</f>
        <v>173</v>
      </c>
      <c r="AM196" t="s" s="29">
        <f>CONCATENATE(AK196,"-",AL196)</f>
        <v>168</v>
      </c>
      <c r="AN196" s="27">
        <f>BD196+48</f>
        <v>136</v>
      </c>
      <c r="AO196" s="30">
        <f>AN196/48</f>
        <v>2.83333333333333</v>
      </c>
      <c r="AP196" s="126">
        <v>4</v>
      </c>
      <c r="AQ196" s="28">
        <f>BF196+48</f>
        <v>180</v>
      </c>
      <c r="AR196" s="30">
        <f>AQ196/48</f>
        <v>3.75</v>
      </c>
      <c r="AS196" s="126">
        <v>7</v>
      </c>
      <c r="AT196" s="28">
        <f>BH196+48</f>
        <v>186</v>
      </c>
      <c r="AU196" s="30">
        <f>AT196/48</f>
        <v>3.875</v>
      </c>
      <c r="AV196" s="126">
        <v>8</v>
      </c>
      <c r="AW196" s="28">
        <f>BJ196+48</f>
        <v>169</v>
      </c>
      <c r="AX196" s="30">
        <f>AW196/48</f>
        <v>3.52083333333333</v>
      </c>
      <c r="AY196" s="126">
        <v>7</v>
      </c>
      <c r="AZ196" s="28">
        <f>BL196+48</f>
        <v>166</v>
      </c>
      <c r="BA196" s="30">
        <f>AZ196/48</f>
        <v>3.45833333333333</v>
      </c>
      <c r="BB196" s="127">
        <v>6</v>
      </c>
      <c r="BC196" s="32"/>
      <c r="BD196" s="128">
        <v>88</v>
      </c>
      <c r="BE196" s="126">
        <v>4</v>
      </c>
      <c r="BF196" s="126">
        <v>132</v>
      </c>
      <c r="BG196" s="126">
        <v>7</v>
      </c>
      <c r="BH196" s="126">
        <v>138</v>
      </c>
      <c r="BI196" s="126">
        <v>8</v>
      </c>
      <c r="BJ196" s="126">
        <v>121</v>
      </c>
      <c r="BK196" s="126">
        <v>7</v>
      </c>
      <c r="BL196" s="126">
        <v>118</v>
      </c>
      <c r="BM196" s="127">
        <v>6</v>
      </c>
    </row>
    <row r="197" ht="15.75" customHeight="1">
      <c r="A197" s="149">
        <v>194</v>
      </c>
      <c r="B197" t="s" s="137">
        <v>23</v>
      </c>
      <c r="C197" t="s" s="143">
        <v>495</v>
      </c>
      <c r="D197" t="s" s="147">
        <v>496</v>
      </c>
      <c r="E197" t="s" s="133">
        <v>26</v>
      </c>
      <c r="F197" s="129">
        <v>27</v>
      </c>
      <c r="G197" t="s" s="24">
        <v>471</v>
      </c>
      <c r="H197" t="s" s="25">
        <f>IF(AND(E197="M",F197&lt;=29),"M 17-29",IF(AND(E197="K",F197&lt;=29),"K 17-29",IF(AND(E197="M",F197&gt;29),"M 30-79",IF(AND(E197="K",F197&gt;29),"K 30-79","other"))))</f>
        <v>60</v>
      </c>
      <c r="I197" s="26"/>
      <c r="J197" s="27">
        <f>ROUND(IF((AP197-1.43)&lt;1,"1",AP197-1.43),0)</f>
        <v>6</v>
      </c>
      <c r="K197" s="28">
        <f>ROUND(IF((AP197+1.43)&gt;10,"10",AP197+1.43),0)</f>
        <v>8</v>
      </c>
      <c r="L197" t="s" s="25">
        <f>CONCATENATE(J197,"-",K197)</f>
        <v>81</v>
      </c>
      <c r="M197" s="28">
        <f>ROUND(IF((AS197-1.38)&lt;1,"1",AS197-1.38),0)</f>
        <v>3</v>
      </c>
      <c r="N197" s="28">
        <f>ROUND(IF((AS197+1.38)&gt;10,"10",AS197+1.38),0)</f>
        <v>5</v>
      </c>
      <c r="O197" t="s" s="25">
        <f>CONCATENATE(M197,"-",N197)</f>
        <v>41</v>
      </c>
      <c r="P197" s="28">
        <f>ROUND(IF((AV197-1.68)&lt;1,"1",AV197-1.68),0)</f>
        <v>7</v>
      </c>
      <c r="Q197" s="28">
        <f>ROUND(IF((AV197+1.68)&gt;10,"10",AV197+1.68),0)</f>
        <v>10</v>
      </c>
      <c r="R197" t="s" s="25">
        <f>CONCATENATE(P197,"-",Q197)</f>
        <v>42</v>
      </c>
      <c r="S197" s="28">
        <f>ROUND(IF((AY197-1.72)&lt;1,"1",AY197-1.72),0)</f>
        <v>8</v>
      </c>
      <c r="T197" s="28">
        <f>ROUND(IF((AY197+1.72)&gt;10,"10",AY197+1.72),0)</f>
        <v>10</v>
      </c>
      <c r="U197" t="s" s="25">
        <f>CONCATENATE(S197,"-",T197)</f>
        <v>61</v>
      </c>
      <c r="V197" s="28">
        <f>ROUND(IF((BB197-1.46)&lt;1,"1",BB197-1.46),0)</f>
        <v>3</v>
      </c>
      <c r="W197" s="28">
        <f>ROUND(IF((BB197+1.46)&gt;10,"10",BB197+1.46),0)</f>
        <v>5</v>
      </c>
      <c r="X197" t="s" s="29">
        <f>CONCATENATE(V197,"-",W197)</f>
        <v>41</v>
      </c>
      <c r="Y197" s="27">
        <f>ROUND(IF(AN197-7.43&lt;48,"48",AN197-7.43),0)</f>
        <v>148</v>
      </c>
      <c r="Z197" s="28">
        <f>ROUND(IF(AN197+7.43&gt;240,"240",AN197+7.43),0)</f>
        <v>162</v>
      </c>
      <c r="AA197" t="s" s="25">
        <f>CONCATENATE(Y197,"-",Z197)</f>
        <v>36</v>
      </c>
      <c r="AB197" s="28">
        <f>ROUND(IF(AQ197-7.37&lt;48,"48",AQ197-7.37),0)</f>
        <v>130</v>
      </c>
      <c r="AC197" s="28">
        <f>ROUND(IF(AQ197+7.37&gt;240,"240",AQ197+7.37),0)</f>
        <v>144</v>
      </c>
      <c r="AD197" t="s" s="25">
        <f>CONCATENATE(AB197,"-",AC197)</f>
        <v>190</v>
      </c>
      <c r="AE197" s="28">
        <f>ROUND(IF(AT197-7.31&lt;48,"48",AT197-7.31),0)</f>
        <v>176</v>
      </c>
      <c r="AF197" s="28">
        <f>ROUND(IF(AT197+7.31&gt;240,"240",AT197+7.31),0)</f>
        <v>190</v>
      </c>
      <c r="AG197" t="s" s="25">
        <f>CONCATENATE(AE197,"-",AF197)</f>
        <v>127</v>
      </c>
      <c r="AH197" s="28">
        <f>ROUND(IF(AW197-7.22&lt;48,"48",AW197-7.22),0)</f>
        <v>178</v>
      </c>
      <c r="AI197" s="28">
        <f>ROUND(IF(AW197+7.22&gt;240,"240",AW197+7.22),0)</f>
        <v>192</v>
      </c>
      <c r="AJ197" t="s" s="25">
        <f>CONCATENATE(AH197,"-",AI197)</f>
        <v>71</v>
      </c>
      <c r="AK197" s="28">
        <f>ROUND(IF(AZ197-7.06&lt;48,"48",AZ197-7.06),0)</f>
        <v>143</v>
      </c>
      <c r="AL197" s="28">
        <f>ROUND(IF(AZ197+7.06&gt;240,"240",AZ197+7.06),0)</f>
        <v>157</v>
      </c>
      <c r="AM197" t="s" s="29">
        <f>CONCATENATE(AK197,"-",AL197)</f>
        <v>142</v>
      </c>
      <c r="AN197" s="27">
        <f>BD197+48</f>
        <v>155</v>
      </c>
      <c r="AO197" s="30">
        <f>AN197/48</f>
        <v>3.22916666666667</v>
      </c>
      <c r="AP197" s="126">
        <v>7</v>
      </c>
      <c r="AQ197" s="28">
        <f>BF197+48</f>
        <v>137</v>
      </c>
      <c r="AR197" s="30">
        <f>AQ197/48</f>
        <v>2.85416666666667</v>
      </c>
      <c r="AS197" s="126">
        <v>4</v>
      </c>
      <c r="AT197" s="28">
        <f>BH197+48</f>
        <v>183</v>
      </c>
      <c r="AU197" s="30">
        <f>AT197/48</f>
        <v>3.8125</v>
      </c>
      <c r="AV197" s="126">
        <v>9</v>
      </c>
      <c r="AW197" s="28">
        <f>BJ197+48</f>
        <v>185</v>
      </c>
      <c r="AX197" s="30">
        <f>AW197/48</f>
        <v>3.85416666666667</v>
      </c>
      <c r="AY197" s="126">
        <v>10</v>
      </c>
      <c r="AZ197" s="28">
        <f>BL197+48</f>
        <v>150</v>
      </c>
      <c r="BA197" s="30">
        <f>AZ197/48</f>
        <v>3.125</v>
      </c>
      <c r="BB197" s="127">
        <v>4</v>
      </c>
      <c r="BC197" s="32"/>
      <c r="BD197" s="128">
        <v>107</v>
      </c>
      <c r="BE197" s="126">
        <v>7</v>
      </c>
      <c r="BF197" s="126">
        <v>89</v>
      </c>
      <c r="BG197" s="126">
        <v>4</v>
      </c>
      <c r="BH197" s="126">
        <v>135</v>
      </c>
      <c r="BI197" s="126">
        <v>9</v>
      </c>
      <c r="BJ197" s="126">
        <v>137</v>
      </c>
      <c r="BK197" s="126">
        <v>10</v>
      </c>
      <c r="BL197" s="126">
        <v>102</v>
      </c>
      <c r="BM197" s="127">
        <v>4</v>
      </c>
    </row>
    <row r="198" ht="15.75" customHeight="1">
      <c r="A198" s="144">
        <v>195</v>
      </c>
      <c r="B198" t="s" s="145">
        <v>39</v>
      </c>
      <c r="C198" s="131"/>
      <c r="D198" t="s" s="147">
        <v>497</v>
      </c>
      <c r="E198" t="s" s="133">
        <v>51</v>
      </c>
      <c r="F198" s="129">
        <v>26</v>
      </c>
      <c r="G198" t="s" s="24">
        <v>471</v>
      </c>
      <c r="H198" t="s" s="25">
        <f>IF(AND(E198="M",F198&lt;=29),"M 17-29",IF(AND(E198="K",F198&lt;=29),"K 17-29",IF(AND(E198="M",F198&gt;29),"M 30-79",IF(AND(E198="K",F198&gt;29),"K 30-79","other"))))</f>
        <v>101</v>
      </c>
      <c r="I198" s="26"/>
      <c r="J198" s="27">
        <f>ROUND(IF((AP198-1.33)&lt;1,"1",AP198-1.33),0)</f>
        <v>1</v>
      </c>
      <c r="K198" s="28">
        <f>ROUND(IF((AP198+1.33)&gt;10,"10",AP198+1.33),0)</f>
        <v>2</v>
      </c>
      <c r="L198" t="s" s="25">
        <f>CONCATENATE(J198,"-",K198)</f>
        <v>67</v>
      </c>
      <c r="M198" s="28">
        <f>ROUND(IF((AS198-1.31)&lt;1,"1",AS198-1.31),0)</f>
        <v>6</v>
      </c>
      <c r="N198" s="28">
        <f>ROUND(IF((AS198+1.31)&gt;10,"10",AS198+1.31),0)</f>
        <v>8</v>
      </c>
      <c r="O198" t="s" s="25">
        <f>CONCATENATE(M198,"-",N198)</f>
        <v>81</v>
      </c>
      <c r="P198" s="28">
        <f>ROUND(IF((AV198-1.52)&lt;1,"1",AV198-1.52),0)</f>
        <v>8</v>
      </c>
      <c r="Q198" s="28">
        <f>ROUND(IF((AV198+1.52)&gt;10,"10",AV198+1.52),0)</f>
        <v>10</v>
      </c>
      <c r="R198" t="s" s="25">
        <f>CONCATENATE(P198,"-",Q198)</f>
        <v>61</v>
      </c>
      <c r="S198" s="28">
        <f>ROUND(IF((AY198-1.6)&lt;1,"1",AY198-1.6),0)</f>
        <v>2</v>
      </c>
      <c r="T198" s="28">
        <f>ROUND(IF((AY198+1.6)&gt;10,"10",AY198+1.6),0)</f>
        <v>6</v>
      </c>
      <c r="U198" t="s" s="25">
        <f>CONCATENATE(S198,"-",T198)</f>
        <v>33</v>
      </c>
      <c r="V198" s="28">
        <f>ROUND(IF((BB198-1.3)&lt;1,"1",BB198-1.3),0)</f>
        <v>7</v>
      </c>
      <c r="W198" s="28">
        <f>ROUND(IF((BB198+1.3)&gt;10,"10",BB198+1.3),0)</f>
        <v>9</v>
      </c>
      <c r="X198" t="s" s="29">
        <f>CONCATENATE(V198,"-",W198)</f>
        <v>129</v>
      </c>
      <c r="Y198" s="27">
        <f>ROUND(IF(AN198-7.43&lt;48,"48",AN198-7.43),0)</f>
        <v>90</v>
      </c>
      <c r="Z198" s="28">
        <f>ROUND(IF(AN198+7.43&gt;240,"240",AN198+7.43),0)</f>
        <v>104</v>
      </c>
      <c r="AA198" t="s" s="25">
        <f>CONCATENATE(Y198,"-",Z198)</f>
        <v>213</v>
      </c>
      <c r="AB198" s="28">
        <f>ROUND(IF(AQ198-7.37&lt;48,"48",AQ198-7.37),0)</f>
        <v>166</v>
      </c>
      <c r="AC198" s="28">
        <f>ROUND(IF(AQ198+7.37&gt;240,"240",AQ198+7.37),0)</f>
        <v>180</v>
      </c>
      <c r="AD198" t="s" s="25">
        <f>CONCATENATE(AB198,"-",AC198)</f>
        <v>77</v>
      </c>
      <c r="AE198" s="28">
        <f>ROUND(IF(AT198-7.31&lt;48,"48",AT198-7.31),0)</f>
        <v>203</v>
      </c>
      <c r="AF198" s="28">
        <f>ROUND(IF(AT198+7.31&gt;240,"240",AT198+7.31),0)</f>
        <v>217</v>
      </c>
      <c r="AG198" t="s" s="25">
        <f>CONCATENATE(AE198,"-",AF198)</f>
        <v>87</v>
      </c>
      <c r="AH198" s="28">
        <f>ROUND(IF(AW198-7.22&lt;48,"48",AW198-7.22),0)</f>
        <v>137</v>
      </c>
      <c r="AI198" s="28">
        <f>ROUND(IF(AW198+7.22&gt;240,"240",AW198+7.22),0)</f>
        <v>151</v>
      </c>
      <c r="AJ198" t="s" s="25">
        <f>CONCATENATE(AH198,"-",AI198)</f>
        <v>35</v>
      </c>
      <c r="AK198" s="28">
        <f>ROUND(IF(AZ198-7.06&lt;48,"48",AZ198-7.06),0)</f>
        <v>171</v>
      </c>
      <c r="AL198" s="28">
        <f>ROUND(IF(AZ198+7.06&gt;240,"240",AZ198+7.06),0)</f>
        <v>185</v>
      </c>
      <c r="AM198" t="s" s="29">
        <f>CONCATENATE(AK198,"-",AL198)</f>
        <v>114</v>
      </c>
      <c r="AN198" s="27">
        <f>BD198+48</f>
        <v>97</v>
      </c>
      <c r="AO198" s="30">
        <f>AN198/48</f>
        <v>2.02083333333333</v>
      </c>
      <c r="AP198" s="126">
        <v>1</v>
      </c>
      <c r="AQ198" s="28">
        <f>BF198+48</f>
        <v>173</v>
      </c>
      <c r="AR198" s="30">
        <f>AQ198/48</f>
        <v>3.60416666666667</v>
      </c>
      <c r="AS198" s="126">
        <v>7</v>
      </c>
      <c r="AT198" s="28">
        <f>BH198+48</f>
        <v>210</v>
      </c>
      <c r="AU198" s="30">
        <f>AT198/48</f>
        <v>4.375</v>
      </c>
      <c r="AV198" s="126">
        <v>10</v>
      </c>
      <c r="AW198" s="28">
        <f>BJ198+48</f>
        <v>144</v>
      </c>
      <c r="AX198" s="30">
        <f>AW198/48</f>
        <v>3</v>
      </c>
      <c r="AY198" s="126">
        <v>4</v>
      </c>
      <c r="AZ198" s="28">
        <f>BL198+48</f>
        <v>178</v>
      </c>
      <c r="BA198" s="30">
        <f>AZ198/48</f>
        <v>3.70833333333333</v>
      </c>
      <c r="BB198" s="127">
        <v>8</v>
      </c>
      <c r="BC198" s="32"/>
      <c r="BD198" s="128">
        <v>49</v>
      </c>
      <c r="BE198" s="126">
        <v>1</v>
      </c>
      <c r="BF198" s="126">
        <v>125</v>
      </c>
      <c r="BG198" s="126">
        <v>7</v>
      </c>
      <c r="BH198" s="126">
        <v>162</v>
      </c>
      <c r="BI198" s="126">
        <v>10</v>
      </c>
      <c r="BJ198" s="126">
        <v>96</v>
      </c>
      <c r="BK198" s="126">
        <v>4</v>
      </c>
      <c r="BL198" s="126">
        <v>130</v>
      </c>
      <c r="BM198" s="127">
        <v>8</v>
      </c>
    </row>
    <row r="199" ht="15.75" customHeight="1">
      <c r="A199" s="149">
        <v>196</v>
      </c>
      <c r="B199" t="s" s="137">
        <v>23</v>
      </c>
      <c r="C199" t="s" s="143">
        <v>498</v>
      </c>
      <c r="D199" t="s" s="147">
        <v>499</v>
      </c>
      <c r="E199" t="s" s="133">
        <v>26</v>
      </c>
      <c r="F199" s="129">
        <v>28</v>
      </c>
      <c r="G199" t="s" s="24">
        <v>471</v>
      </c>
      <c r="H199" t="s" s="25">
        <f>IF(AND(E199="M",F199&lt;=29),"M 17-29",IF(AND(E199="K",F199&lt;=29),"K 17-29",IF(AND(E199="M",F199&gt;29),"M 30-79",IF(AND(E199="K",F199&gt;29),"K 30-79","other"))))</f>
        <v>60</v>
      </c>
      <c r="I199" s="26"/>
      <c r="J199" s="27">
        <f>ROUND(IF((AP199-1.43)&lt;1,"1",AP199-1.43),0)</f>
        <v>7</v>
      </c>
      <c r="K199" s="28">
        <f>ROUND(IF((AP199+1.43)&gt;10,"10",AP199+1.43),0)</f>
        <v>9</v>
      </c>
      <c r="L199" t="s" s="25">
        <f>CONCATENATE(J199,"-",K199)</f>
        <v>129</v>
      </c>
      <c r="M199" s="28">
        <f>ROUND(IF((AS199-1.38)&lt;1,"1",AS199-1.38),0)</f>
        <v>9</v>
      </c>
      <c r="N199" s="28">
        <f>ROUND(IF((AS199+1.38)&gt;10,"10",AS199+1.38),0)</f>
        <v>10</v>
      </c>
      <c r="O199" t="s" s="25">
        <f>CONCATENATE(M199,"-",N199)</f>
        <v>82</v>
      </c>
      <c r="P199" s="28">
        <f>ROUND(IF((AV199-1.68)&lt;1,"1",AV199-1.68),0)</f>
        <v>8</v>
      </c>
      <c r="Q199" s="28">
        <f>ROUND(IF((AV199+1.68)&gt;10,"10",AV199+1.68),0)</f>
        <v>10</v>
      </c>
      <c r="R199" t="s" s="25">
        <f>CONCATENATE(P199,"-",Q199)</f>
        <v>61</v>
      </c>
      <c r="S199" s="28">
        <f>ROUND(IF((AY199-1.72)&lt;1,"1",AY199-1.72),0)</f>
        <v>1</v>
      </c>
      <c r="T199" s="28">
        <f>ROUND(IF((AY199+1.72)&gt;10,"10",AY199+1.72),0)</f>
        <v>4</v>
      </c>
      <c r="U199" t="s" s="25">
        <f>CONCATENATE(S199,"-",T199)</f>
        <v>53</v>
      </c>
      <c r="V199" s="28">
        <f>ROUND(IF((BB199-1.46)&lt;1,"1",BB199-1.46),0)</f>
        <v>2</v>
      </c>
      <c r="W199" s="28">
        <f>ROUND(IF((BB199+1.46)&gt;10,"10",BB199+1.46),0)</f>
        <v>4</v>
      </c>
      <c r="X199" t="s" s="29">
        <f>CONCATENATE(V199,"-",W199)</f>
        <v>29</v>
      </c>
      <c r="Y199" s="27">
        <f>ROUND(IF(AN199-7.43&lt;48,"48",AN199-7.43),0)</f>
        <v>155</v>
      </c>
      <c r="Z199" s="28">
        <f>ROUND(IF(AN199+7.43&gt;240,"240",AN199+7.43),0)</f>
        <v>169</v>
      </c>
      <c r="AA199" t="s" s="25">
        <f>CONCATENATE(Y199,"-",Z199)</f>
        <v>106</v>
      </c>
      <c r="AB199" s="28">
        <f>ROUND(IF(AQ199-7.37&lt;48,"48",AQ199-7.37),0)</f>
        <v>206</v>
      </c>
      <c r="AC199" s="28">
        <f>ROUND(IF(AQ199+7.37&gt;240,"240",AQ199+7.37),0)</f>
        <v>220</v>
      </c>
      <c r="AD199" t="s" s="25">
        <f>CONCATENATE(AB199,"-",AC199)</f>
        <v>443</v>
      </c>
      <c r="AE199" s="28">
        <f>ROUND(IF(AT199-7.31&lt;48,"48",AT199-7.31),0)</f>
        <v>193</v>
      </c>
      <c r="AF199" s="28">
        <f>ROUND(IF(AT199+7.31&gt;240,"240",AT199+7.31),0)</f>
        <v>207</v>
      </c>
      <c r="AG199" t="s" s="25">
        <f>CONCATENATE(AE199,"-",AF199)</f>
        <v>116</v>
      </c>
      <c r="AH199" s="28">
        <f>ROUND(IF(AW199-7.22&lt;48,"48",AW199-7.22),0)</f>
        <v>122</v>
      </c>
      <c r="AI199" s="28">
        <f>ROUND(IF(AW199+7.22&gt;240,"240",AW199+7.22),0)</f>
        <v>136</v>
      </c>
      <c r="AJ199" t="s" s="25">
        <f>CONCATENATE(AH199,"-",AI199)</f>
        <v>324</v>
      </c>
      <c r="AK199" s="28">
        <f>ROUND(IF(AZ199-7.06&lt;48,"48",AZ199-7.06),0)</f>
        <v>126</v>
      </c>
      <c r="AL199" s="28">
        <f>ROUND(IF(AZ199+7.06&gt;240,"240",AZ199+7.06),0)</f>
        <v>140</v>
      </c>
      <c r="AM199" t="s" s="29">
        <f>CONCATENATE(AK199,"-",AL199)</f>
        <v>176</v>
      </c>
      <c r="AN199" s="27">
        <f>BD199+48</f>
        <v>162</v>
      </c>
      <c r="AO199" s="30">
        <f>AN199/48</f>
        <v>3.375</v>
      </c>
      <c r="AP199" s="126">
        <v>8</v>
      </c>
      <c r="AQ199" s="28">
        <f>BF199+48</f>
        <v>213</v>
      </c>
      <c r="AR199" s="30">
        <f>AQ199/48</f>
        <v>4.4375</v>
      </c>
      <c r="AS199" s="126">
        <v>10</v>
      </c>
      <c r="AT199" s="28">
        <f>BH199+48</f>
        <v>200</v>
      </c>
      <c r="AU199" s="30">
        <f>AT199/48</f>
        <v>4.16666666666667</v>
      </c>
      <c r="AV199" s="126">
        <v>10</v>
      </c>
      <c r="AW199" s="28">
        <f>BJ199+48</f>
        <v>129</v>
      </c>
      <c r="AX199" s="30">
        <f>AW199/48</f>
        <v>2.6875</v>
      </c>
      <c r="AY199" s="126">
        <v>2</v>
      </c>
      <c r="AZ199" s="28">
        <f>BL199+48</f>
        <v>133</v>
      </c>
      <c r="BA199" s="30">
        <f>AZ199/48</f>
        <v>2.77083333333333</v>
      </c>
      <c r="BB199" s="127">
        <v>3</v>
      </c>
      <c r="BC199" s="153"/>
      <c r="BD199" s="128">
        <v>114</v>
      </c>
      <c r="BE199" s="126">
        <v>8</v>
      </c>
      <c r="BF199" s="126">
        <v>165</v>
      </c>
      <c r="BG199" s="126">
        <v>10</v>
      </c>
      <c r="BH199" s="126">
        <v>152</v>
      </c>
      <c r="BI199" s="126">
        <v>10</v>
      </c>
      <c r="BJ199" s="126">
        <v>81</v>
      </c>
      <c r="BK199" s="126">
        <v>2</v>
      </c>
      <c r="BL199" s="126">
        <v>85</v>
      </c>
      <c r="BM199" s="127">
        <v>3</v>
      </c>
    </row>
    <row r="200" ht="15.75" customHeight="1">
      <c r="A200" s="144">
        <v>197</v>
      </c>
      <c r="B200" t="s" s="154">
        <v>39</v>
      </c>
      <c r="C200" t="s" s="146">
        <v>500</v>
      </c>
      <c r="D200" t="s" s="147">
        <v>501</v>
      </c>
      <c r="E200" t="s" s="130">
        <v>51</v>
      </c>
      <c r="F200" s="129">
        <v>24</v>
      </c>
      <c r="G200" t="s" s="24">
        <v>471</v>
      </c>
      <c r="H200" t="s" s="25">
        <f>IF(AND(E200="M",F200&lt;=29),"M 17-29",IF(AND(E200="K",F200&lt;=29),"K 17-29",IF(AND(E200="M",F200&gt;29),"M 30-79",IF(AND(E200="K",F200&gt;29),"K 30-79","other"))))</f>
        <v>101</v>
      </c>
      <c r="I200" s="26"/>
      <c r="J200" s="27">
        <f>ROUND(IF((AP200-1.33)&lt;1,"1",AP200-1.33),0)</f>
        <v>8</v>
      </c>
      <c r="K200" s="28">
        <f>ROUND(IF((AP200+1.33)&gt;10,"10",AP200+1.33),0)</f>
        <v>10</v>
      </c>
      <c r="L200" t="s" s="25">
        <f>CONCATENATE(J200,"-",K200)</f>
        <v>61</v>
      </c>
      <c r="M200" s="28">
        <f>ROUND(IF((AS200-1.31)&lt;1,"1",AS200-1.31),0)</f>
        <v>2</v>
      </c>
      <c r="N200" s="28">
        <f>ROUND(IF((AS200+1.31)&gt;10,"10",AS200+1.31),0)</f>
        <v>4</v>
      </c>
      <c r="O200" t="s" s="25">
        <f>CONCATENATE(M200,"-",N200)</f>
        <v>29</v>
      </c>
      <c r="P200" s="28">
        <f>ROUND(IF((AV200-1.52)&lt;1,"1",AV200-1.52),0)</f>
        <v>7</v>
      </c>
      <c r="Q200" s="28">
        <f>ROUND(IF((AV200+1.52)&gt;10,"10",AV200+1.52),0)</f>
        <v>10</v>
      </c>
      <c r="R200" t="s" s="25">
        <f>CONCATENATE(P200,"-",Q200)</f>
        <v>42</v>
      </c>
      <c r="S200" s="28">
        <f>ROUND(IF((AY200-1.6)&lt;1,"1",AY200-1.6),0)</f>
        <v>8</v>
      </c>
      <c r="T200" s="28">
        <f>ROUND(IF((AY200+1.6)&gt;10,"10",AY200+1.6),0)</f>
        <v>10</v>
      </c>
      <c r="U200" t="s" s="25">
        <f>CONCATENATE(S200,"-",T200)</f>
        <v>61</v>
      </c>
      <c r="V200" s="28">
        <f>ROUND(IF((BB200-1.3)&lt;1,"1",BB200-1.3),0)</f>
        <v>1</v>
      </c>
      <c r="W200" s="28">
        <f>ROUND(IF((BB200+1.3)&gt;10,"10",BB200+1.3),0)</f>
        <v>2</v>
      </c>
      <c r="X200" t="s" s="29">
        <f>CONCATENATE(V200,"-",W200)</f>
        <v>67</v>
      </c>
      <c r="Y200" s="27">
        <f>ROUND(IF(AN200-7.43&lt;48,"48",AN200-7.43),0)</f>
        <v>177</v>
      </c>
      <c r="Z200" s="28">
        <f>ROUND(IF(AN200+7.43&gt;240,"240",AN200+7.43),0)</f>
        <v>191</v>
      </c>
      <c r="AA200" t="s" s="25">
        <f>CONCATENATE(Y200,"-",Z200)</f>
        <v>194</v>
      </c>
      <c r="AB200" s="28">
        <f>ROUND(IF(AQ200-7.37&lt;48,"48",AQ200-7.37),0)</f>
        <v>128</v>
      </c>
      <c r="AC200" s="28">
        <f>ROUND(IF(AQ200+7.37&gt;240,"240",AQ200+7.37),0)</f>
        <v>142</v>
      </c>
      <c r="AD200" t="s" s="25">
        <f>CONCATENATE(AB200,"-",AC200)</f>
        <v>131</v>
      </c>
      <c r="AE200" s="28">
        <f>ROUND(IF(AT200-7.31&lt;48,"48",AT200-7.31),0)</f>
        <v>191</v>
      </c>
      <c r="AF200" s="28">
        <f>ROUND(IF(AT200+7.31&gt;240,"240",AT200+7.31),0)</f>
        <v>205</v>
      </c>
      <c r="AG200" t="s" s="25">
        <f>CONCATENATE(AE200,"-",AF200)</f>
        <v>231</v>
      </c>
      <c r="AH200" s="28">
        <f>ROUND(IF(AW200-7.22&lt;48,"48",AW200-7.22),0)</f>
        <v>186</v>
      </c>
      <c r="AI200" s="28">
        <f>ROUND(IF(AW200+7.22&gt;240,"240",AW200+7.22),0)</f>
        <v>200</v>
      </c>
      <c r="AJ200" t="s" s="25">
        <f>CONCATENATE(AH200,"-",AI200)</f>
        <v>70</v>
      </c>
      <c r="AK200" s="28">
        <f>ROUND(IF(AZ200-7.06&lt;48,"48",AZ200-7.06),0)</f>
        <v>109</v>
      </c>
      <c r="AL200" s="28">
        <f>ROUND(IF(AZ200+7.06&gt;240,"240",AZ200+7.06),0)</f>
        <v>123</v>
      </c>
      <c r="AM200" t="s" s="29">
        <f>CONCATENATE(AK200,"-",AL200)</f>
        <v>362</v>
      </c>
      <c r="AN200" s="27">
        <f>BD200+48</f>
        <v>184</v>
      </c>
      <c r="AO200" s="30">
        <f>AN200/48</f>
        <v>3.83333333333333</v>
      </c>
      <c r="AP200" s="126">
        <v>9</v>
      </c>
      <c r="AQ200" s="28">
        <f>BF200+48</f>
        <v>135</v>
      </c>
      <c r="AR200" s="30">
        <f>AQ200/48</f>
        <v>2.8125</v>
      </c>
      <c r="AS200" s="126">
        <v>3</v>
      </c>
      <c r="AT200" s="28">
        <f>BH200+48</f>
        <v>198</v>
      </c>
      <c r="AU200" s="30">
        <f>AT200/48</f>
        <v>4.125</v>
      </c>
      <c r="AV200" s="126">
        <v>9</v>
      </c>
      <c r="AW200" s="28">
        <f>BJ200+48</f>
        <v>193</v>
      </c>
      <c r="AX200" s="30">
        <f>AW200/48</f>
        <v>4.02083333333333</v>
      </c>
      <c r="AY200" s="126">
        <v>10</v>
      </c>
      <c r="AZ200" s="28">
        <f>BL200+48</f>
        <v>116</v>
      </c>
      <c r="BA200" s="30">
        <f>AZ200/48</f>
        <v>2.41666666666667</v>
      </c>
      <c r="BB200" s="127">
        <v>1</v>
      </c>
      <c r="BC200" s="153"/>
      <c r="BD200" s="128">
        <v>136</v>
      </c>
      <c r="BE200" s="126">
        <v>9</v>
      </c>
      <c r="BF200" s="126">
        <v>87</v>
      </c>
      <c r="BG200" s="126">
        <v>3</v>
      </c>
      <c r="BH200" s="126">
        <v>150</v>
      </c>
      <c r="BI200" s="126">
        <v>9</v>
      </c>
      <c r="BJ200" s="126">
        <v>145</v>
      </c>
      <c r="BK200" s="126">
        <v>10</v>
      </c>
      <c r="BL200" s="126">
        <v>68</v>
      </c>
      <c r="BM200" s="127">
        <v>1</v>
      </c>
    </row>
    <row r="201" ht="15.75" customHeight="1">
      <c r="A201" s="129">
        <v>198</v>
      </c>
      <c r="B201" t="s" s="134">
        <v>39</v>
      </c>
      <c r="C201" s="151"/>
      <c r="D201" t="s" s="147">
        <v>502</v>
      </c>
      <c r="E201" t="s" s="133">
        <v>51</v>
      </c>
      <c r="F201" s="129">
        <v>24</v>
      </c>
      <c r="G201" t="s" s="24">
        <v>471</v>
      </c>
      <c r="H201" t="s" s="25">
        <f>IF(AND(E201="M",F201&lt;=29),"M 17-29",IF(AND(E201="K",F201&lt;=29),"K 17-29",IF(AND(E201="M",F201&gt;29),"M 30-79",IF(AND(E201="K",F201&gt;29),"K 30-79","other"))))</f>
        <v>101</v>
      </c>
      <c r="I201" s="26"/>
      <c r="J201" s="27">
        <f>ROUND(IF((AP201-1.33)&lt;1,"1",AP201-1.33),0)</f>
        <v>7</v>
      </c>
      <c r="K201" s="28">
        <f>ROUND(IF((AP201+1.33)&gt;10,"10",AP201+1.33),0)</f>
        <v>9</v>
      </c>
      <c r="L201" t="s" s="25">
        <f>CONCATENATE(J201,"-",K201)</f>
        <v>129</v>
      </c>
      <c r="M201" s="28">
        <f>ROUND(IF((AS201-1.31)&lt;1,"1",AS201-1.31),0)</f>
        <v>4</v>
      </c>
      <c r="N201" s="28">
        <f>ROUND(IF((AS201+1.31)&gt;10,"10",AS201+1.31),0)</f>
        <v>6</v>
      </c>
      <c r="O201" t="s" s="25">
        <f>CONCATENATE(M201,"-",N201)</f>
        <v>80</v>
      </c>
      <c r="P201" s="28">
        <f>ROUND(IF((AV201-1.52)&lt;1,"1",AV201-1.52),0)</f>
        <v>6</v>
      </c>
      <c r="Q201" s="28">
        <f>ROUND(IF((AV201+1.52)&gt;10,"10",AV201+1.52),0)</f>
        <v>10</v>
      </c>
      <c r="R201" t="s" s="25">
        <f>CONCATENATE(P201,"-",Q201)</f>
        <v>43</v>
      </c>
      <c r="S201" s="28">
        <f>ROUND(IF((AY201-1.6)&lt;1,"1",AY201-1.6),0)</f>
        <v>3</v>
      </c>
      <c r="T201" s="28">
        <f>ROUND(IF((AY201+1.6)&gt;10,"10",AY201+1.6),0)</f>
        <v>7</v>
      </c>
      <c r="U201" t="s" s="25">
        <f>CONCATENATE(S201,"-",T201)</f>
        <v>30</v>
      </c>
      <c r="V201" s="28">
        <f>ROUND(IF((BB201-1.3)&lt;1,"1",BB201-1.3),0)</f>
        <v>5</v>
      </c>
      <c r="W201" s="28">
        <f>ROUND(IF((BB201+1.3)&gt;10,"10",BB201+1.3),0)</f>
        <v>7</v>
      </c>
      <c r="X201" t="s" s="29">
        <f>CONCATENATE(V201,"-",W201)</f>
        <v>74</v>
      </c>
      <c r="Y201" s="27">
        <f>ROUND(IF(AN201-7.43&lt;48,"48",AN201-7.43),0)</f>
        <v>171</v>
      </c>
      <c r="Z201" s="28">
        <f>ROUND(IF(AN201+7.43&gt;240,"240",AN201+7.43),0)</f>
        <v>185</v>
      </c>
      <c r="AA201" t="s" s="25">
        <f>CONCATENATE(Y201,"-",Z201)</f>
        <v>114</v>
      </c>
      <c r="AB201" s="28">
        <f>ROUND(IF(AQ201-7.37&lt;48,"48",AQ201-7.37),0)</f>
        <v>145</v>
      </c>
      <c r="AC201" s="28">
        <f>ROUND(IF(AQ201+7.37&gt;240,"240",AQ201+7.37),0)</f>
        <v>159</v>
      </c>
      <c r="AD201" t="s" s="25">
        <f>CONCATENATE(AB201,"-",AC201)</f>
        <v>86</v>
      </c>
      <c r="AE201" s="28">
        <f>ROUND(IF(AT201-7.31&lt;48,"48",AT201-7.31),0)</f>
        <v>184</v>
      </c>
      <c r="AF201" s="28">
        <f>ROUND(IF(AT201+7.31&gt;240,"240",AT201+7.31),0)</f>
        <v>198</v>
      </c>
      <c r="AG201" t="s" s="25">
        <f>CONCATENATE(AE201,"-",AF201)</f>
        <v>244</v>
      </c>
      <c r="AH201" s="28">
        <f>ROUND(IF(AW201-7.22&lt;48,"48",AW201-7.22),0)</f>
        <v>145</v>
      </c>
      <c r="AI201" s="28">
        <f>ROUND(IF(AW201+7.22&gt;240,"240",AW201+7.22),0)</f>
        <v>159</v>
      </c>
      <c r="AJ201" t="s" s="25">
        <f>CONCATENATE(AH201,"-",AI201)</f>
        <v>86</v>
      </c>
      <c r="AK201" s="28">
        <f>ROUND(IF(AZ201-7.06&lt;48,"48",AZ201-7.06),0)</f>
        <v>158</v>
      </c>
      <c r="AL201" s="28">
        <f>ROUND(IF(AZ201+7.06&gt;240,"240",AZ201+7.06),0)</f>
        <v>172</v>
      </c>
      <c r="AM201" t="s" s="29">
        <f>CONCATENATE(AK201,"-",AL201)</f>
        <v>37</v>
      </c>
      <c r="AN201" s="27">
        <f>BD201+48</f>
        <v>178</v>
      </c>
      <c r="AO201" s="30">
        <f>AN201/48</f>
        <v>3.70833333333333</v>
      </c>
      <c r="AP201" s="126">
        <v>8</v>
      </c>
      <c r="AQ201" s="28">
        <f>BF201+48</f>
        <v>152</v>
      </c>
      <c r="AR201" s="30">
        <f>AQ201/48</f>
        <v>3.16666666666667</v>
      </c>
      <c r="AS201" s="126">
        <v>5</v>
      </c>
      <c r="AT201" s="28">
        <f>BH201+48</f>
        <v>191</v>
      </c>
      <c r="AU201" s="30">
        <f>AT201/48</f>
        <v>3.97916666666667</v>
      </c>
      <c r="AV201" s="126">
        <v>8</v>
      </c>
      <c r="AW201" s="28">
        <f>BJ201+48</f>
        <v>152</v>
      </c>
      <c r="AX201" s="30">
        <f>AW201/48</f>
        <v>3.16666666666667</v>
      </c>
      <c r="AY201" s="126">
        <v>5</v>
      </c>
      <c r="AZ201" s="28">
        <f>BL201+48</f>
        <v>165</v>
      </c>
      <c r="BA201" s="30">
        <f>AZ201/48</f>
        <v>3.4375</v>
      </c>
      <c r="BB201" s="127">
        <v>6</v>
      </c>
      <c r="BC201" s="153"/>
      <c r="BD201" s="128">
        <v>130</v>
      </c>
      <c r="BE201" s="126">
        <v>8</v>
      </c>
      <c r="BF201" s="126">
        <v>104</v>
      </c>
      <c r="BG201" s="126">
        <v>5</v>
      </c>
      <c r="BH201" s="126">
        <v>143</v>
      </c>
      <c r="BI201" s="126">
        <v>8</v>
      </c>
      <c r="BJ201" s="126">
        <v>104</v>
      </c>
      <c r="BK201" s="126">
        <v>5</v>
      </c>
      <c r="BL201" s="126">
        <v>117</v>
      </c>
      <c r="BM201" s="127">
        <v>6</v>
      </c>
    </row>
    <row r="202" ht="15.75" customHeight="1">
      <c r="A202" s="136">
        <v>199</v>
      </c>
      <c r="B202" t="s" s="137">
        <v>23</v>
      </c>
      <c r="C202" s="138"/>
      <c r="D202" t="s" s="152">
        <v>503</v>
      </c>
      <c r="E202" t="s" s="133">
        <v>26</v>
      </c>
      <c r="F202" s="129">
        <v>24</v>
      </c>
      <c r="G202" t="s" s="24">
        <v>471</v>
      </c>
      <c r="H202" t="s" s="25">
        <f>IF(AND(E202="M",F202&lt;=29),"M 17-29",IF(AND(E202="K",F202&lt;=29),"K 17-29",IF(AND(E202="M",F202&gt;29),"M 30-79",IF(AND(E202="K",F202&gt;29),"K 30-79","other"))))</f>
        <v>60</v>
      </c>
      <c r="I202" s="26"/>
      <c r="J202" s="27">
        <f>ROUND(IF((AP202-1.43)&lt;1,"1",AP202-1.43),0)</f>
        <v>3</v>
      </c>
      <c r="K202" s="28">
        <f>ROUND(IF((AP202+1.43)&gt;10,"10",AP202+1.43),0)</f>
        <v>5</v>
      </c>
      <c r="L202" t="s" s="25">
        <f>CONCATENATE(J202,"-",K202)</f>
        <v>41</v>
      </c>
      <c r="M202" s="28">
        <f>ROUND(IF((AS202-1.38)&lt;1,"1",AS202-1.38),0)</f>
        <v>1</v>
      </c>
      <c r="N202" s="28">
        <f>ROUND(IF((AS202+1.38)&gt;10,"10",AS202+1.38),0)</f>
        <v>2</v>
      </c>
      <c r="O202" t="s" s="25">
        <f>CONCATENATE(M202,"-",N202)</f>
        <v>67</v>
      </c>
      <c r="P202" s="28">
        <f>ROUND(IF((AV202-1.68)&lt;1,"1",AV202-1.68),0)</f>
        <v>6</v>
      </c>
      <c r="Q202" s="28">
        <f>ROUND(IF((AV202+1.68)&gt;10,"10",AV202+1.68),0)</f>
        <v>10</v>
      </c>
      <c r="R202" t="s" s="25">
        <f>CONCATENATE(P202,"-",Q202)</f>
        <v>43</v>
      </c>
      <c r="S202" s="28">
        <f>ROUND(IF((AY202-1.72)&lt;1,"1",AY202-1.72),0)</f>
        <v>4</v>
      </c>
      <c r="T202" s="28">
        <f>ROUND(IF((AY202+1.72)&gt;10,"10",AY202+1.72),0)</f>
        <v>8</v>
      </c>
      <c r="U202" t="s" s="25">
        <f>CONCATENATE(S202,"-",T202)</f>
        <v>32</v>
      </c>
      <c r="V202" s="28">
        <f>ROUND(IF((BB202-1.46)&lt;1,"1",BB202-1.46),0)</f>
        <v>5</v>
      </c>
      <c r="W202" s="28">
        <f>ROUND(IF((BB202+1.46)&gt;10,"10",BB202+1.46),0)</f>
        <v>7</v>
      </c>
      <c r="X202" t="s" s="29">
        <f>CONCATENATE(V202,"-",W202)</f>
        <v>74</v>
      </c>
      <c r="Y202" s="27">
        <f>ROUND(IF(AN202-7.43&lt;48,"48",AN202-7.43),0)</f>
        <v>114</v>
      </c>
      <c r="Z202" s="28">
        <f>ROUND(IF(AN202+7.43&gt;240,"240",AN202+7.43),0)</f>
        <v>128</v>
      </c>
      <c r="AA202" t="s" s="25">
        <f>CONCATENATE(Y202,"-",Z202)</f>
        <v>180</v>
      </c>
      <c r="AB202" s="28">
        <f>ROUND(IF(AQ202-7.37&lt;48,"48",AQ202-7.37),0)</f>
        <v>108</v>
      </c>
      <c r="AC202" s="28">
        <f>ROUND(IF(AQ202+7.37&gt;240,"240",AQ202+7.37),0)</f>
        <v>122</v>
      </c>
      <c r="AD202" t="s" s="25">
        <f>CONCATENATE(AB202,"-",AC202)</f>
        <v>169</v>
      </c>
      <c r="AE202" s="28">
        <f>ROUND(IF(AT202-7.31&lt;48,"48",AT202-7.31),0)</f>
        <v>167</v>
      </c>
      <c r="AF202" s="28">
        <f>ROUND(IF(AT202+7.31&gt;240,"240",AT202+7.31),0)</f>
        <v>181</v>
      </c>
      <c r="AG202" t="s" s="25">
        <f>CONCATENATE(AE202,"-",AF202)</f>
        <v>115</v>
      </c>
      <c r="AH202" s="28">
        <f>ROUND(IF(AW202-7.22&lt;48,"48",AW202-7.22),0)</f>
        <v>154</v>
      </c>
      <c r="AI202" s="28">
        <f>ROUND(IF(AW202+7.22&gt;240,"240",AW202+7.22),0)</f>
        <v>168</v>
      </c>
      <c r="AJ202" t="s" s="25">
        <f>CONCATENATE(AH202,"-",AI202)</f>
        <v>139</v>
      </c>
      <c r="AK202" s="28">
        <f>ROUND(IF(AZ202-7.06&lt;48,"48",AZ202-7.06),0)</f>
        <v>161</v>
      </c>
      <c r="AL202" s="28">
        <f>ROUND(IF(AZ202+7.06&gt;240,"240",AZ202+7.06),0)</f>
        <v>175</v>
      </c>
      <c r="AM202" t="s" s="29">
        <f>CONCATENATE(AK202,"-",AL202)</f>
        <v>99</v>
      </c>
      <c r="AN202" s="27">
        <f>BD202+48</f>
        <v>121</v>
      </c>
      <c r="AO202" s="30">
        <f>AN202/48</f>
        <v>2.52083333333333</v>
      </c>
      <c r="AP202" s="126">
        <v>4</v>
      </c>
      <c r="AQ202" s="28">
        <f>BF202+48</f>
        <v>115</v>
      </c>
      <c r="AR202" s="30">
        <f>AQ202/48</f>
        <v>2.39583333333333</v>
      </c>
      <c r="AS202" s="126">
        <v>1</v>
      </c>
      <c r="AT202" s="28">
        <f>BH202+48</f>
        <v>174</v>
      </c>
      <c r="AU202" s="30">
        <f>AT202/48</f>
        <v>3.625</v>
      </c>
      <c r="AV202" s="126">
        <v>8</v>
      </c>
      <c r="AW202" s="28">
        <f>BJ202+48</f>
        <v>161</v>
      </c>
      <c r="AX202" s="30">
        <f>AW202/48</f>
        <v>3.35416666666667</v>
      </c>
      <c r="AY202" s="126">
        <v>6</v>
      </c>
      <c r="AZ202" s="28">
        <f>BL202+48</f>
        <v>168</v>
      </c>
      <c r="BA202" s="30">
        <f>AZ202/48</f>
        <v>3.5</v>
      </c>
      <c r="BB202" s="127">
        <v>6</v>
      </c>
      <c r="BC202" s="153"/>
      <c r="BD202" s="128">
        <v>73</v>
      </c>
      <c r="BE202" s="126">
        <v>4</v>
      </c>
      <c r="BF202" s="126">
        <v>67</v>
      </c>
      <c r="BG202" s="126">
        <v>1</v>
      </c>
      <c r="BH202" s="126">
        <v>126</v>
      </c>
      <c r="BI202" s="126">
        <v>8</v>
      </c>
      <c r="BJ202" s="126">
        <v>113</v>
      </c>
      <c r="BK202" s="126">
        <v>6</v>
      </c>
      <c r="BL202" s="126">
        <v>120</v>
      </c>
      <c r="BM202" s="127">
        <v>6</v>
      </c>
    </row>
    <row r="203" ht="15.75" customHeight="1">
      <c r="A203" s="136">
        <v>200</v>
      </c>
      <c r="B203" t="s" s="137">
        <v>23</v>
      </c>
      <c r="C203" t="s" s="142">
        <v>504</v>
      </c>
      <c r="D203" t="s" s="147">
        <v>505</v>
      </c>
      <c r="E203" t="s" s="133">
        <v>51</v>
      </c>
      <c r="F203" s="129">
        <v>26</v>
      </c>
      <c r="G203" t="s" s="24">
        <v>471</v>
      </c>
      <c r="H203" t="s" s="25">
        <f>IF(AND(E203="M",F203&lt;=29),"M 17-29",IF(AND(E203="K",F203&lt;=29),"K 17-29",IF(AND(E203="M",F203&gt;29),"M 30-79",IF(AND(E203="K",F203&gt;29),"K 30-79","other"))))</f>
        <v>101</v>
      </c>
      <c r="I203" s="26"/>
      <c r="J203" s="27">
        <f>ROUND(IF((AP203-1.33)&lt;1,"1",AP203-1.33),0)</f>
        <v>4</v>
      </c>
      <c r="K203" s="28">
        <f>ROUND(IF((AP203+1.33)&gt;10,"10",AP203+1.33),0)</f>
        <v>6</v>
      </c>
      <c r="L203" t="s" s="25">
        <f>CONCATENATE(J203,"-",K203)</f>
        <v>80</v>
      </c>
      <c r="M203" s="28">
        <f>ROUND(IF((AS203-1.31)&lt;1,"1",AS203-1.31),0)</f>
        <v>4</v>
      </c>
      <c r="N203" s="28">
        <f>ROUND(IF((AS203+1.31)&gt;10,"10",AS203+1.31),0)</f>
        <v>6</v>
      </c>
      <c r="O203" t="s" s="25">
        <f>CONCATENATE(M203,"-",N203)</f>
        <v>80</v>
      </c>
      <c r="P203" s="28">
        <f>ROUND(IF((AV203-1.52)&lt;1,"1",AV203-1.52),0)</f>
        <v>3</v>
      </c>
      <c r="Q203" s="28">
        <f>ROUND(IF((AV203+1.52)&gt;10,"10",AV203+1.52),0)</f>
        <v>7</v>
      </c>
      <c r="R203" t="s" s="25">
        <f>CONCATENATE(P203,"-",Q203)</f>
        <v>30</v>
      </c>
      <c r="S203" s="28">
        <f>ROUND(IF((AY203-1.6)&lt;1,"1",AY203-1.6),0)</f>
        <v>1</v>
      </c>
      <c r="T203" s="28">
        <f>ROUND(IF((AY203+1.6)&gt;10,"10",AY203+1.6),0)</f>
        <v>4</v>
      </c>
      <c r="U203" t="s" s="25">
        <f>CONCATENATE(S203,"-",T203)</f>
        <v>53</v>
      </c>
      <c r="V203" s="28">
        <f>ROUND(IF((BB203-1.3)&lt;1,"1",BB203-1.3),0)</f>
        <v>7</v>
      </c>
      <c r="W203" s="28">
        <f>ROUND(IF((BB203+1.3)&gt;10,"10",BB203+1.3),0)</f>
        <v>9</v>
      </c>
      <c r="X203" t="s" s="29">
        <f>CONCATENATE(V203,"-",W203)</f>
        <v>129</v>
      </c>
      <c r="Y203" s="27">
        <f>ROUND(IF(AN203-7.43&lt;48,"48",AN203-7.43),0)</f>
        <v>135</v>
      </c>
      <c r="Z203" s="28">
        <f>ROUND(IF(AN203+7.43&gt;240,"240",AN203+7.43),0)</f>
        <v>149</v>
      </c>
      <c r="AA203" t="s" s="25">
        <f>CONCATENATE(Y203,"-",Z203)</f>
        <v>49</v>
      </c>
      <c r="AB203" s="28">
        <f>ROUND(IF(AQ203-7.37&lt;48,"48",AQ203-7.37),0)</f>
        <v>153</v>
      </c>
      <c r="AC203" s="28">
        <f>ROUND(IF(AQ203+7.37&gt;240,"240",AQ203+7.37),0)</f>
        <v>167</v>
      </c>
      <c r="AD203" t="s" s="25">
        <f>CONCATENATE(AB203,"-",AC203)</f>
        <v>170</v>
      </c>
      <c r="AE203" s="28">
        <f>ROUND(IF(AT203-7.31&lt;48,"48",AT203-7.31),0)</f>
        <v>160</v>
      </c>
      <c r="AF203" s="28">
        <f>ROUND(IF(AT203+7.31&gt;240,"240",AT203+7.31),0)</f>
        <v>174</v>
      </c>
      <c r="AG203" t="s" s="25">
        <f>CONCATENATE(AE203,"-",AF203)</f>
        <v>47</v>
      </c>
      <c r="AH203" s="28">
        <f>ROUND(IF(AW203-7.22&lt;48,"48",AW203-7.22),0)</f>
        <v>123</v>
      </c>
      <c r="AI203" s="28">
        <f>ROUND(IF(AW203+7.22&gt;240,"240",AW203+7.22),0)</f>
        <v>137</v>
      </c>
      <c r="AJ203" t="s" s="25">
        <f>CONCATENATE(AH203,"-",AI203)</f>
        <v>134</v>
      </c>
      <c r="AK203" s="28">
        <f>ROUND(IF(AZ203-7.06&lt;48,"48",AZ203-7.06),0)</f>
        <v>175</v>
      </c>
      <c r="AL203" s="28">
        <f>ROUND(IF(AZ203+7.06&gt;240,"240",AZ203+7.06),0)</f>
        <v>189</v>
      </c>
      <c r="AM203" t="s" s="29">
        <f>CONCATENATE(AK203,"-",AL203)</f>
        <v>98</v>
      </c>
      <c r="AN203" s="27">
        <f>BD203+48</f>
        <v>142</v>
      </c>
      <c r="AO203" s="30">
        <f>AN203/48</f>
        <v>2.95833333333333</v>
      </c>
      <c r="AP203" s="126">
        <v>5</v>
      </c>
      <c r="AQ203" s="28">
        <f>BF203+48</f>
        <v>160</v>
      </c>
      <c r="AR203" s="30">
        <f>AQ203/48</f>
        <v>3.33333333333333</v>
      </c>
      <c r="AS203" s="126">
        <v>5</v>
      </c>
      <c r="AT203" s="28">
        <f>BH203+48</f>
        <v>167</v>
      </c>
      <c r="AU203" s="30">
        <f>AT203/48</f>
        <v>3.47916666666667</v>
      </c>
      <c r="AV203" s="126">
        <v>5</v>
      </c>
      <c r="AW203" s="28">
        <f>BJ203+48</f>
        <v>130</v>
      </c>
      <c r="AX203" s="30">
        <f>AW203/48</f>
        <v>2.70833333333333</v>
      </c>
      <c r="AY203" s="126">
        <v>2</v>
      </c>
      <c r="AZ203" s="28">
        <f>BL203+48</f>
        <v>182</v>
      </c>
      <c r="BA203" s="30">
        <f>AZ203/48</f>
        <v>3.79166666666667</v>
      </c>
      <c r="BB203" s="127">
        <v>8</v>
      </c>
      <c r="BC203" s="155"/>
      <c r="BD203" s="128">
        <v>94</v>
      </c>
      <c r="BE203" s="126">
        <v>5</v>
      </c>
      <c r="BF203" s="126">
        <v>112</v>
      </c>
      <c r="BG203" s="126">
        <v>5</v>
      </c>
      <c r="BH203" s="126">
        <v>119</v>
      </c>
      <c r="BI203" s="126">
        <v>5</v>
      </c>
      <c r="BJ203" s="126">
        <v>82</v>
      </c>
      <c r="BK203" s="126">
        <v>2</v>
      </c>
      <c r="BL203" s="126">
        <v>134</v>
      </c>
      <c r="BM203" s="127">
        <v>8</v>
      </c>
    </row>
    <row r="204" ht="15.75" customHeight="1">
      <c r="A204" s="136">
        <v>201</v>
      </c>
      <c r="B204" t="s" s="137">
        <v>23</v>
      </c>
      <c r="C204" t="s" s="143">
        <v>506</v>
      </c>
      <c r="D204" t="s" s="147">
        <v>507</v>
      </c>
      <c r="E204" t="s" s="133">
        <v>26</v>
      </c>
      <c r="F204" s="129">
        <v>25</v>
      </c>
      <c r="G204" t="s" s="24">
        <v>471</v>
      </c>
      <c r="H204" t="s" s="25">
        <f>IF(AND(E204="M",F204&lt;=29),"M 17-29",IF(AND(E204="K",F204&lt;=29),"K 17-29",IF(AND(E204="M",F204&gt;29),"M 30-79",IF(AND(E204="K",F204&gt;29),"K 30-79","other"))))</f>
        <v>60</v>
      </c>
      <c r="I204" s="26"/>
      <c r="J204" s="27">
        <f>ROUND(IF((AP204-1.43)&lt;1,"1",AP204-1.43),0)</f>
        <v>5</v>
      </c>
      <c r="K204" s="28">
        <f>ROUND(IF((AP204+1.43)&gt;10,"10",AP204+1.43),0)</f>
        <v>7</v>
      </c>
      <c r="L204" t="s" s="25">
        <f>CONCATENATE(J204,"-",K204)</f>
        <v>74</v>
      </c>
      <c r="M204" s="28">
        <f>ROUND(IF((AS204-1.38)&lt;1,"1",AS204-1.38),0)</f>
        <v>1</v>
      </c>
      <c r="N204" s="28">
        <f>ROUND(IF((AS204+1.38)&gt;10,"10",AS204+1.38),0)</f>
        <v>3</v>
      </c>
      <c r="O204" t="s" s="25">
        <f>CONCATENATE(M204,"-",N204)</f>
        <v>102</v>
      </c>
      <c r="P204" s="28">
        <f>ROUND(IF((AV204-1.68)&lt;1,"1",AV204-1.68),0)</f>
        <v>7</v>
      </c>
      <c r="Q204" s="28">
        <f>ROUND(IF((AV204+1.68)&gt;10,"10",AV204+1.68),0)</f>
        <v>10</v>
      </c>
      <c r="R204" t="s" s="25">
        <f>CONCATENATE(P204,"-",Q204)</f>
        <v>42</v>
      </c>
      <c r="S204" s="28">
        <f>ROUND(IF((AY204-1.72)&lt;1,"1",AY204-1.72),0)</f>
        <v>8</v>
      </c>
      <c r="T204" s="28">
        <f>ROUND(IF((AY204+1.72)&gt;10,"10",AY204+1.72),0)</f>
        <v>10</v>
      </c>
      <c r="U204" t="s" s="25">
        <f>CONCATENATE(S204,"-",T204)</f>
        <v>61</v>
      </c>
      <c r="V204" s="28">
        <f>ROUND(IF((BB204-1.46)&lt;1,"1",BB204-1.46),0)</f>
        <v>8</v>
      </c>
      <c r="W204" s="28">
        <f>ROUND(IF((BB204+1.46)&gt;10,"10",BB204+1.46),0)</f>
        <v>10</v>
      </c>
      <c r="X204" t="s" s="29">
        <f>CONCATENATE(V204,"-",W204)</f>
        <v>61</v>
      </c>
      <c r="Y204" s="27">
        <f>ROUND(IF(AN204-7.43&lt;48,"48",AN204-7.43),0)</f>
        <v>129</v>
      </c>
      <c r="Z204" s="28">
        <f>ROUND(IF(AN204+7.43&gt;240,"240",AN204+7.43),0)</f>
        <v>143</v>
      </c>
      <c r="AA204" t="s" s="25">
        <f>CONCATENATE(Y204,"-",Z204)</f>
        <v>76</v>
      </c>
      <c r="AB204" s="28">
        <f>ROUND(IF(AQ204-7.37&lt;48,"48",AQ204-7.37),0)</f>
        <v>119</v>
      </c>
      <c r="AC204" s="28">
        <f>ROUND(IF(AQ204+7.37&gt;240,"240",AQ204+7.37),0)</f>
        <v>133</v>
      </c>
      <c r="AD204" t="s" s="25">
        <f>CONCATENATE(AB204,"-",AC204)</f>
        <v>54</v>
      </c>
      <c r="AE204" s="28">
        <f>ROUND(IF(AT204-7.31&lt;48,"48",AT204-7.31),0)</f>
        <v>178</v>
      </c>
      <c r="AF204" s="28">
        <f>ROUND(IF(AT204+7.31&gt;240,"240",AT204+7.31),0)</f>
        <v>192</v>
      </c>
      <c r="AG204" t="s" s="25">
        <f>CONCATENATE(AE204,"-",AF204)</f>
        <v>71</v>
      </c>
      <c r="AH204" s="28">
        <f>ROUND(IF(AW204-7.22&lt;48,"48",AW204-7.22),0)</f>
        <v>181</v>
      </c>
      <c r="AI204" s="28">
        <f>ROUND(IF(AW204+7.22&gt;240,"240",AW204+7.22),0)</f>
        <v>195</v>
      </c>
      <c r="AJ204" t="s" s="25">
        <f>CONCATENATE(AH204,"-",AI204)</f>
        <v>120</v>
      </c>
      <c r="AK204" s="28">
        <f>ROUND(IF(AZ204-7.06&lt;48,"48",AZ204-7.06),0)</f>
        <v>176</v>
      </c>
      <c r="AL204" s="28">
        <f>ROUND(IF(AZ204+7.06&gt;240,"240",AZ204+7.06),0)</f>
        <v>190</v>
      </c>
      <c r="AM204" t="s" s="29">
        <f>CONCATENATE(AK204,"-",AL204)</f>
        <v>127</v>
      </c>
      <c r="AN204" s="27">
        <f>BD204+48</f>
        <v>136</v>
      </c>
      <c r="AO204" s="30">
        <f>AN204/48</f>
        <v>2.83333333333333</v>
      </c>
      <c r="AP204" s="126">
        <v>6</v>
      </c>
      <c r="AQ204" s="28">
        <f>BF204+48</f>
        <v>126</v>
      </c>
      <c r="AR204" s="30">
        <f>AQ204/48</f>
        <v>2.625</v>
      </c>
      <c r="AS204" s="126">
        <v>2</v>
      </c>
      <c r="AT204" s="28">
        <f>BH204+48</f>
        <v>185</v>
      </c>
      <c r="AU204" s="30">
        <f>AT204/48</f>
        <v>3.85416666666667</v>
      </c>
      <c r="AV204" s="126">
        <v>9</v>
      </c>
      <c r="AW204" s="28">
        <f>BJ204+48</f>
        <v>188</v>
      </c>
      <c r="AX204" s="30">
        <f>AW204/48</f>
        <v>3.91666666666667</v>
      </c>
      <c r="AY204" s="126">
        <v>10</v>
      </c>
      <c r="AZ204" s="28">
        <f>BL204+48</f>
        <v>183</v>
      </c>
      <c r="BA204" s="30">
        <f>AZ204/48</f>
        <v>3.8125</v>
      </c>
      <c r="BB204" s="127">
        <v>9</v>
      </c>
      <c r="BC204" s="155"/>
      <c r="BD204" s="128">
        <v>88</v>
      </c>
      <c r="BE204" s="126">
        <v>6</v>
      </c>
      <c r="BF204" s="126">
        <v>78</v>
      </c>
      <c r="BG204" s="126">
        <v>2</v>
      </c>
      <c r="BH204" s="126">
        <v>137</v>
      </c>
      <c r="BI204" s="126">
        <v>9</v>
      </c>
      <c r="BJ204" s="126">
        <v>140</v>
      </c>
      <c r="BK204" s="126">
        <v>10</v>
      </c>
      <c r="BL204" s="126">
        <v>135</v>
      </c>
      <c r="BM204" s="127">
        <v>9</v>
      </c>
    </row>
    <row r="205" ht="15.75" customHeight="1">
      <c r="A205" s="136">
        <v>202</v>
      </c>
      <c r="B205" t="s" s="137">
        <v>23</v>
      </c>
      <c r="C205" t="s" s="143">
        <v>508</v>
      </c>
      <c r="D205" t="s" s="147">
        <v>509</v>
      </c>
      <c r="E205" t="s" s="133">
        <v>51</v>
      </c>
      <c r="F205" s="129">
        <v>27</v>
      </c>
      <c r="G205" t="s" s="24">
        <v>471</v>
      </c>
      <c r="H205" t="s" s="25">
        <f>IF(AND(E205="M",F205&lt;=29),"M 17-29",IF(AND(E205="K",F205&lt;=29),"K 17-29",IF(AND(E205="M",F205&gt;29),"M 30-79",IF(AND(E205="K",F205&gt;29),"K 30-79","other"))))</f>
        <v>101</v>
      </c>
      <c r="I205" s="26"/>
      <c r="J205" s="27">
        <f>ROUND(IF((AP205-1.33)&lt;1,"1",AP205-1.33),0)</f>
        <v>1</v>
      </c>
      <c r="K205" s="28">
        <f>ROUND(IF((AP205+1.33)&gt;10,"10",AP205+1.33),0)</f>
        <v>3</v>
      </c>
      <c r="L205" t="s" s="25">
        <f>CONCATENATE(J205,"-",K205)</f>
        <v>102</v>
      </c>
      <c r="M205" s="28">
        <f>ROUND(IF((AS205-1.31)&lt;1,"1",AS205-1.31),0)</f>
        <v>5</v>
      </c>
      <c r="N205" s="28">
        <f>ROUND(IF((AS205+1.31)&gt;10,"10",AS205+1.31),0)</f>
        <v>7</v>
      </c>
      <c r="O205" t="s" s="25">
        <f>CONCATENATE(M205,"-",N205)</f>
        <v>74</v>
      </c>
      <c r="P205" s="28">
        <f>ROUND(IF((AV205-1.52)&lt;1,"1",AV205-1.52),0)</f>
        <v>5</v>
      </c>
      <c r="Q205" s="28">
        <f>ROUND(IF((AV205+1.52)&gt;10,"10",AV205+1.52),0)</f>
        <v>9</v>
      </c>
      <c r="R205" t="s" s="25">
        <f>CONCATENATE(P205,"-",Q205)</f>
        <v>31</v>
      </c>
      <c r="S205" s="28">
        <f>ROUND(IF((AY205-1.6)&lt;1,"1",AY205-1.6),0)</f>
        <v>8</v>
      </c>
      <c r="T205" s="28">
        <f>ROUND(IF((AY205+1.6)&gt;10,"10",AY205+1.6),0)</f>
        <v>10</v>
      </c>
      <c r="U205" t="s" s="25">
        <f>CONCATENATE(S205,"-",T205)</f>
        <v>61</v>
      </c>
      <c r="V205" s="28">
        <f>ROUND(IF((BB205-1.3)&lt;1,"1",BB205-1.3),0)</f>
        <v>7</v>
      </c>
      <c r="W205" s="28">
        <f>ROUND(IF((BB205+1.3)&gt;10,"10",BB205+1.3),0)</f>
        <v>9</v>
      </c>
      <c r="X205" t="s" s="29">
        <f>CONCATENATE(V205,"-",W205)</f>
        <v>129</v>
      </c>
      <c r="Y205" s="27">
        <f>ROUND(IF(AN205-7.43&lt;48,"48",AN205-7.43),0)</f>
        <v>108</v>
      </c>
      <c r="Z205" s="28">
        <f>ROUND(IF(AN205+7.43&gt;240,"240",AN205+7.43),0)</f>
        <v>122</v>
      </c>
      <c r="AA205" t="s" s="25">
        <f>CONCATENATE(Y205,"-",Z205)</f>
        <v>169</v>
      </c>
      <c r="AB205" s="28">
        <f>ROUND(IF(AQ205-7.37&lt;48,"48",AQ205-7.37),0)</f>
        <v>163</v>
      </c>
      <c r="AC205" s="28">
        <f>ROUND(IF(AQ205+7.37&gt;240,"240",AQ205+7.37),0)</f>
        <v>177</v>
      </c>
      <c r="AD205" t="s" s="25">
        <f>CONCATENATE(AB205,"-",AC205)</f>
        <v>55</v>
      </c>
      <c r="AE205" s="28">
        <f>ROUND(IF(AT205-7.31&lt;48,"48",AT205-7.31),0)</f>
        <v>177</v>
      </c>
      <c r="AF205" s="28">
        <f>ROUND(IF(AT205+7.31&gt;240,"240",AT205+7.31),0)</f>
        <v>191</v>
      </c>
      <c r="AG205" t="s" s="25">
        <f>CONCATENATE(AE205,"-",AF205)</f>
        <v>194</v>
      </c>
      <c r="AH205" s="28">
        <f>ROUND(IF(AW205-7.22&lt;48,"48",AW205-7.22),0)</f>
        <v>189</v>
      </c>
      <c r="AI205" s="28">
        <f>ROUND(IF(AW205+7.22&gt;240,"240",AW205+7.22),0)</f>
        <v>203</v>
      </c>
      <c r="AJ205" t="s" s="25">
        <f>CONCATENATE(AH205,"-",AI205)</f>
        <v>91</v>
      </c>
      <c r="AK205" s="28">
        <f>ROUND(IF(AZ205-7.06&lt;48,"48",AZ205-7.06),0)</f>
        <v>180</v>
      </c>
      <c r="AL205" s="28">
        <f>ROUND(IF(AZ205+7.06&gt;240,"240",AZ205+7.06),0)</f>
        <v>194</v>
      </c>
      <c r="AM205" t="s" s="29">
        <f>CONCATENATE(AK205,"-",AL205)</f>
        <v>136</v>
      </c>
      <c r="AN205" s="27">
        <f>BD205+48</f>
        <v>115</v>
      </c>
      <c r="AO205" s="30">
        <f>AN205/48</f>
        <v>2.39583333333333</v>
      </c>
      <c r="AP205" s="126">
        <v>2</v>
      </c>
      <c r="AQ205" s="28">
        <f>BF205+48</f>
        <v>170</v>
      </c>
      <c r="AR205" s="30">
        <f>AQ205/48</f>
        <v>3.54166666666667</v>
      </c>
      <c r="AS205" s="126">
        <v>6</v>
      </c>
      <c r="AT205" s="28">
        <f>BH205+48</f>
        <v>184</v>
      </c>
      <c r="AU205" s="30">
        <f>AT205/48</f>
        <v>3.83333333333333</v>
      </c>
      <c r="AV205" s="126">
        <v>7</v>
      </c>
      <c r="AW205" s="28">
        <f>BJ205+48</f>
        <v>196</v>
      </c>
      <c r="AX205" s="30">
        <f>AW205/48</f>
        <v>4.08333333333333</v>
      </c>
      <c r="AY205" s="126">
        <v>10</v>
      </c>
      <c r="AZ205" s="28">
        <f>BL205+48</f>
        <v>187</v>
      </c>
      <c r="BA205" s="30">
        <f>AZ205/48</f>
        <v>3.89583333333333</v>
      </c>
      <c r="BB205" s="127">
        <v>8</v>
      </c>
      <c r="BC205" s="153"/>
      <c r="BD205" s="128">
        <v>67</v>
      </c>
      <c r="BE205" s="126">
        <v>2</v>
      </c>
      <c r="BF205" s="126">
        <v>122</v>
      </c>
      <c r="BG205" s="126">
        <v>6</v>
      </c>
      <c r="BH205" s="126">
        <v>136</v>
      </c>
      <c r="BI205" s="126">
        <v>7</v>
      </c>
      <c r="BJ205" s="126">
        <v>148</v>
      </c>
      <c r="BK205" s="126">
        <v>10</v>
      </c>
      <c r="BL205" s="126">
        <v>139</v>
      </c>
      <c r="BM205" s="127">
        <v>8</v>
      </c>
    </row>
    <row r="206" ht="15.75" customHeight="1">
      <c r="A206" s="136">
        <v>203</v>
      </c>
      <c r="B206" t="s" s="137">
        <v>23</v>
      </c>
      <c r="C206" t="s" s="143">
        <v>510</v>
      </c>
      <c r="D206" t="s" s="147">
        <v>511</v>
      </c>
      <c r="E206" t="s" s="133">
        <v>26</v>
      </c>
      <c r="F206" s="129">
        <v>27</v>
      </c>
      <c r="G206" t="s" s="24">
        <v>471</v>
      </c>
      <c r="H206" t="s" s="25">
        <f>IF(AND(E206="M",F206&lt;=29),"M 17-29",IF(AND(E206="K",F206&lt;=29),"K 17-29",IF(AND(E206="M",F206&gt;29),"M 30-79",IF(AND(E206="K",F206&gt;29),"K 30-79","other"))))</f>
        <v>60</v>
      </c>
      <c r="I206" s="26"/>
      <c r="J206" s="27">
        <f>ROUND(IF((AP206-1.43)&lt;1,"1",AP206-1.43),0)</f>
        <v>2</v>
      </c>
      <c r="K206" s="28">
        <f>ROUND(IF((AP206+1.43)&gt;10,"10",AP206+1.43),0)</f>
        <v>4</v>
      </c>
      <c r="L206" t="s" s="25">
        <f>CONCATENATE(J206,"-",K206)</f>
        <v>29</v>
      </c>
      <c r="M206" s="28">
        <f>ROUND(IF((AS206-1.38)&lt;1,"1",AS206-1.38),0)</f>
        <v>7</v>
      </c>
      <c r="N206" s="28">
        <f>ROUND(IF((AS206+1.38)&gt;10,"10",AS206+1.38),0)</f>
        <v>9</v>
      </c>
      <c r="O206" t="s" s="25">
        <f>CONCATENATE(M206,"-",N206)</f>
        <v>129</v>
      </c>
      <c r="P206" s="28">
        <f>ROUND(IF((AV206-1.68)&lt;1,"1",AV206-1.68),0)</f>
        <v>7</v>
      </c>
      <c r="Q206" s="28">
        <f>ROUND(IF((AV206+1.68)&gt;10,"10",AV206+1.68),0)</f>
        <v>10</v>
      </c>
      <c r="R206" t="s" s="25">
        <f>CONCATENATE(P206,"-",Q206)</f>
        <v>42</v>
      </c>
      <c r="S206" s="28">
        <f>ROUND(IF((AY206-1.72)&lt;1,"1",AY206-1.72),0)</f>
        <v>1</v>
      </c>
      <c r="T206" s="28">
        <f>ROUND(IF((AY206+1.72)&gt;10,"10",AY206+1.72),0)</f>
        <v>4</v>
      </c>
      <c r="U206" t="s" s="25">
        <f>CONCATENATE(S206,"-",T206)</f>
        <v>53</v>
      </c>
      <c r="V206" s="28">
        <f>ROUND(IF((BB206-1.46)&lt;1,"1",BB206-1.46),0)</f>
        <v>7</v>
      </c>
      <c r="W206" s="28">
        <f>ROUND(IF((BB206+1.46)&gt;10,"10",BB206+1.46),0)</f>
        <v>9</v>
      </c>
      <c r="X206" t="s" s="29">
        <f>CONCATENATE(V206,"-",W206)</f>
        <v>129</v>
      </c>
      <c r="Y206" s="27">
        <f>ROUND(IF(AN206-7.43&lt;48,"48",AN206-7.43),0)</f>
        <v>106</v>
      </c>
      <c r="Z206" s="28">
        <f>ROUND(IF(AN206+7.43&gt;240,"240",AN206+7.43),0)</f>
        <v>120</v>
      </c>
      <c r="AA206" t="s" s="25">
        <f>CONCATENATE(Y206,"-",Z206)</f>
        <v>103</v>
      </c>
      <c r="AB206" s="28">
        <f>ROUND(IF(AQ206-7.37&lt;48,"48",AQ206-7.37),0)</f>
        <v>173</v>
      </c>
      <c r="AC206" s="28">
        <f>ROUND(IF(AQ206+7.37&gt;240,"240",AQ206+7.37),0)</f>
        <v>187</v>
      </c>
      <c r="AD206" t="s" s="25">
        <f>CONCATENATE(AB206,"-",AC206)</f>
        <v>178</v>
      </c>
      <c r="AE206" s="28">
        <f>ROUND(IF(AT206-7.31&lt;48,"48",AT206-7.31),0)</f>
        <v>184</v>
      </c>
      <c r="AF206" s="28">
        <f>ROUND(IF(AT206+7.31&gt;240,"240",AT206+7.31),0)</f>
        <v>198</v>
      </c>
      <c r="AG206" t="s" s="25">
        <f>CONCATENATE(AE206,"-",AF206)</f>
        <v>244</v>
      </c>
      <c r="AH206" s="28">
        <f>ROUND(IF(AW206-7.22&lt;48,"48",AW206-7.22),0)</f>
        <v>122</v>
      </c>
      <c r="AI206" s="28">
        <f>ROUND(IF(AW206+7.22&gt;240,"240",AW206+7.22),0)</f>
        <v>136</v>
      </c>
      <c r="AJ206" t="s" s="25">
        <f>CONCATENATE(AH206,"-",AI206)</f>
        <v>324</v>
      </c>
      <c r="AK206" s="28">
        <f>ROUND(IF(AZ206-7.06&lt;48,"48",AZ206-7.06),0)</f>
        <v>173</v>
      </c>
      <c r="AL206" s="28">
        <f>ROUND(IF(AZ206+7.06&gt;240,"240",AZ206+7.06),0)</f>
        <v>187</v>
      </c>
      <c r="AM206" t="s" s="29">
        <f>CONCATENATE(AK206,"-",AL206)</f>
        <v>178</v>
      </c>
      <c r="AN206" s="27">
        <f>BD206+48</f>
        <v>113</v>
      </c>
      <c r="AO206" s="30">
        <f>AN206/48</f>
        <v>2.35416666666667</v>
      </c>
      <c r="AP206" s="126">
        <v>3</v>
      </c>
      <c r="AQ206" s="28">
        <f>BF206+48</f>
        <v>180</v>
      </c>
      <c r="AR206" s="30">
        <f>AQ206/48</f>
        <v>3.75</v>
      </c>
      <c r="AS206" s="126">
        <v>8</v>
      </c>
      <c r="AT206" s="28">
        <f>BH206+48</f>
        <v>191</v>
      </c>
      <c r="AU206" s="30">
        <f>AT206/48</f>
        <v>3.97916666666667</v>
      </c>
      <c r="AV206" s="126">
        <v>9</v>
      </c>
      <c r="AW206" s="28">
        <f>BJ206+48</f>
        <v>129</v>
      </c>
      <c r="AX206" s="30">
        <f>AW206/48</f>
        <v>2.6875</v>
      </c>
      <c r="AY206" s="126">
        <v>2</v>
      </c>
      <c r="AZ206" s="28">
        <f>BL206+48</f>
        <v>180</v>
      </c>
      <c r="BA206" s="30">
        <f>AZ206/48</f>
        <v>3.75</v>
      </c>
      <c r="BB206" s="127">
        <v>8</v>
      </c>
      <c r="BC206" s="153"/>
      <c r="BD206" s="128">
        <v>65</v>
      </c>
      <c r="BE206" s="126">
        <v>3</v>
      </c>
      <c r="BF206" s="126">
        <v>132</v>
      </c>
      <c r="BG206" s="126">
        <v>8</v>
      </c>
      <c r="BH206" s="126">
        <v>143</v>
      </c>
      <c r="BI206" s="126">
        <v>9</v>
      </c>
      <c r="BJ206" s="126">
        <v>81</v>
      </c>
      <c r="BK206" s="126">
        <v>2</v>
      </c>
      <c r="BL206" s="126">
        <v>132</v>
      </c>
      <c r="BM206" s="127">
        <v>8</v>
      </c>
    </row>
    <row r="207" ht="15.75" customHeight="1">
      <c r="A207" s="129">
        <v>204</v>
      </c>
      <c r="B207" t="s" s="145">
        <v>39</v>
      </c>
      <c r="C207" s="151"/>
      <c r="D207" t="s" s="147">
        <v>512</v>
      </c>
      <c r="E207" t="s" s="133">
        <v>51</v>
      </c>
      <c r="F207" s="156">
        <v>19</v>
      </c>
      <c r="G207" t="s" s="24">
        <v>471</v>
      </c>
      <c r="H207" t="s" s="25">
        <f>IF(AND(E207="M",F207&lt;=29),"M 17-29",IF(AND(E207="K",F207&lt;=29),"K 17-29",IF(AND(E207="M",F207&gt;29),"M 30-79",IF(AND(E207="K",F207&gt;29),"K 30-79","other"))))</f>
        <v>101</v>
      </c>
      <c r="I207" s="26"/>
      <c r="J207" s="27">
        <f>ROUND(IF((AP207-1.33)&lt;1,"1",AP207-1.33),0)</f>
        <v>6</v>
      </c>
      <c r="K207" s="28">
        <f>ROUND(IF((AP207+1.33)&gt;10,"10",AP207+1.33),0)</f>
        <v>8</v>
      </c>
      <c r="L207" t="s" s="25">
        <f>CONCATENATE(J207,"-",K207)</f>
        <v>81</v>
      </c>
      <c r="M207" s="28">
        <f>ROUND(IF((AS207-1.31)&lt;1,"1",AS207-1.31),0)</f>
        <v>4</v>
      </c>
      <c r="N207" s="28">
        <f>ROUND(IF((AS207+1.31)&gt;10,"10",AS207+1.31),0)</f>
        <v>6</v>
      </c>
      <c r="O207" t="s" s="25">
        <f>CONCATENATE(M207,"-",N207)</f>
        <v>80</v>
      </c>
      <c r="P207" s="28">
        <f>ROUND(IF((AV207-1.52)&lt;1,"1",AV207-1.52),0)</f>
        <v>4</v>
      </c>
      <c r="Q207" s="28">
        <f>ROUND(IF((AV207+1.52)&gt;10,"10",AV207+1.52),0)</f>
        <v>8</v>
      </c>
      <c r="R207" t="s" s="25">
        <f>CONCATENATE(P207,"-",Q207)</f>
        <v>32</v>
      </c>
      <c r="S207" s="28">
        <f>ROUND(IF((AY207-1.6)&lt;1,"1",AY207-1.6),0)</f>
        <v>3</v>
      </c>
      <c r="T207" s="28">
        <f>ROUND(IF((AY207+1.6)&gt;10,"10",AY207+1.6),0)</f>
        <v>7</v>
      </c>
      <c r="U207" t="s" s="25">
        <f>CONCATENATE(S207,"-",T207)</f>
        <v>30</v>
      </c>
      <c r="V207" s="28">
        <f>ROUND(IF((BB207-1.3)&lt;1,"1",BB207-1.3),0)</f>
        <v>5</v>
      </c>
      <c r="W207" s="28">
        <f>ROUND(IF((BB207+1.3)&gt;10,"10",BB207+1.3),0)</f>
        <v>7</v>
      </c>
      <c r="X207" t="s" s="29">
        <f>CONCATENATE(V207,"-",W207)</f>
        <v>74</v>
      </c>
      <c r="Y207" s="27">
        <f>ROUND(IF(AN207-7.43&lt;48,"48",AN207-7.43),0)</f>
        <v>151</v>
      </c>
      <c r="Z207" s="28">
        <f>ROUND(IF(AN207+7.43&gt;240,"240",AN207+7.43),0)</f>
        <v>165</v>
      </c>
      <c r="AA207" t="s" s="25">
        <f>CONCATENATE(Y207,"-",Z207)</f>
        <v>46</v>
      </c>
      <c r="AB207" s="28">
        <f>ROUND(IF(AQ207-7.37&lt;48,"48",AQ207-7.37),0)</f>
        <v>148</v>
      </c>
      <c r="AC207" s="28">
        <f>ROUND(IF(AQ207+7.37&gt;240,"240",AQ207+7.37),0)</f>
        <v>162</v>
      </c>
      <c r="AD207" t="s" s="25">
        <f>CONCATENATE(AB207,"-",AC207)</f>
        <v>36</v>
      </c>
      <c r="AE207" s="28">
        <f>ROUND(IF(AT207-7.31&lt;48,"48",AT207-7.31),0)</f>
        <v>164</v>
      </c>
      <c r="AF207" s="28">
        <f>ROUND(IF(AT207+7.31&gt;240,"240",AT207+7.31),0)</f>
        <v>178</v>
      </c>
      <c r="AG207" t="s" s="25">
        <f>CONCATENATE(AE207,"-",AF207)</f>
        <v>104</v>
      </c>
      <c r="AH207" s="28">
        <f>ROUND(IF(AW207-7.22&lt;48,"48",AW207-7.22),0)</f>
        <v>146</v>
      </c>
      <c r="AI207" s="28">
        <f>ROUND(IF(AW207+7.22&gt;240,"240",AW207+7.22),0)</f>
        <v>160</v>
      </c>
      <c r="AJ207" t="s" s="25">
        <f>CONCATENATE(AH207,"-",AI207)</f>
        <v>105</v>
      </c>
      <c r="AK207" s="28">
        <f>ROUND(IF(AZ207-7.06&lt;48,"48",AZ207-7.06),0)</f>
        <v>159</v>
      </c>
      <c r="AL207" s="28">
        <f>ROUND(IF(AZ207+7.06&gt;240,"240",AZ207+7.06),0)</f>
        <v>173</v>
      </c>
      <c r="AM207" t="s" s="29">
        <f>CONCATENATE(AK207,"-",AL207)</f>
        <v>168</v>
      </c>
      <c r="AN207" s="27">
        <f>BD207+48</f>
        <v>158</v>
      </c>
      <c r="AO207" s="30">
        <f>AN207/48</f>
        <v>3.29166666666667</v>
      </c>
      <c r="AP207" s="126">
        <v>7</v>
      </c>
      <c r="AQ207" s="28">
        <f>BF207+48</f>
        <v>155</v>
      </c>
      <c r="AR207" s="30">
        <f>AQ207/48</f>
        <v>3.22916666666667</v>
      </c>
      <c r="AS207" s="126">
        <v>5</v>
      </c>
      <c r="AT207" s="28">
        <f>BH207+48</f>
        <v>171</v>
      </c>
      <c r="AU207" s="30">
        <f>AT207/48</f>
        <v>3.5625</v>
      </c>
      <c r="AV207" s="126">
        <v>6</v>
      </c>
      <c r="AW207" s="28">
        <f>BJ207+48</f>
        <v>153</v>
      </c>
      <c r="AX207" s="30">
        <f>AW207/48</f>
        <v>3.1875</v>
      </c>
      <c r="AY207" s="126">
        <v>5</v>
      </c>
      <c r="AZ207" s="28">
        <f>BL207+48</f>
        <v>166</v>
      </c>
      <c r="BA207" s="30">
        <f>AZ207/48</f>
        <v>3.45833333333333</v>
      </c>
      <c r="BB207" s="127">
        <v>6</v>
      </c>
      <c r="BC207" s="115"/>
      <c r="BD207" s="128">
        <v>110</v>
      </c>
      <c r="BE207" s="126">
        <v>7</v>
      </c>
      <c r="BF207" s="126">
        <v>107</v>
      </c>
      <c r="BG207" s="126">
        <v>5</v>
      </c>
      <c r="BH207" s="126">
        <v>123</v>
      </c>
      <c r="BI207" s="126">
        <v>6</v>
      </c>
      <c r="BJ207" s="126">
        <v>105</v>
      </c>
      <c r="BK207" s="126">
        <v>5</v>
      </c>
      <c r="BL207" s="126">
        <v>118</v>
      </c>
      <c r="BM207" s="127">
        <v>6</v>
      </c>
    </row>
    <row r="208" ht="15.75" customHeight="1">
      <c r="A208" s="136">
        <v>205</v>
      </c>
      <c r="B208" t="s" s="137">
        <v>23</v>
      </c>
      <c r="C208" s="138"/>
      <c r="D208" t="s" s="152">
        <v>513</v>
      </c>
      <c r="E208" t="s" s="133">
        <v>26</v>
      </c>
      <c r="F208" s="129">
        <v>24</v>
      </c>
      <c r="G208" t="s" s="24">
        <v>471</v>
      </c>
      <c r="H208" t="s" s="25">
        <f>IF(AND(E208="M",F208&lt;=29),"M 17-29",IF(AND(E208="K",F208&lt;=29),"K 17-29",IF(AND(E208="M",F208&gt;29),"M 30-79",IF(AND(E208="K",F208&gt;29),"K 30-79","other"))))</f>
        <v>60</v>
      </c>
      <c r="I208" s="26"/>
      <c r="J208" s="27">
        <f>ROUND(IF((AP208-1.43)&lt;1,"1",AP208-1.43),0)</f>
        <v>3</v>
      </c>
      <c r="K208" s="28">
        <f>ROUND(IF((AP208+1.43)&gt;10,"10",AP208+1.43),0)</f>
        <v>5</v>
      </c>
      <c r="L208" t="s" s="25">
        <f>CONCATENATE(J208,"-",K208)</f>
        <v>41</v>
      </c>
      <c r="M208" s="28">
        <f>ROUND(IF((AS208-1.38)&lt;1,"1",AS208-1.38),0)</f>
        <v>6</v>
      </c>
      <c r="N208" s="28">
        <f>ROUND(IF((AS208+1.38)&gt;10,"10",AS208+1.38),0)</f>
        <v>8</v>
      </c>
      <c r="O208" t="s" s="25">
        <f>CONCATENATE(M208,"-",N208)</f>
        <v>81</v>
      </c>
      <c r="P208" s="28">
        <f>ROUND(IF((AV208-1.68)&lt;1,"1",AV208-1.68),0)</f>
        <v>8</v>
      </c>
      <c r="Q208" s="28">
        <f>ROUND(IF((AV208+1.68)&gt;10,"10",AV208+1.68),0)</f>
        <v>10</v>
      </c>
      <c r="R208" t="s" s="25">
        <f>CONCATENATE(P208,"-",Q208)</f>
        <v>61</v>
      </c>
      <c r="S208" s="28">
        <f>ROUND(IF((AY208-1.72)&lt;1,"1",AY208-1.72),0)</f>
        <v>1</v>
      </c>
      <c r="T208" s="28">
        <f>ROUND(IF((AY208+1.72)&gt;10,"10",AY208+1.72),0)</f>
        <v>5</v>
      </c>
      <c r="U208" t="s" s="25">
        <f>CONCATENATE(S208,"-",T208)</f>
        <v>44</v>
      </c>
      <c r="V208" s="28">
        <f>ROUND(IF((BB208-1.46)&lt;1,"1",BB208-1.46),0)</f>
        <v>4</v>
      </c>
      <c r="W208" s="28">
        <f>ROUND(IF((BB208+1.46)&gt;10,"10",BB208+1.46),0)</f>
        <v>6</v>
      </c>
      <c r="X208" t="s" s="29">
        <f>CONCATENATE(V208,"-",W208)</f>
        <v>80</v>
      </c>
      <c r="Y208" s="27">
        <f>ROUND(IF(AN208-7.43&lt;48,"48",AN208-7.43),0)</f>
        <v>114</v>
      </c>
      <c r="Z208" s="28">
        <f>ROUND(IF(AN208+7.43&gt;240,"240",AN208+7.43),0)</f>
        <v>128</v>
      </c>
      <c r="AA208" t="s" s="25">
        <f>CONCATENATE(Y208,"-",Z208)</f>
        <v>180</v>
      </c>
      <c r="AB208" s="28">
        <f>ROUND(IF(AQ208-7.37&lt;48,"48",AQ208-7.37),0)</f>
        <v>164</v>
      </c>
      <c r="AC208" s="28">
        <f>ROUND(IF(AQ208+7.37&gt;240,"240",AQ208+7.37),0)</f>
        <v>178</v>
      </c>
      <c r="AD208" t="s" s="25">
        <f>CONCATENATE(AB208,"-",AC208)</f>
        <v>104</v>
      </c>
      <c r="AE208" s="28">
        <f>ROUND(IF(AT208-7.31&lt;48,"48",AT208-7.31),0)</f>
        <v>195</v>
      </c>
      <c r="AF208" s="28">
        <f>ROUND(IF(AT208+7.31&gt;240,"240",AT208+7.31),0)</f>
        <v>209</v>
      </c>
      <c r="AG208" t="s" s="25">
        <f>CONCATENATE(AE208,"-",AF208)</f>
        <v>97</v>
      </c>
      <c r="AH208" s="28">
        <f>ROUND(IF(AW208-7.22&lt;48,"48",AW208-7.22),0)</f>
        <v>128</v>
      </c>
      <c r="AI208" s="28">
        <f>ROUND(IF(AW208+7.22&gt;240,"240",AW208+7.22),0)</f>
        <v>142</v>
      </c>
      <c r="AJ208" t="s" s="25">
        <f>CONCATENATE(AH208,"-",AI208)</f>
        <v>131</v>
      </c>
      <c r="AK208" s="28">
        <f>ROUND(IF(AZ208-7.06&lt;48,"48",AZ208-7.06),0)</f>
        <v>149</v>
      </c>
      <c r="AL208" s="28">
        <f>ROUND(IF(AZ208+7.06&gt;240,"240",AZ208+7.06),0)</f>
        <v>163</v>
      </c>
      <c r="AM208" t="s" s="29">
        <f>CONCATENATE(AK208,"-",AL208)</f>
        <v>141</v>
      </c>
      <c r="AN208" s="27">
        <f>BD208+48</f>
        <v>121</v>
      </c>
      <c r="AO208" s="30">
        <f>AN208/48</f>
        <v>2.52083333333333</v>
      </c>
      <c r="AP208" s="126">
        <v>4</v>
      </c>
      <c r="AQ208" s="28">
        <f>BF208+48</f>
        <v>171</v>
      </c>
      <c r="AR208" s="30">
        <f>AQ208/48</f>
        <v>3.5625</v>
      </c>
      <c r="AS208" s="126">
        <v>7</v>
      </c>
      <c r="AT208" s="28">
        <f>BH208+48</f>
        <v>202</v>
      </c>
      <c r="AU208" s="30">
        <f>AT208/48</f>
        <v>4.20833333333333</v>
      </c>
      <c r="AV208" s="126">
        <v>10</v>
      </c>
      <c r="AW208" s="28">
        <f>BJ208+48</f>
        <v>135</v>
      </c>
      <c r="AX208" s="30">
        <f>AW208/48</f>
        <v>2.8125</v>
      </c>
      <c r="AY208" s="126">
        <v>3</v>
      </c>
      <c r="AZ208" s="28">
        <f>BL208+48</f>
        <v>156</v>
      </c>
      <c r="BA208" s="30">
        <f>AZ208/48</f>
        <v>3.25</v>
      </c>
      <c r="BB208" s="127">
        <v>5</v>
      </c>
      <c r="BC208" s="115"/>
      <c r="BD208" s="128">
        <v>73</v>
      </c>
      <c r="BE208" s="126">
        <v>4</v>
      </c>
      <c r="BF208" s="126">
        <v>123</v>
      </c>
      <c r="BG208" s="126">
        <v>7</v>
      </c>
      <c r="BH208" s="126">
        <v>154</v>
      </c>
      <c r="BI208" s="126">
        <v>10</v>
      </c>
      <c r="BJ208" s="126">
        <v>87</v>
      </c>
      <c r="BK208" s="126">
        <v>3</v>
      </c>
      <c r="BL208" s="126">
        <v>108</v>
      </c>
      <c r="BM208" s="127">
        <v>5</v>
      </c>
    </row>
    <row r="209" ht="15.75" customHeight="1">
      <c r="A209" s="129">
        <v>206</v>
      </c>
      <c r="B209" t="s" s="145">
        <v>39</v>
      </c>
      <c r="C209" t="s" s="157">
        <v>514</v>
      </c>
      <c r="D209" t="s" s="147">
        <v>515</v>
      </c>
      <c r="E209" t="s" s="133">
        <v>51</v>
      </c>
      <c r="F209" s="129">
        <v>28</v>
      </c>
      <c r="G209" t="s" s="24">
        <v>471</v>
      </c>
      <c r="H209" t="s" s="25">
        <f>IF(AND(E209="M",F209&lt;=29),"M 17-29",IF(AND(E209="K",F209&lt;=29),"K 17-29",IF(AND(E209="M",F209&gt;29),"M 30-79",IF(AND(E209="K",F209&gt;29),"K 30-79","other"))))</f>
        <v>101</v>
      </c>
      <c r="I209" s="26"/>
      <c r="J209" s="27">
        <f>ROUND(IF((AP209-1.33)&lt;1,"1",AP209-1.33),0)</f>
        <v>2</v>
      </c>
      <c r="K209" s="28">
        <f>ROUND(IF((AP209+1.33)&gt;10,"10",AP209+1.33),0)</f>
        <v>4</v>
      </c>
      <c r="L209" t="s" s="25">
        <f>CONCATENATE(J209,"-",K209)</f>
        <v>29</v>
      </c>
      <c r="M209" s="28">
        <f>ROUND(IF((AS209-1.31)&lt;1,"1",AS209-1.31),0)</f>
        <v>4</v>
      </c>
      <c r="N209" s="28">
        <f>ROUND(IF((AS209+1.31)&gt;10,"10",AS209+1.31),0)</f>
        <v>6</v>
      </c>
      <c r="O209" t="s" s="25">
        <f>CONCATENATE(M209,"-",N209)</f>
        <v>80</v>
      </c>
      <c r="P209" s="28">
        <f>ROUND(IF((AV209-1.52)&lt;1,"1",AV209-1.52),0)</f>
        <v>2</v>
      </c>
      <c r="Q209" s="28">
        <f>ROUND(IF((AV209+1.52)&gt;10,"10",AV209+1.52),0)</f>
        <v>6</v>
      </c>
      <c r="R209" t="s" s="25">
        <f>CONCATENATE(P209,"-",Q209)</f>
        <v>33</v>
      </c>
      <c r="S209" s="28">
        <f>ROUND(IF((AY209-1.6)&lt;1,"1",AY209-1.6),0)</f>
        <v>2</v>
      </c>
      <c r="T209" s="28">
        <f>ROUND(IF((AY209+1.6)&gt;10,"10",AY209+1.6),0)</f>
        <v>6</v>
      </c>
      <c r="U209" t="s" s="25">
        <f>CONCATENATE(S209,"-",T209)</f>
        <v>33</v>
      </c>
      <c r="V209" s="28">
        <f>ROUND(IF((BB209-1.3)&lt;1,"1",BB209-1.3),0)</f>
        <v>5</v>
      </c>
      <c r="W209" s="28">
        <f>ROUND(IF((BB209+1.3)&gt;10,"10",BB209+1.3),0)</f>
        <v>7</v>
      </c>
      <c r="X209" t="s" s="29">
        <f>CONCATENATE(V209,"-",W209)</f>
        <v>74</v>
      </c>
      <c r="Y209" s="27">
        <f>ROUND(IF(AN209-7.43&lt;48,"48",AN209-7.43),0)</f>
        <v>115</v>
      </c>
      <c r="Z209" s="28">
        <f>ROUND(IF(AN209+7.43&gt;240,"240",AN209+7.43),0)</f>
        <v>129</v>
      </c>
      <c r="AA209" t="s" s="25">
        <f>CONCATENATE(Y209,"-",Z209)</f>
        <v>146</v>
      </c>
      <c r="AB209" s="28">
        <f>ROUND(IF(AQ209-7.37&lt;48,"48",AQ209-7.37),0)</f>
        <v>146</v>
      </c>
      <c r="AC209" s="28">
        <f>ROUND(IF(AQ209+7.37&gt;240,"240",AQ209+7.37),0)</f>
        <v>160</v>
      </c>
      <c r="AD209" t="s" s="25">
        <f>CONCATENATE(AB209,"-",AC209)</f>
        <v>105</v>
      </c>
      <c r="AE209" s="28">
        <f>ROUND(IF(AT209-7.31&lt;48,"48",AT209-7.31),0)</f>
        <v>150</v>
      </c>
      <c r="AF209" s="28">
        <f>ROUND(IF(AT209+7.31&gt;240,"240",AT209+7.31),0)</f>
        <v>164</v>
      </c>
      <c r="AG209" t="s" s="25">
        <f>CONCATENATE(AE209,"-",AF209)</f>
        <v>186</v>
      </c>
      <c r="AH209" s="28">
        <f>ROUND(IF(AW209-7.22&lt;48,"48",AW209-7.22),0)</f>
        <v>143</v>
      </c>
      <c r="AI209" s="28">
        <f>ROUND(IF(AW209+7.22&gt;240,"240",AW209+7.22),0)</f>
        <v>157</v>
      </c>
      <c r="AJ209" t="s" s="25">
        <f>CONCATENATE(AH209,"-",AI209)</f>
        <v>142</v>
      </c>
      <c r="AK209" s="28">
        <f>ROUND(IF(AZ209-7.06&lt;48,"48",AZ209-7.06),0)</f>
        <v>164</v>
      </c>
      <c r="AL209" s="28">
        <f>ROUND(IF(AZ209+7.06&gt;240,"240",AZ209+7.06),0)</f>
        <v>178</v>
      </c>
      <c r="AM209" t="s" s="29">
        <f>CONCATENATE(AK209,"-",AL209)</f>
        <v>104</v>
      </c>
      <c r="AN209" s="27">
        <f>BD209+48</f>
        <v>122</v>
      </c>
      <c r="AO209" s="30">
        <f>AN209/48</f>
        <v>2.54166666666667</v>
      </c>
      <c r="AP209" s="126">
        <v>3</v>
      </c>
      <c r="AQ209" s="28">
        <f>BF209+48</f>
        <v>153</v>
      </c>
      <c r="AR209" s="30">
        <f>AQ209/48</f>
        <v>3.1875</v>
      </c>
      <c r="AS209" s="126">
        <v>5</v>
      </c>
      <c r="AT209" s="28">
        <f>BH209+48</f>
        <v>157</v>
      </c>
      <c r="AU209" s="30">
        <f>AT209/48</f>
        <v>3.27083333333333</v>
      </c>
      <c r="AV209" s="126">
        <v>4</v>
      </c>
      <c r="AW209" s="28">
        <f>BJ209+48</f>
        <v>150</v>
      </c>
      <c r="AX209" s="30">
        <f>AW209/48</f>
        <v>3.125</v>
      </c>
      <c r="AY209" s="126">
        <v>4</v>
      </c>
      <c r="AZ209" s="28">
        <f>BL209+48</f>
        <v>171</v>
      </c>
      <c r="BA209" s="30">
        <f>AZ209/48</f>
        <v>3.5625</v>
      </c>
      <c r="BB209" s="127">
        <v>6</v>
      </c>
      <c r="BC209" s="155"/>
      <c r="BD209" s="128">
        <v>74</v>
      </c>
      <c r="BE209" s="126">
        <v>3</v>
      </c>
      <c r="BF209" s="126">
        <v>105</v>
      </c>
      <c r="BG209" s="126">
        <v>5</v>
      </c>
      <c r="BH209" s="126">
        <v>109</v>
      </c>
      <c r="BI209" s="126">
        <v>4</v>
      </c>
      <c r="BJ209" s="126">
        <v>102</v>
      </c>
      <c r="BK209" s="126">
        <v>4</v>
      </c>
      <c r="BL209" s="126">
        <v>123</v>
      </c>
      <c r="BM209" s="127">
        <v>6</v>
      </c>
    </row>
    <row r="210" ht="15.75" customHeight="1">
      <c r="A210" s="136">
        <v>207</v>
      </c>
      <c r="B210" t="s" s="137">
        <v>23</v>
      </c>
      <c r="C210" t="s" s="143">
        <v>516</v>
      </c>
      <c r="D210" t="s" s="147">
        <v>517</v>
      </c>
      <c r="E210" t="s" s="130">
        <v>51</v>
      </c>
      <c r="F210" s="129">
        <v>30</v>
      </c>
      <c r="G210" t="s" s="24">
        <v>471</v>
      </c>
      <c r="H210" t="s" s="25">
        <f>IF(AND(E210="M",F210&lt;=29),"M 17-29",IF(AND(E210="K",F210&lt;=29),"K 17-29",IF(AND(E210="M",F210&gt;29),"M 30-79",IF(AND(E210="K",F210&gt;29),"K 30-79","other"))))</f>
        <v>52</v>
      </c>
      <c r="I210" s="26"/>
      <c r="J210" s="27">
        <f>ROUND(IF((AP210-1.67)&lt;1,"1",AP210-1.67),0)</f>
        <v>3</v>
      </c>
      <c r="K210" s="28">
        <f>ROUND(IF((AP210+1.67)&gt;10,"10",AP210+1.67),0)</f>
        <v>7</v>
      </c>
      <c r="L210" t="s" s="25">
        <f>CONCATENATE(J210,"-",K210)</f>
        <v>30</v>
      </c>
      <c r="M210" s="28">
        <f>ROUND(IF((AS210-2.01)&lt;1,"1",AS210-2.01),0)</f>
        <v>5</v>
      </c>
      <c r="N210" s="28">
        <f>ROUND(IF((AS210+2.01)&gt;10,"10",AS210+2.01),0)</f>
        <v>9</v>
      </c>
      <c r="O210" t="s" s="25">
        <f>CONCATENATE(M210,"-",N210)</f>
        <v>31</v>
      </c>
      <c r="P210" s="28">
        <f>ROUND(IF((AV210-1.73)&lt;1,"1",AV210-1.73),0)</f>
        <v>2</v>
      </c>
      <c r="Q210" s="28">
        <f>ROUND(IF((AV210+1.73)&gt;10,"10",AV210+1.73),0)</f>
        <v>6</v>
      </c>
      <c r="R210" t="s" s="25">
        <f>CONCATENATE(P210,"-",Q210)</f>
        <v>33</v>
      </c>
      <c r="S210" s="28">
        <f>ROUND(IF((AY210-1.91)&lt;1,"1",AY210-1.91),0)</f>
        <v>5</v>
      </c>
      <c r="T210" s="28">
        <f>ROUND(IF((AY210+1.91)&gt;10,"10",AY210+1.91),0)</f>
        <v>9</v>
      </c>
      <c r="U210" t="s" s="25">
        <f>CONCATENATE(S210,"-",T210)</f>
        <v>31</v>
      </c>
      <c r="V210" s="28">
        <f>ROUND(IF((BB210-1.76)&lt;1,"1",BB210-1.76),0)</f>
        <v>3</v>
      </c>
      <c r="W210" s="28">
        <f>ROUND(IF((BB210+1.76)&gt;10,"10",BB210+1.76),0)</f>
        <v>7</v>
      </c>
      <c r="X210" t="s" s="29">
        <f>CONCATENATE(V210,"-",W210)</f>
        <v>30</v>
      </c>
      <c r="Y210" s="27">
        <f>ROUND(IF(AN210-7.43&lt;48,"48",AN210-7.43),0)</f>
        <v>138</v>
      </c>
      <c r="Z210" s="28">
        <f>ROUND(IF(AN210+7.43&gt;240,"240",AN210+7.43),0)</f>
        <v>152</v>
      </c>
      <c r="AA210" t="s" s="25">
        <f>CONCATENATE(Y210,"-",Z210)</f>
        <v>56</v>
      </c>
      <c r="AB210" s="28">
        <f>ROUND(IF(AQ210-7.37&lt;48,"48",AQ210-7.37),0)</f>
        <v>147</v>
      </c>
      <c r="AC210" s="28">
        <f>ROUND(IF(AQ210+7.37&gt;240,"240",AQ210+7.37),0)</f>
        <v>161</v>
      </c>
      <c r="AD210" t="s" s="25">
        <f>CONCATENATE(AB210,"-",AC210)</f>
        <v>57</v>
      </c>
      <c r="AE210" s="28">
        <f>ROUND(IF(AT210-7.31&lt;48,"48",AT210-7.31),0)</f>
        <v>123</v>
      </c>
      <c r="AF210" s="28">
        <f>ROUND(IF(AT210+7.31&gt;240,"240",AT210+7.31),0)</f>
        <v>137</v>
      </c>
      <c r="AG210" t="s" s="25">
        <f>CONCATENATE(AE210,"-",AF210)</f>
        <v>134</v>
      </c>
      <c r="AH210" s="28">
        <f>ROUND(IF(AW210-7.22&lt;48,"48",AW210-7.22),0)</f>
        <v>170</v>
      </c>
      <c r="AI210" s="28">
        <f>ROUND(IF(AW210+7.22&gt;240,"240",AW210+7.22),0)</f>
        <v>184</v>
      </c>
      <c r="AJ210" t="s" s="25">
        <f>CONCATENATE(AH210,"-",AI210)</f>
        <v>150</v>
      </c>
      <c r="AK210" s="28">
        <f>ROUND(IF(AZ210-7.06&lt;48,"48",AZ210-7.06),0)</f>
        <v>152</v>
      </c>
      <c r="AL210" s="28">
        <f>ROUND(IF(AZ210+7.06&gt;240,"240",AZ210+7.06),0)</f>
        <v>166</v>
      </c>
      <c r="AM210" t="s" s="29">
        <f>CONCATENATE(AK210,"-",AL210)</f>
        <v>125</v>
      </c>
      <c r="AN210" s="27">
        <f>BD210+48</f>
        <v>145</v>
      </c>
      <c r="AO210" s="30">
        <f>AN210/48</f>
        <v>3.02083333333333</v>
      </c>
      <c r="AP210" s="126">
        <v>5</v>
      </c>
      <c r="AQ210" s="28">
        <f>BF210+48</f>
        <v>154</v>
      </c>
      <c r="AR210" s="30">
        <f>AQ210/48</f>
        <v>3.20833333333333</v>
      </c>
      <c r="AS210" s="126">
        <v>7</v>
      </c>
      <c r="AT210" s="28">
        <f>BH210+48</f>
        <v>130</v>
      </c>
      <c r="AU210" s="30">
        <f>AT210/48</f>
        <v>2.70833333333333</v>
      </c>
      <c r="AV210" s="126">
        <v>4</v>
      </c>
      <c r="AW210" s="28">
        <f>BJ210+48</f>
        <v>177</v>
      </c>
      <c r="AX210" s="30">
        <f>AW210/48</f>
        <v>3.6875</v>
      </c>
      <c r="AY210" s="126">
        <v>7</v>
      </c>
      <c r="AZ210" s="28">
        <f>BL210+48</f>
        <v>159</v>
      </c>
      <c r="BA210" s="30">
        <f>AZ210/48</f>
        <v>3.3125</v>
      </c>
      <c r="BB210" s="127">
        <v>5</v>
      </c>
      <c r="BC210" s="155"/>
      <c r="BD210" s="128">
        <v>97</v>
      </c>
      <c r="BE210" s="126">
        <v>5</v>
      </c>
      <c r="BF210" s="126">
        <v>106</v>
      </c>
      <c r="BG210" s="126">
        <v>7</v>
      </c>
      <c r="BH210" s="126">
        <v>82</v>
      </c>
      <c r="BI210" s="126">
        <v>4</v>
      </c>
      <c r="BJ210" s="126">
        <v>129</v>
      </c>
      <c r="BK210" s="126">
        <v>7</v>
      </c>
      <c r="BL210" s="126">
        <v>111</v>
      </c>
      <c r="BM210" s="127">
        <v>5</v>
      </c>
    </row>
    <row r="211" ht="15.75" customHeight="1">
      <c r="A211" s="136">
        <v>208</v>
      </c>
      <c r="B211" t="s" s="137">
        <v>23</v>
      </c>
      <c r="C211" t="s" s="143">
        <v>518</v>
      </c>
      <c r="D211" t="s" s="147">
        <v>519</v>
      </c>
      <c r="E211" t="s" s="133">
        <v>26</v>
      </c>
      <c r="F211" s="129">
        <v>44</v>
      </c>
      <c r="G211" t="s" s="24">
        <v>471</v>
      </c>
      <c r="H211" t="s" s="25">
        <f>IF(AND(E211="M",F211&lt;=29),"M 17-29",IF(AND(E211="K",F211&lt;=29),"K 17-29",IF(AND(E211="M",F211&gt;29),"M 30-79",IF(AND(E211="K",F211&gt;29),"K 30-79","other"))))</f>
        <v>28</v>
      </c>
      <c r="I211" s="26"/>
      <c r="J211" s="27">
        <f>ROUND(IF((AP211-1.49)&lt;1,"1",AP211-1.49),0)</f>
        <v>4</v>
      </c>
      <c r="K211" s="28">
        <f>ROUND(IF((AP211+1.49)&gt;10,"10",AP211+1.49),0)</f>
        <v>6</v>
      </c>
      <c r="L211" t="s" s="25">
        <f>CONCATENATE(J211,"-",K211)</f>
        <v>80</v>
      </c>
      <c r="M211" s="28">
        <f>ROUND(IF((AS211-1.69)&lt;1,"1",AS211-1.69),0)</f>
        <v>1</v>
      </c>
      <c r="N211" s="28">
        <f>ROUND(IF((AS211+1.69)&gt;10,"10",AS211+1.69),0)</f>
        <v>5</v>
      </c>
      <c r="O211" t="s" s="25">
        <f>CONCATENATE(M211,"-",N211)</f>
        <v>44</v>
      </c>
      <c r="P211" s="28">
        <f>ROUND(IF((AV211-1.7)&lt;1,"1",AV211-1.7),0)</f>
        <v>5</v>
      </c>
      <c r="Q211" s="28">
        <f>ROUND(IF((AV211+1.7)&gt;10,"10",AV211+1.7),0)</f>
        <v>9</v>
      </c>
      <c r="R211" t="s" s="25">
        <f>CONCATENATE(P211,"-",Q211)</f>
        <v>31</v>
      </c>
      <c r="S211" s="28">
        <f>ROUND(IF((AY211-1.81)&lt;1,"1",AY211-1.81),0)</f>
        <v>3</v>
      </c>
      <c r="T211" s="28">
        <f>ROUND(IF((AY211+1.81)&gt;10,"10",AY211+1.81),)</f>
        <v>7</v>
      </c>
      <c r="U211" t="s" s="25">
        <f>CONCATENATE(S211,"-",T211)</f>
        <v>30</v>
      </c>
      <c r="V211" s="28">
        <f>ROUND(IF((BB211-1.53)&lt;1,"1",BB211-1.53),0)</f>
        <v>3</v>
      </c>
      <c r="W211" s="28">
        <f>ROUND(IF((BB211+1.53)&gt;10,"10",BB211+1.53),0)</f>
        <v>7</v>
      </c>
      <c r="X211" t="s" s="29">
        <f>CONCATENATE(V211,"-",W211)</f>
        <v>30</v>
      </c>
      <c r="Y211" s="27">
        <f>ROUND(IF(AN211-7.43&lt;48,"48",AN211-7.43),0)</f>
        <v>132</v>
      </c>
      <c r="Z211" s="28">
        <f>ROUND(IF(AN211+7.43&gt;240,"240",AN211+7.43),0)</f>
        <v>146</v>
      </c>
      <c r="AA211" t="s" s="25">
        <f>CONCATENATE(Y211,"-",Z211)</f>
        <v>173</v>
      </c>
      <c r="AB211" s="28">
        <f>ROUND(IF(AQ211-7.37&lt;48,"48",AQ211-7.37),0)</f>
        <v>131</v>
      </c>
      <c r="AC211" s="28">
        <f>ROUND(IF(AQ211+7.37&gt;240,"240",AQ211+7.37),0)</f>
        <v>145</v>
      </c>
      <c r="AD211" t="s" s="25">
        <f>CONCATENATE(AB211,"-",AC211)</f>
        <v>124</v>
      </c>
      <c r="AE211" s="28">
        <f>ROUND(IF(AT211-7.31&lt;48,"48",AT211-7.31),0)</f>
        <v>173</v>
      </c>
      <c r="AF211" s="28">
        <f>ROUND(IF(AT211+7.31&gt;240,"240",AT211+7.31),0)</f>
        <v>187</v>
      </c>
      <c r="AG211" t="s" s="25">
        <f>CONCATENATE(AE211,"-",AF211)</f>
        <v>178</v>
      </c>
      <c r="AH211" s="28">
        <f>ROUND(IF(AW211-7.22&lt;48,"48",AW211-7.22),0)</f>
        <v>154</v>
      </c>
      <c r="AI211" s="28">
        <f>ROUND(IF(AW211+7.22&gt;240,"240",AW211+7.22),0)</f>
        <v>168</v>
      </c>
      <c r="AJ211" t="s" s="25">
        <f>CONCATENATE(AH211,"-",AI211)</f>
        <v>139</v>
      </c>
      <c r="AK211" s="28">
        <f>ROUND(IF(AZ211-7.06&lt;48,"48",AZ211-7.06),0)</f>
        <v>141</v>
      </c>
      <c r="AL211" s="28">
        <f>ROUND(IF(AZ211+7.06&gt;240,"240",AZ211+7.06),0)</f>
        <v>155</v>
      </c>
      <c r="AM211" t="s" s="29">
        <f>CONCATENATE(AK211,"-",AL211)</f>
        <v>135</v>
      </c>
      <c r="AN211" s="27">
        <f>BD211+48</f>
        <v>139</v>
      </c>
      <c r="AO211" s="30">
        <f>AN211/48</f>
        <v>2.89583333333333</v>
      </c>
      <c r="AP211" s="95">
        <v>5</v>
      </c>
      <c r="AQ211" s="28">
        <f>BF211+48</f>
        <v>138</v>
      </c>
      <c r="AR211" s="30">
        <f>AQ211/48</f>
        <v>2.875</v>
      </c>
      <c r="AS211" s="95">
        <v>3</v>
      </c>
      <c r="AT211" s="28">
        <f>BH211+48</f>
        <v>180</v>
      </c>
      <c r="AU211" s="30">
        <f>AT211/48</f>
        <v>3.75</v>
      </c>
      <c r="AV211" s="95">
        <v>7</v>
      </c>
      <c r="AW211" s="28">
        <f>BJ211+48</f>
        <v>161</v>
      </c>
      <c r="AX211" s="30">
        <f>AW211/48</f>
        <v>3.35416666666667</v>
      </c>
      <c r="AY211" s="95">
        <v>5</v>
      </c>
      <c r="AZ211" s="28">
        <f>BL211+48</f>
        <v>148</v>
      </c>
      <c r="BA211" s="30">
        <f>AZ211/48</f>
        <v>3.08333333333333</v>
      </c>
      <c r="BB211" s="96">
        <v>5</v>
      </c>
      <c r="BC211" s="155"/>
      <c r="BD211" s="97">
        <v>91</v>
      </c>
      <c r="BE211" s="95">
        <v>5</v>
      </c>
      <c r="BF211" s="95">
        <v>90</v>
      </c>
      <c r="BG211" s="95">
        <v>3</v>
      </c>
      <c r="BH211" s="95">
        <v>132</v>
      </c>
      <c r="BI211" s="95">
        <v>7</v>
      </c>
      <c r="BJ211" s="95">
        <v>113</v>
      </c>
      <c r="BK211" s="95">
        <v>5</v>
      </c>
      <c r="BL211" s="95">
        <v>100</v>
      </c>
      <c r="BM211" s="96">
        <v>5</v>
      </c>
    </row>
    <row r="212" ht="15.75" customHeight="1">
      <c r="A212" s="136">
        <v>209</v>
      </c>
      <c r="B212" t="s" s="137">
        <v>23</v>
      </c>
      <c r="C212" t="s" s="143">
        <v>520</v>
      </c>
      <c r="D212" t="s" s="147">
        <v>521</v>
      </c>
      <c r="E212" t="s" s="133">
        <v>51</v>
      </c>
      <c r="F212" s="129">
        <v>43</v>
      </c>
      <c r="G212" t="s" s="24">
        <v>471</v>
      </c>
      <c r="H212" t="s" s="25">
        <f>IF(AND(E212="M",F212&lt;=29),"M 17-29",IF(AND(E212="K",F212&lt;=29),"K 17-29",IF(AND(E212="M",F212&gt;29),"M 30-79",IF(AND(E212="K",F212&gt;29),"K 30-79","other"))))</f>
        <v>52</v>
      </c>
      <c r="I212" s="26"/>
      <c r="J212" s="27">
        <f>ROUND(IF((AP212-1.67)&lt;1,"1",AP212-1.67),0)</f>
        <v>4</v>
      </c>
      <c r="K212" s="28">
        <f>ROUND(IF((AP212+1.67)&gt;10,"10",AP212+1.67),0)</f>
        <v>8</v>
      </c>
      <c r="L212" t="s" s="25">
        <f>CONCATENATE(J212,"-",K212)</f>
        <v>32</v>
      </c>
      <c r="M212" s="28">
        <f>ROUND(IF((AS212-2.01)&lt;1,"1",AS212-2.01),0)</f>
        <v>1</v>
      </c>
      <c r="N212" s="28">
        <f>ROUND(IF((AS212+2.01)&gt;10,"10",AS212+2.01),0)</f>
        <v>5</v>
      </c>
      <c r="O212" t="s" s="25">
        <f>CONCATENATE(M212,"-",N212)</f>
        <v>44</v>
      </c>
      <c r="P212" s="28">
        <f>ROUND(IF((AV212-1.73)&lt;1,"1",AV212-1.73),0)</f>
        <v>7</v>
      </c>
      <c r="Q212" s="28">
        <f>ROUND(IF((AV212+1.73)&gt;10,"10",AV212+1.73),0)</f>
        <v>10</v>
      </c>
      <c r="R212" t="s" s="25">
        <f>CONCATENATE(P212,"-",Q212)</f>
        <v>42</v>
      </c>
      <c r="S212" s="28">
        <f>ROUND(IF((AY212-1.91)&lt;1,"1",AY212-1.91),0)</f>
        <v>8</v>
      </c>
      <c r="T212" s="28">
        <f>ROUND(IF((AY212+1.91)&gt;10,"10",AY212+1.91),0)</f>
        <v>10</v>
      </c>
      <c r="U212" t="s" s="25">
        <f>CONCATENATE(S212,"-",T212)</f>
        <v>61</v>
      </c>
      <c r="V212" s="28">
        <f>ROUND(IF((BB212-1.76)&lt;1,"1",BB212-1.76),0)</f>
        <v>4</v>
      </c>
      <c r="W212" s="28">
        <f>ROUND(IF((BB212+1.76)&gt;10,"10",BB212+1.76),0)</f>
        <v>8</v>
      </c>
      <c r="X212" t="s" s="29">
        <f>CONCATENATE(V212,"-",W212)</f>
        <v>32</v>
      </c>
      <c r="Y212" s="27">
        <f>ROUND(IF(AN212-7.43&lt;48,"48",AN212-7.43),0)</f>
        <v>141</v>
      </c>
      <c r="Z212" s="28">
        <f>ROUND(IF(AN212+7.43&gt;240,"240",AN212+7.43),0)</f>
        <v>155</v>
      </c>
      <c r="AA212" t="s" s="25">
        <f>CONCATENATE(Y212,"-",Z212)</f>
        <v>135</v>
      </c>
      <c r="AB212" s="28">
        <f>ROUND(IF(AQ212-7.37&lt;48,"48",AQ212-7.37),0)</f>
        <v>120</v>
      </c>
      <c r="AC212" s="28">
        <f>ROUND(IF(AQ212+7.37&gt;240,"240",AQ212+7.37),0)</f>
        <v>134</v>
      </c>
      <c r="AD212" t="s" s="25">
        <f>CONCATENATE(AB212,"-",AC212)</f>
        <v>158</v>
      </c>
      <c r="AE212" s="28">
        <f>ROUND(IF(AT212-7.31&lt;48,"48",AT212-7.31),0)</f>
        <v>190</v>
      </c>
      <c r="AF212" s="28">
        <f>ROUND(IF(AT212+7.31&gt;240,"240",AT212+7.31),0)</f>
        <v>204</v>
      </c>
      <c r="AG212" t="s" s="25">
        <f>CONCATENATE(AE212,"-",AF212)</f>
        <v>220</v>
      </c>
      <c r="AH212" s="28">
        <f>ROUND(IF(AW212-7.22&lt;48,"48",AW212-7.22),0)</f>
        <v>195</v>
      </c>
      <c r="AI212" s="28">
        <f>ROUND(IF(AW212+7.22&gt;240,"240",AW212+7.22),0)</f>
        <v>209</v>
      </c>
      <c r="AJ212" t="s" s="25">
        <f>CONCATENATE(AH212,"-",AI212)</f>
        <v>97</v>
      </c>
      <c r="AK212" s="28">
        <f>ROUND(IF(AZ212-7.06&lt;48,"48",AZ212-7.06),0)</f>
        <v>162</v>
      </c>
      <c r="AL212" s="28">
        <f>ROUND(IF(AZ212+7.06&gt;240,"240",AZ212+7.06),0)</f>
        <v>176</v>
      </c>
      <c r="AM212" t="s" s="29">
        <f>CONCATENATE(AK212,"-",AL212)</f>
        <v>84</v>
      </c>
      <c r="AN212" s="27">
        <f>BD212+48</f>
        <v>148</v>
      </c>
      <c r="AO212" s="30">
        <f>AN212/48</f>
        <v>3.08333333333333</v>
      </c>
      <c r="AP212" s="95">
        <v>6</v>
      </c>
      <c r="AQ212" s="28">
        <f>BF212+48</f>
        <v>127</v>
      </c>
      <c r="AR212" s="30">
        <f>AQ212/48</f>
        <v>2.64583333333333</v>
      </c>
      <c r="AS212" s="95">
        <v>3</v>
      </c>
      <c r="AT212" s="28">
        <f>BH212+48</f>
        <v>197</v>
      </c>
      <c r="AU212" s="30">
        <f>AT212/48</f>
        <v>4.10416666666667</v>
      </c>
      <c r="AV212" s="95">
        <v>9</v>
      </c>
      <c r="AW212" s="28">
        <f>BJ212+48</f>
        <v>202</v>
      </c>
      <c r="AX212" s="30">
        <f>AW212/48</f>
        <v>4.20833333333333</v>
      </c>
      <c r="AY212" s="95">
        <v>10</v>
      </c>
      <c r="AZ212" s="28">
        <f>BL212+48</f>
        <v>169</v>
      </c>
      <c r="BA212" s="30">
        <f>AZ212/48</f>
        <v>3.52083333333333</v>
      </c>
      <c r="BB212" s="96">
        <v>6</v>
      </c>
      <c r="BC212" s="155"/>
      <c r="BD212" s="97">
        <v>100</v>
      </c>
      <c r="BE212" s="95">
        <v>6</v>
      </c>
      <c r="BF212" s="95">
        <v>79</v>
      </c>
      <c r="BG212" s="95">
        <v>3</v>
      </c>
      <c r="BH212" s="95">
        <v>149</v>
      </c>
      <c r="BI212" s="95">
        <v>9</v>
      </c>
      <c r="BJ212" s="95">
        <v>154</v>
      </c>
      <c r="BK212" s="95">
        <v>10</v>
      </c>
      <c r="BL212" s="95">
        <v>121</v>
      </c>
      <c r="BM212" s="96">
        <v>6</v>
      </c>
    </row>
    <row r="213" ht="15.75" customHeight="1">
      <c r="A213" s="136">
        <v>210</v>
      </c>
      <c r="B213" t="s" s="137">
        <v>23</v>
      </c>
      <c r="C213" t="s" s="143">
        <v>522</v>
      </c>
      <c r="D213" t="s" s="147">
        <v>523</v>
      </c>
      <c r="E213" t="s" s="133">
        <v>51</v>
      </c>
      <c r="F213" s="129">
        <v>24</v>
      </c>
      <c r="G213" t="s" s="24">
        <v>471</v>
      </c>
      <c r="H213" t="s" s="25">
        <f>IF(AND(E213="M",F213&lt;=29),"M 17-29",IF(AND(E213="K",F213&lt;=29),"K 17-29",IF(AND(E213="M",F213&gt;29),"M 30-79",IF(AND(E213="K",F213&gt;29),"K 30-79","other"))))</f>
        <v>101</v>
      </c>
      <c r="I213" s="26"/>
      <c r="J213" s="27">
        <f>ROUND(IF((AP213-1.33)&lt;1,"1",AP213-1.33),0)</f>
        <v>1</v>
      </c>
      <c r="K213" s="28">
        <f>ROUND(IF((AP213+1.33)&gt;10,"10",AP213+1.33),0)</f>
        <v>2</v>
      </c>
      <c r="L213" t="s" s="25">
        <f>CONCATENATE(J213,"-",K213)</f>
        <v>67</v>
      </c>
      <c r="M213" s="28">
        <f>ROUND(IF((AS213-1.31)&lt;1,"1",AS213-1.31),0)</f>
        <v>9</v>
      </c>
      <c r="N213" s="28">
        <f>ROUND(IF((AS213+1.31)&gt;10,"10",AS213+1.31),0)</f>
        <v>10</v>
      </c>
      <c r="O213" t="s" s="25">
        <f>CONCATENATE(M213,"-",N213)</f>
        <v>82</v>
      </c>
      <c r="P213" s="28">
        <f>ROUND(IF((AV213-1.52)&lt;1,"1",AV213-1.52),0)</f>
        <v>7</v>
      </c>
      <c r="Q213" s="28">
        <f>ROUND(IF((AV213+1.52)&gt;10,"10",AV213+1.52),0)</f>
        <v>10</v>
      </c>
      <c r="R213" t="s" s="25">
        <f>CONCATENATE(P213,"-",Q213)</f>
        <v>42</v>
      </c>
      <c r="S213" s="28">
        <f>ROUND(IF((AY213-1.6)&lt;1,"1",AY213-1.6),0)</f>
        <v>8</v>
      </c>
      <c r="T213" s="28">
        <f>ROUND(IF((AY213+1.6)&gt;10,"10",AY213+1.6),0)</f>
        <v>10</v>
      </c>
      <c r="U213" t="s" s="25">
        <f>CONCATENATE(S213,"-",T213)</f>
        <v>61</v>
      </c>
      <c r="V213" s="28">
        <f>ROUND(IF((BB213-1.3)&lt;1,"1",BB213-1.3),0)</f>
        <v>9</v>
      </c>
      <c r="W213" s="28">
        <f>ROUND(IF((BB213+1.3)&gt;10,"10",BB213+1.3),0)</f>
        <v>10</v>
      </c>
      <c r="X213" t="s" s="29">
        <f>CONCATENATE(V213,"-",W213)</f>
        <v>82</v>
      </c>
      <c r="Y213" s="27">
        <f>ROUND(IF(AN213-7.43&lt;48,"48",AN213-7.43),0)</f>
        <v>56</v>
      </c>
      <c r="Z213" s="28">
        <f>ROUND(IF(AN213+7.43&gt;240,"240",AN213+7.43),0)</f>
        <v>70</v>
      </c>
      <c r="AA213" t="s" s="25">
        <f>CONCATENATE(Y213,"-",Z213)</f>
        <v>317</v>
      </c>
      <c r="AB213" s="28">
        <f>ROUND(IF(AQ213-7.37&lt;48,"48",AQ213-7.37),0)</f>
        <v>173</v>
      </c>
      <c r="AC213" s="28">
        <f>ROUND(IF(AQ213+7.37&gt;240,"240",AQ213+7.37),0)</f>
        <v>187</v>
      </c>
      <c r="AD213" t="s" s="25">
        <f>CONCATENATE(AB213,"-",AC213)</f>
        <v>178</v>
      </c>
      <c r="AE213" s="28">
        <f>ROUND(IF(AT213-7.31&lt;48,"48",AT213-7.31),0)</f>
        <v>173</v>
      </c>
      <c r="AF213" s="28">
        <f>ROUND(IF(AT213+7.31&gt;240,"240",AT213+7.31),0)</f>
        <v>187</v>
      </c>
      <c r="AG213" t="s" s="25">
        <f>CONCATENATE(AE213,"-",AF213)</f>
        <v>178</v>
      </c>
      <c r="AH213" s="28">
        <f>ROUND(IF(AW213-7.22&lt;48,"48",AW213-7.22),0)</f>
        <v>197</v>
      </c>
      <c r="AI213" s="28">
        <f>ROUND(IF(AW213+7.22&gt;240,"240",AW213+7.22),0)</f>
        <v>211</v>
      </c>
      <c r="AJ213" t="s" s="25">
        <f>CONCATENATE(AH213,"-",AI213)</f>
        <v>159</v>
      </c>
      <c r="AK213" s="28">
        <f>ROUND(IF(AZ213-7.06&lt;48,"48",AZ213-7.06),0)</f>
        <v>207</v>
      </c>
      <c r="AL213" s="28">
        <f>ROUND(IF(AZ213+7.06&gt;240,"240",AZ213+7.06),0)</f>
        <v>221</v>
      </c>
      <c r="AM213" t="s" s="29">
        <f>CONCATENATE(AK213,"-",AL213)</f>
        <v>196</v>
      </c>
      <c r="AN213" s="27">
        <f>BD213+48</f>
        <v>63</v>
      </c>
      <c r="AO213" s="30">
        <f>AN213/48</f>
        <v>1.3125</v>
      </c>
      <c r="AP213" s="95">
        <v>1</v>
      </c>
      <c r="AQ213" s="28">
        <f>BF213+48</f>
        <v>180</v>
      </c>
      <c r="AR213" s="30">
        <f>AQ213/48</f>
        <v>3.75</v>
      </c>
      <c r="AS213" s="95">
        <v>10</v>
      </c>
      <c r="AT213" s="28">
        <f>BH213+48</f>
        <v>180</v>
      </c>
      <c r="AU213" s="30">
        <f>AT213/48</f>
        <v>3.75</v>
      </c>
      <c r="AV213" s="95">
        <v>9</v>
      </c>
      <c r="AW213" s="28">
        <f>BJ213+48</f>
        <v>204</v>
      </c>
      <c r="AX213" s="30">
        <f>AW213/48</f>
        <v>4.25</v>
      </c>
      <c r="AY213" s="95">
        <v>10</v>
      </c>
      <c r="AZ213" s="28">
        <f>BL213+48</f>
        <v>214</v>
      </c>
      <c r="BA213" s="30">
        <f>AZ213/48</f>
        <v>4.45833333333333</v>
      </c>
      <c r="BB213" s="96">
        <v>10</v>
      </c>
      <c r="BC213" s="155"/>
      <c r="BD213" s="97">
        <v>15</v>
      </c>
      <c r="BE213" s="95">
        <v>1</v>
      </c>
      <c r="BF213" s="95">
        <v>132</v>
      </c>
      <c r="BG213" s="95">
        <v>10</v>
      </c>
      <c r="BH213" s="95">
        <v>132</v>
      </c>
      <c r="BI213" s="95">
        <v>9</v>
      </c>
      <c r="BJ213" s="95">
        <v>156</v>
      </c>
      <c r="BK213" s="95">
        <v>10</v>
      </c>
      <c r="BL213" s="95">
        <v>166</v>
      </c>
      <c r="BM213" s="96">
        <v>10</v>
      </c>
    </row>
    <row r="214" ht="15.75" customHeight="1">
      <c r="A214" s="136">
        <v>211</v>
      </c>
      <c r="B214" t="s" s="137">
        <v>23</v>
      </c>
      <c r="C214" t="s" s="143">
        <v>524</v>
      </c>
      <c r="D214" t="s" s="147">
        <v>525</v>
      </c>
      <c r="E214" t="s" s="133">
        <v>526</v>
      </c>
      <c r="F214" s="129">
        <v>29</v>
      </c>
      <c r="G214" t="s" s="24">
        <v>471</v>
      </c>
      <c r="H214" t="s" s="25">
        <f>IF(AND(E214="M",F214&lt;=29),"M 17-29",IF(AND(E214="K",F214&lt;=29),"K 17-29",IF(AND(E214="M",F214&gt;29),"M 30-79",IF(AND(E214="K",F214&gt;29),"K 30-79","other"))))</f>
        <v>101</v>
      </c>
      <c r="I214" s="26"/>
      <c r="J214" s="27">
        <f>ROUND(IF((AP214-1.33)&lt;1,"1",AP214-1.33),0)</f>
        <v>3</v>
      </c>
      <c r="K214" s="28">
        <f>ROUND(IF((AP214+1.33)&gt;10,"10",AP214+1.33),0)</f>
        <v>5</v>
      </c>
      <c r="L214" t="s" s="25">
        <f>CONCATENATE(J214,"-",K214)</f>
        <v>41</v>
      </c>
      <c r="M214" s="28">
        <f>ROUND(IF((AS214-1.31)&lt;1,"1",AS214-1.31),0)</f>
        <v>4</v>
      </c>
      <c r="N214" s="28">
        <f>ROUND(IF((AS214+1.31)&gt;10,"10",AS214+1.31),0)</f>
        <v>6</v>
      </c>
      <c r="O214" t="s" s="25">
        <f>CONCATENATE(M214,"-",N214)</f>
        <v>80</v>
      </c>
      <c r="P214" s="28">
        <f>ROUND(IF((AV214-1.52)&lt;1,"1",AV214-1.52),0)</f>
        <v>7</v>
      </c>
      <c r="Q214" s="28">
        <f>ROUND(IF((AV214+1.52)&gt;10,"10",AV214+1.52),0)</f>
        <v>10</v>
      </c>
      <c r="R214" t="s" s="25">
        <f>CONCATENATE(P214,"-",Q214)</f>
        <v>42</v>
      </c>
      <c r="S214" s="28">
        <f>ROUND(IF((AY214-1.6)&lt;1,"1",AY214-1.6),0)</f>
        <v>6</v>
      </c>
      <c r="T214" s="28">
        <f>ROUND(IF((AY214+1.6)&gt;10,"10",AY214+1.6),0)</f>
        <v>10</v>
      </c>
      <c r="U214" t="s" s="25">
        <f>CONCATENATE(S214,"-",T214)</f>
        <v>43</v>
      </c>
      <c r="V214" s="28">
        <f>ROUND(IF((BB214-1.3)&lt;1,"1",BB214-1.3),0)</f>
        <v>3</v>
      </c>
      <c r="W214" s="28">
        <f>ROUND(IF((BB214+1.3)&gt;10,"10",BB214+1.3),0)</f>
        <v>5</v>
      </c>
      <c r="X214" t="s" s="29">
        <f>CONCATENATE(V214,"-",W214)</f>
        <v>41</v>
      </c>
      <c r="Y214" s="27">
        <f>ROUND(IF(AN214-7.43&lt;48,"48",AN214-7.43),0)</f>
        <v>117</v>
      </c>
      <c r="Z214" s="28">
        <f>ROUND(IF(AN214+7.43&gt;240,"240",AN214+7.43),0)</f>
        <v>131</v>
      </c>
      <c r="AA214" t="s" s="25">
        <f>CONCATENATE(Y214,"-",Z214)</f>
        <v>45</v>
      </c>
      <c r="AB214" s="28">
        <f>ROUND(IF(AQ214-7.37&lt;48,"48",AQ214-7.37),0)</f>
        <v>150</v>
      </c>
      <c r="AC214" s="28">
        <f>ROUND(IF(AQ214+7.37&gt;240,"240",AQ214+7.37),0)</f>
        <v>164</v>
      </c>
      <c r="AD214" t="s" s="25">
        <f>CONCATENATE(AB214,"-",AC214)</f>
        <v>186</v>
      </c>
      <c r="AE214" s="28">
        <f>ROUND(IF(AT214-7.31&lt;48,"48",AT214-7.31),0)</f>
        <v>170</v>
      </c>
      <c r="AF214" s="28">
        <f>ROUND(IF(AT214+7.31&gt;240,"240",AT214+7.31),0)</f>
        <v>184</v>
      </c>
      <c r="AG214" t="s" s="25">
        <f>CONCATENATE(AE214,"-",AF214)</f>
        <v>150</v>
      </c>
      <c r="AH214" s="28">
        <f>ROUND(IF(AW214-7.22&lt;48,"48",AW214-7.22),0)</f>
        <v>165</v>
      </c>
      <c r="AI214" s="28">
        <f>ROUND(IF(AW214+7.22&gt;240,"240",AW214+7.22),0)</f>
        <v>179</v>
      </c>
      <c r="AJ214" t="s" s="25">
        <f>CONCATENATE(AH214,"-",AI214)</f>
        <v>110</v>
      </c>
      <c r="AK214" s="28">
        <f>ROUND(IF(AZ214-7.06&lt;48,"48",AZ214-7.06),0)</f>
        <v>146</v>
      </c>
      <c r="AL214" s="28">
        <f>ROUND(IF(AZ214+7.06&gt;240,"240",AZ214+7.06),0)</f>
        <v>160</v>
      </c>
      <c r="AM214" t="s" s="29">
        <f>CONCATENATE(AK214,"-",AL214)</f>
        <v>105</v>
      </c>
      <c r="AN214" s="27">
        <f>BD214+48</f>
        <v>124</v>
      </c>
      <c r="AO214" s="30">
        <f>AN214/48</f>
        <v>2.58333333333333</v>
      </c>
      <c r="AP214" s="95">
        <v>4</v>
      </c>
      <c r="AQ214" s="28">
        <f>BF214+48</f>
        <v>157</v>
      </c>
      <c r="AR214" s="30">
        <f>AQ214/48</f>
        <v>3.27083333333333</v>
      </c>
      <c r="AS214" s="95">
        <v>5</v>
      </c>
      <c r="AT214" s="28">
        <f>BH214+48</f>
        <v>177</v>
      </c>
      <c r="AU214" s="30">
        <f>AT214/48</f>
        <v>3.6875</v>
      </c>
      <c r="AV214" s="95">
        <v>9</v>
      </c>
      <c r="AW214" s="28">
        <f>BJ214+48</f>
        <v>172</v>
      </c>
      <c r="AX214" s="30">
        <f>AW214/48</f>
        <v>3.58333333333333</v>
      </c>
      <c r="AY214" s="95">
        <v>8</v>
      </c>
      <c r="AZ214" s="28">
        <f>BL214+48</f>
        <v>153</v>
      </c>
      <c r="BA214" s="30">
        <f>AZ214/48</f>
        <v>3.1875</v>
      </c>
      <c r="BB214" s="96">
        <v>4</v>
      </c>
      <c r="BC214" s="155"/>
      <c r="BD214" s="97">
        <v>76</v>
      </c>
      <c r="BE214" s="95">
        <v>4</v>
      </c>
      <c r="BF214" s="95">
        <v>109</v>
      </c>
      <c r="BG214" s="95">
        <v>5</v>
      </c>
      <c r="BH214" s="95">
        <v>129</v>
      </c>
      <c r="BI214" s="95">
        <v>9</v>
      </c>
      <c r="BJ214" s="95">
        <v>124</v>
      </c>
      <c r="BK214" s="95">
        <v>8</v>
      </c>
      <c r="BL214" s="95">
        <v>105</v>
      </c>
      <c r="BM214" s="96">
        <v>4</v>
      </c>
    </row>
    <row r="215" ht="15.75" customHeight="1">
      <c r="A215" s="129">
        <v>212</v>
      </c>
      <c r="B215" t="s" s="145">
        <v>39</v>
      </c>
      <c r="C215" s="151"/>
      <c r="D215" t="s" s="147">
        <v>527</v>
      </c>
      <c r="E215" t="s" s="133">
        <v>528</v>
      </c>
      <c r="F215" s="129">
        <v>22</v>
      </c>
      <c r="G215" t="s" s="24">
        <v>471</v>
      </c>
      <c r="H215" t="s" s="25">
        <f>IF(AND(E215="M",F215&lt;=29),"M 17-29",IF(AND(E215="K",F215&lt;=29),"K 17-29",IF(AND(E215="M",F215&gt;29),"M 30-79",IF(AND(E215="K",F215&gt;29),"K 30-79","other"))))</f>
        <v>60</v>
      </c>
      <c r="I215" s="26"/>
      <c r="J215" s="27">
        <f>ROUND(IF((AP215-1.43)&lt;1,"1",AP215-1.43),0)</f>
        <v>3</v>
      </c>
      <c r="K215" s="28">
        <f>ROUND(IF((AP215+1.43)&gt;10,"10",AP215+1.43),0)</f>
        <v>5</v>
      </c>
      <c r="L215" t="s" s="25">
        <f>CONCATENATE(J215,"-",K215)</f>
        <v>41</v>
      </c>
      <c r="M215" s="28">
        <f>ROUND(IF((AS215-1.38)&lt;1,"1",AS215-1.38),0)</f>
        <v>9</v>
      </c>
      <c r="N215" s="28">
        <f>ROUND(IF((AS215+1.38)&gt;10,"10",AS215+1.38),0)</f>
        <v>10</v>
      </c>
      <c r="O215" t="s" s="25">
        <f>CONCATENATE(M215,"-",N215)</f>
        <v>82</v>
      </c>
      <c r="P215" s="28">
        <f>ROUND(IF((AV215-1.68)&lt;1,"1",AV215-1.68),0)</f>
        <v>7</v>
      </c>
      <c r="Q215" s="28">
        <f>ROUND(IF((AV215+1.68)&gt;10,"10",AV215+1.68),0)</f>
        <v>10</v>
      </c>
      <c r="R215" t="s" s="25">
        <f>CONCATENATE(P215,"-",Q215)</f>
        <v>42</v>
      </c>
      <c r="S215" s="28">
        <f>ROUND(IF((AY215-1.72)&lt;1,"1",AY215-1.72),0)</f>
        <v>5</v>
      </c>
      <c r="T215" s="28">
        <f>ROUND(IF((AY215+1.72)&gt;10,"10",AY215+1.72),0)</f>
        <v>9</v>
      </c>
      <c r="U215" t="s" s="25">
        <f>CONCATENATE(S215,"-",T215)</f>
        <v>31</v>
      </c>
      <c r="V215" s="28">
        <f>ROUND(IF((BB215-1.46)&lt;1,"1",BB215-1.46),0)</f>
        <v>8</v>
      </c>
      <c r="W215" s="28">
        <f>ROUND(IF((BB215+1.46)&gt;10,"10",BB215+1.46),0)</f>
        <v>10</v>
      </c>
      <c r="X215" t="s" s="29">
        <f>CONCATENATE(V215,"-",W215)</f>
        <v>61</v>
      </c>
      <c r="Y215" s="27">
        <f>ROUND(IF(AN215-7.43&lt;48,"48",AN215-7.43),0)</f>
        <v>112</v>
      </c>
      <c r="Z215" s="28">
        <f>ROUND(IF(AN215+7.43&gt;240,"240",AN215+7.43),0)</f>
        <v>126</v>
      </c>
      <c r="AA215" t="s" s="25">
        <f>CONCATENATE(Y215,"-",Z215)</f>
        <v>309</v>
      </c>
      <c r="AB215" s="28">
        <f>ROUND(IF(AQ215-7.37&lt;48,"48",AQ215-7.37),0)</f>
        <v>201</v>
      </c>
      <c r="AC215" s="28">
        <f>ROUND(IF(AQ215+7.37&gt;240,"240",AQ215+7.37),0)</f>
        <v>215</v>
      </c>
      <c r="AD215" t="s" s="25">
        <f>CONCATENATE(AB215,"-",AC215)</f>
        <v>245</v>
      </c>
      <c r="AE215" s="28">
        <f>ROUND(IF(AT215-7.31&lt;48,"48",AT215-7.31),0)</f>
        <v>176</v>
      </c>
      <c r="AF215" s="28">
        <f>ROUND(IF(AT215+7.31&gt;240,"240",AT215+7.31),0)</f>
        <v>190</v>
      </c>
      <c r="AG215" t="s" s="25">
        <f>CONCATENATE(AE215,"-",AF215)</f>
        <v>127</v>
      </c>
      <c r="AH215" s="28">
        <f>ROUND(IF(AW215-7.22&lt;48,"48",AW215-7.22),0)</f>
        <v>159</v>
      </c>
      <c r="AI215" s="28">
        <f>ROUND(IF(AW215+7.22&gt;240,"240",AW215+7.22),0)</f>
        <v>173</v>
      </c>
      <c r="AJ215" t="s" s="25">
        <f>CONCATENATE(AH215,"-",AI215)</f>
        <v>168</v>
      </c>
      <c r="AK215" s="28">
        <f>ROUND(IF(AZ215-7.06&lt;48,"48",AZ215-7.06),0)</f>
        <v>181</v>
      </c>
      <c r="AL215" s="28">
        <f>ROUND(IF(AZ215+7.06&gt;240,"240",AZ215+7.06),0)</f>
        <v>195</v>
      </c>
      <c r="AM215" t="s" s="29">
        <f>CONCATENATE(AK215,"-",AL215)</f>
        <v>120</v>
      </c>
      <c r="AN215" s="27">
        <f>BD215+48</f>
        <v>119</v>
      </c>
      <c r="AO215" s="30">
        <f>AN215/48</f>
        <v>2.47916666666667</v>
      </c>
      <c r="AP215" s="95">
        <v>4</v>
      </c>
      <c r="AQ215" s="28">
        <f>BF215+48</f>
        <v>208</v>
      </c>
      <c r="AR215" s="30">
        <f>AQ215/48</f>
        <v>4.33333333333333</v>
      </c>
      <c r="AS215" s="95">
        <v>10</v>
      </c>
      <c r="AT215" s="28">
        <f>BH215+48</f>
        <v>183</v>
      </c>
      <c r="AU215" s="30">
        <f>AT215/48</f>
        <v>3.8125</v>
      </c>
      <c r="AV215" s="95">
        <v>9</v>
      </c>
      <c r="AW215" s="28">
        <f>BJ215+48</f>
        <v>166</v>
      </c>
      <c r="AX215" s="30">
        <f>AW215/48</f>
        <v>3.45833333333333</v>
      </c>
      <c r="AY215" s="95">
        <v>7</v>
      </c>
      <c r="AZ215" s="28">
        <f>BL215+48</f>
        <v>188</v>
      </c>
      <c r="BA215" s="30">
        <f>AZ215/48</f>
        <v>3.91666666666667</v>
      </c>
      <c r="BB215" s="96">
        <v>9</v>
      </c>
      <c r="BC215" s="150"/>
      <c r="BD215" s="97">
        <v>71</v>
      </c>
      <c r="BE215" s="95">
        <v>4</v>
      </c>
      <c r="BF215" s="95">
        <v>160</v>
      </c>
      <c r="BG215" s="95">
        <v>10</v>
      </c>
      <c r="BH215" s="95">
        <v>135</v>
      </c>
      <c r="BI215" s="95">
        <v>9</v>
      </c>
      <c r="BJ215" s="95">
        <v>118</v>
      </c>
      <c r="BK215" s="95">
        <v>7</v>
      </c>
      <c r="BL215" s="95">
        <v>140</v>
      </c>
      <c r="BM215" s="96">
        <v>9</v>
      </c>
    </row>
    <row r="216" ht="15.75" customHeight="1">
      <c r="A216" s="136">
        <v>213</v>
      </c>
      <c r="B216" t="s" s="137">
        <v>23</v>
      </c>
      <c r="C216" s="138"/>
      <c r="D216" t="s" s="152">
        <v>529</v>
      </c>
      <c r="E216" t="s" s="133">
        <v>526</v>
      </c>
      <c r="F216" s="129">
        <v>23</v>
      </c>
      <c r="G216" t="s" s="24">
        <v>471</v>
      </c>
      <c r="H216" t="s" s="25">
        <f>IF(AND(E216="M",F216&lt;=29),"M 17-29",IF(AND(E216="K",F216&lt;=29),"K 17-29",IF(AND(E216="M",F216&gt;29),"M 30-79",IF(AND(E216="K",F216&gt;29),"K 30-79","other"))))</f>
        <v>101</v>
      </c>
      <c r="I216" s="26"/>
      <c r="J216" s="27">
        <f>ROUND(IF((AP216-1.33)&lt;1,"1",AP216-1.33),0)</f>
        <v>2</v>
      </c>
      <c r="K216" s="28">
        <f>ROUND(IF((AP216+1.33)&gt;10,"10",AP216+1.33),0)</f>
        <v>4</v>
      </c>
      <c r="L216" t="s" s="25">
        <f>CONCATENATE(J216,"-",K216)</f>
        <v>29</v>
      </c>
      <c r="M216" s="28">
        <f>ROUND(IF((AS216-1.31)&lt;1,"1",AS216-1.31),0)</f>
        <v>7</v>
      </c>
      <c r="N216" s="28">
        <f>ROUND(IF((AS216+1.31)&gt;10,"10",AS216+1.31),0)</f>
        <v>9</v>
      </c>
      <c r="O216" t="s" s="25">
        <f>CONCATENATE(M216,"-",N216)</f>
        <v>129</v>
      </c>
      <c r="P216" s="28">
        <f>ROUND(IF((AV216-1.52)&lt;1,"1",AV216-1.52),0)</f>
        <v>5</v>
      </c>
      <c r="Q216" s="28">
        <f>ROUND(IF((AV216+1.52)&gt;10,"10",AV216+1.52),0)</f>
        <v>9</v>
      </c>
      <c r="R216" t="s" s="25">
        <f>CONCATENATE(P216,"-",Q216)</f>
        <v>31</v>
      </c>
      <c r="S216" s="28">
        <f>ROUND(IF((AY216-1.6)&lt;1,"1",AY216-1.6),0)</f>
        <v>1</v>
      </c>
      <c r="T216" s="28">
        <f>ROUND(IF((AY216+1.6)&gt;10,"10",AY216+1.6),0)</f>
        <v>5</v>
      </c>
      <c r="U216" t="s" s="25">
        <f>CONCATENATE(S216,"-",T216)</f>
        <v>44</v>
      </c>
      <c r="V216" s="28">
        <f>ROUND(IF((BB216-1.3)&lt;1,"1",BB216-1.3),0)</f>
        <v>6</v>
      </c>
      <c r="W216" s="28">
        <f>ROUND(IF((BB216+1.3)&gt;10,"10",BB216+1.3),0)</f>
        <v>8</v>
      </c>
      <c r="X216" t="s" s="29">
        <f>CONCATENATE(V216,"-",W216)</f>
        <v>81</v>
      </c>
      <c r="Y216" s="27">
        <f>ROUND(IF(AN216-7.43&lt;48,"48",AN216-7.43),0)</f>
        <v>122</v>
      </c>
      <c r="Z216" s="28">
        <f>ROUND(IF(AN216+7.43&gt;240,"240",AN216+7.43),0)</f>
        <v>136</v>
      </c>
      <c r="AA216" t="s" s="25">
        <f>CONCATENATE(Y216,"-",Z216)</f>
        <v>324</v>
      </c>
      <c r="AB216" s="28">
        <f>ROUND(IF(AQ216-7.37&lt;48,"48",AQ216-7.37),0)</f>
        <v>178</v>
      </c>
      <c r="AC216" s="28">
        <f>ROUND(IF(AQ216+7.37&gt;240,"240",AQ216+7.37),0)</f>
        <v>192</v>
      </c>
      <c r="AD216" t="s" s="25">
        <f>CONCATENATE(AB216,"-",AC216)</f>
        <v>71</v>
      </c>
      <c r="AE216" s="28">
        <f>ROUND(IF(AT216-7.31&lt;48,"48",AT216-7.31),0)</f>
        <v>172</v>
      </c>
      <c r="AF216" s="28">
        <f>ROUND(IF(AT216+7.31&gt;240,"240",AT216+7.31),0)</f>
        <v>186</v>
      </c>
      <c r="AG216" t="s" s="25">
        <f>CONCATENATE(AE216,"-",AF216)</f>
        <v>205</v>
      </c>
      <c r="AH216" s="28">
        <f>ROUND(IF(AW216-7.22&lt;48,"48",AW216-7.22),0)</f>
        <v>139</v>
      </c>
      <c r="AI216" s="28">
        <f>ROUND(IF(AW216+7.22&gt;240,"240",AW216+7.22),0)</f>
        <v>153</v>
      </c>
      <c r="AJ216" t="s" s="25">
        <f>CONCATENATE(AH216,"-",AI216)</f>
        <v>69</v>
      </c>
      <c r="AK216" s="28">
        <f>ROUND(IF(AZ216-7.06&lt;48,"48",AZ216-7.06),0)</f>
        <v>168</v>
      </c>
      <c r="AL216" s="28">
        <f>ROUND(IF(AZ216+7.06&gt;240,"240",AZ216+7.06),0)</f>
        <v>182</v>
      </c>
      <c r="AM216" t="s" s="29">
        <f>CONCATENATE(AK216,"-",AL216)</f>
        <v>96</v>
      </c>
      <c r="AN216" s="27">
        <f>BD216+48</f>
        <v>129</v>
      </c>
      <c r="AO216" s="30">
        <f>AN216/48</f>
        <v>2.6875</v>
      </c>
      <c r="AP216" s="95">
        <v>3</v>
      </c>
      <c r="AQ216" s="28">
        <f>BF216+48</f>
        <v>185</v>
      </c>
      <c r="AR216" s="30">
        <f>AQ216/48</f>
        <v>3.85416666666667</v>
      </c>
      <c r="AS216" s="95">
        <v>8</v>
      </c>
      <c r="AT216" s="28">
        <f>BH216+48</f>
        <v>179</v>
      </c>
      <c r="AU216" s="30">
        <f>AT216/48</f>
        <v>3.72916666666667</v>
      </c>
      <c r="AV216" s="95">
        <v>7</v>
      </c>
      <c r="AW216" s="28">
        <f>BJ216+48</f>
        <v>146</v>
      </c>
      <c r="AX216" s="30">
        <f>AW216/48</f>
        <v>3.04166666666667</v>
      </c>
      <c r="AY216" s="95">
        <v>3</v>
      </c>
      <c r="AZ216" s="28">
        <f>BL216+48</f>
        <v>175</v>
      </c>
      <c r="BA216" s="30">
        <f>AZ216/48</f>
        <v>3.64583333333333</v>
      </c>
      <c r="BB216" s="96">
        <v>7</v>
      </c>
      <c r="BC216" s="150"/>
      <c r="BD216" s="97">
        <v>81</v>
      </c>
      <c r="BE216" s="95">
        <v>3</v>
      </c>
      <c r="BF216" s="95">
        <v>137</v>
      </c>
      <c r="BG216" s="95">
        <v>8</v>
      </c>
      <c r="BH216" s="95">
        <v>131</v>
      </c>
      <c r="BI216" s="95">
        <v>7</v>
      </c>
      <c r="BJ216" s="95">
        <v>98</v>
      </c>
      <c r="BK216" s="95">
        <v>3</v>
      </c>
      <c r="BL216" s="95">
        <v>127</v>
      </c>
      <c r="BM216" s="96">
        <v>7</v>
      </c>
    </row>
    <row r="217" ht="15.75" customHeight="1">
      <c r="A217" s="136">
        <v>214</v>
      </c>
      <c r="B217" t="s" s="137">
        <v>23</v>
      </c>
      <c r="C217" s="138"/>
      <c r="D217" t="s" s="152">
        <v>530</v>
      </c>
      <c r="E217" t="s" s="133">
        <v>526</v>
      </c>
      <c r="F217" s="158">
        <v>31</v>
      </c>
      <c r="G217" t="s" s="24">
        <v>471</v>
      </c>
      <c r="H217" t="s" s="25">
        <f>IF(AND(E217="M",F217&lt;=29),"M 17-29",IF(AND(E217="K",F217&lt;=29),"K 17-29",IF(AND(E217="M",F217&gt;29),"M 30-79",IF(AND(E217="K",F217&gt;29),"K 30-79","other"))))</f>
        <v>52</v>
      </c>
      <c r="I217" s="159"/>
      <c r="J217" s="27">
        <f>ROUND(IF((AP217-1.67)&lt;1,"1",AP217-1.67),0)</f>
        <v>7</v>
      </c>
      <c r="K217" s="28">
        <f>ROUND(IF((AP217+1.67)&gt;10,"10",AP217+1.67),0)</f>
        <v>10</v>
      </c>
      <c r="L217" t="s" s="25">
        <f>CONCATENATE(J217,"-",K217)</f>
        <v>42</v>
      </c>
      <c r="M217" s="28">
        <f>ROUND(IF((AS217-2.01)&lt;1,"1",AS217-2.01),0)</f>
        <v>5</v>
      </c>
      <c r="N217" s="28">
        <f>ROUND(IF((AS217+2.01)&gt;10,"10",AS217+2.01),0)</f>
        <v>9</v>
      </c>
      <c r="O217" t="s" s="25">
        <f>CONCATENATE(M217,"-",N217)</f>
        <v>31</v>
      </c>
      <c r="P217" s="28">
        <f>ROUND(IF((AV217-1.73)&lt;1,"1",AV217-1.73),0)</f>
        <v>6</v>
      </c>
      <c r="Q217" s="28">
        <f>ROUND(IF((AV217+1.73)&gt;10,"10",AV217+1.73),0)</f>
        <v>10</v>
      </c>
      <c r="R217" t="s" s="25">
        <f>CONCATENATE(P217,"-",Q217)</f>
        <v>43</v>
      </c>
      <c r="S217" s="28">
        <f>ROUND(IF((AY217-1.91)&lt;1,"1",AY217-1.91),0)</f>
        <v>2</v>
      </c>
      <c r="T217" s="28">
        <f>ROUND(IF((AY217+1.91)&gt;10,"10",AY217+1.91),0)</f>
        <v>6</v>
      </c>
      <c r="U217" t="s" s="25">
        <f>CONCATENATE(S217,"-",T217)</f>
        <v>33</v>
      </c>
      <c r="V217" s="28">
        <f>ROUND(IF((BB217-1.76)&lt;1,"1",BB217-1.76),0)</f>
        <v>2</v>
      </c>
      <c r="W217" s="28">
        <f>ROUND(IF((BB217+1.76)&gt;10,"10",BB217+1.76),0)</f>
        <v>6</v>
      </c>
      <c r="X217" t="s" s="29">
        <f>CONCATENATE(V217,"-",W217)</f>
        <v>33</v>
      </c>
      <c r="Y217" s="27">
        <f>ROUND(IF(AN217-7.43&lt;48,"48",AN217-7.43),0)</f>
        <v>174</v>
      </c>
      <c r="Z217" s="28">
        <f>ROUND(IF(AN217+7.43&gt;240,"240",AN217+7.43),0)</f>
        <v>188</v>
      </c>
      <c r="AA217" t="s" s="25">
        <f>CONCATENATE(Y217,"-",Z217)</f>
        <v>48</v>
      </c>
      <c r="AB217" s="28">
        <f>ROUND(IF(AQ217-7.37&lt;48,"48",AQ217-7.37),0)</f>
        <v>167</v>
      </c>
      <c r="AC217" s="28">
        <f>ROUND(IF(AQ217+7.37&gt;240,"240",AQ217+7.37),0)</f>
        <v>181</v>
      </c>
      <c r="AD217" t="s" s="25">
        <f>CONCATENATE(AB217,"-",AC217)</f>
        <v>115</v>
      </c>
      <c r="AE217" s="28">
        <f>ROUND(IF(AT217-7.31&lt;48,"48",AT217-7.31),0)</f>
        <v>185</v>
      </c>
      <c r="AF217" s="28">
        <f>ROUND(IF(AT217+7.31&gt;240,"240",AT217+7.31),0)</f>
        <v>199</v>
      </c>
      <c r="AG217" t="s" s="25">
        <f>CONCATENATE(AE217,"-",AF217)</f>
        <v>198</v>
      </c>
      <c r="AH217" s="28">
        <f>ROUND(IF(AW217-7.22&lt;48,"48",AW217-7.22),0)</f>
        <v>149</v>
      </c>
      <c r="AI217" s="28">
        <f>ROUND(IF(AW217+7.22&gt;240,"240",AW217+7.22),0)</f>
        <v>163</v>
      </c>
      <c r="AJ217" t="s" s="25">
        <f>CONCATENATE(AH217,"-",AI217)</f>
        <v>141</v>
      </c>
      <c r="AK217" s="28">
        <f>ROUND(IF(AZ217-7.06&lt;48,"48",AZ217-7.06),0)</f>
        <v>142</v>
      </c>
      <c r="AL217" s="28">
        <f>ROUND(IF(AZ217+7.06&gt;240,"240",AZ217+7.06),0)</f>
        <v>156</v>
      </c>
      <c r="AM217" t="s" s="29">
        <f>CONCATENATE(AK217,"-",AL217)</f>
        <v>38</v>
      </c>
      <c r="AN217" s="27">
        <f>BD217+48</f>
        <v>181</v>
      </c>
      <c r="AO217" s="30">
        <f>AN217/48</f>
        <v>3.77083333333333</v>
      </c>
      <c r="AP217" s="95">
        <v>9</v>
      </c>
      <c r="AQ217" s="28">
        <f>BF217+48</f>
        <v>174</v>
      </c>
      <c r="AR217" s="30">
        <f>AQ217/48</f>
        <v>3.625</v>
      </c>
      <c r="AS217" s="95">
        <v>7</v>
      </c>
      <c r="AT217" s="28">
        <f>BH217+48</f>
        <v>192</v>
      </c>
      <c r="AU217" s="30">
        <f>AT217/48</f>
        <v>4</v>
      </c>
      <c r="AV217" s="95">
        <v>8</v>
      </c>
      <c r="AW217" s="28">
        <f>BJ217+48</f>
        <v>156</v>
      </c>
      <c r="AX217" s="30">
        <f>AW217/48</f>
        <v>3.25</v>
      </c>
      <c r="AY217" s="95">
        <v>4</v>
      </c>
      <c r="AZ217" s="28">
        <f>BL217+48</f>
        <v>149</v>
      </c>
      <c r="BA217" s="30">
        <f>AZ217/48</f>
        <v>3.10416666666667</v>
      </c>
      <c r="BB217" s="96">
        <v>4</v>
      </c>
      <c r="BC217" s="58"/>
      <c r="BD217" s="97">
        <v>133</v>
      </c>
      <c r="BE217" s="95">
        <v>9</v>
      </c>
      <c r="BF217" s="95">
        <v>126</v>
      </c>
      <c r="BG217" s="95">
        <v>7</v>
      </c>
      <c r="BH217" s="95">
        <v>144</v>
      </c>
      <c r="BI217" s="95">
        <v>8</v>
      </c>
      <c r="BJ217" s="95">
        <v>108</v>
      </c>
      <c r="BK217" s="95">
        <v>4</v>
      </c>
      <c r="BL217" s="95">
        <v>101</v>
      </c>
      <c r="BM217" s="96">
        <v>4</v>
      </c>
    </row>
    <row r="218" ht="15.75" customHeight="1">
      <c r="A218" s="136">
        <v>215</v>
      </c>
      <c r="B218" t="s" s="137">
        <v>23</v>
      </c>
      <c r="C218" t="s" s="142">
        <v>531</v>
      </c>
      <c r="D218" t="s" s="147">
        <v>532</v>
      </c>
      <c r="E218" t="s" s="133">
        <v>526</v>
      </c>
      <c r="F218" s="158">
        <v>23</v>
      </c>
      <c r="G218" t="s" s="24">
        <v>471</v>
      </c>
      <c r="H218" t="s" s="25">
        <f>IF(AND(E218="M",F218&lt;=29),"M 17-29",IF(AND(E218="K",F218&lt;=29),"K 17-29",IF(AND(E218="M",F218&gt;29),"M 30-79",IF(AND(E218="K",F218&gt;29),"K 30-79","other"))))</f>
        <v>101</v>
      </c>
      <c r="I218" s="159"/>
      <c r="J218" s="27">
        <f>ROUND(IF((AP218-1.33)&lt;1,"1",AP218-1.33),0)</f>
        <v>2</v>
      </c>
      <c r="K218" s="28">
        <f>ROUND(IF((AP218+1.33)&gt;10,"10",AP218+1.33),0)</f>
        <v>4</v>
      </c>
      <c r="L218" t="s" s="25">
        <f>CONCATENATE(J218,"-",K218)</f>
        <v>29</v>
      </c>
      <c r="M218" s="28">
        <f>ROUND(IF((AS218-1.31)&lt;1,"1",AS218-1.31),0)</f>
        <v>5</v>
      </c>
      <c r="N218" s="28">
        <f>ROUND(IF((AS218+1.31)&gt;10,"10",AS218+1.31),0)</f>
        <v>7</v>
      </c>
      <c r="O218" t="s" s="25">
        <f>CONCATENATE(M218,"-",N218)</f>
        <v>74</v>
      </c>
      <c r="P218" s="28">
        <f>ROUND(IF((AV218-1.52)&lt;1,"1",AV218-1.52),0)</f>
        <v>6</v>
      </c>
      <c r="Q218" s="28">
        <f>ROUND(IF((AV218+1.52)&gt;10,"10",AV218+1.52),0)</f>
        <v>10</v>
      </c>
      <c r="R218" t="s" s="25">
        <f>CONCATENATE(P218,"-",Q218)</f>
        <v>43</v>
      </c>
      <c r="S218" s="28">
        <f>ROUND(IF((AY218-1.6)&lt;1,"1",AY218-1.6),0)</f>
        <v>4</v>
      </c>
      <c r="T218" s="28">
        <f>ROUND(IF((AY218+1.6)&gt;10,"10",AY218+1.6),0)</f>
        <v>8</v>
      </c>
      <c r="U218" t="s" s="25">
        <f>CONCATENATE(S218,"-",T218)</f>
        <v>32</v>
      </c>
      <c r="V218" s="28">
        <f>ROUND(IF((BB218-1.3)&lt;1,"1",BB218-1.3),0)</f>
        <v>5</v>
      </c>
      <c r="W218" s="28">
        <f>ROUND(IF((BB218+1.3)&gt;10,"10",BB218+1.3),0)</f>
        <v>7</v>
      </c>
      <c r="X218" t="s" s="29">
        <f>CONCATENATE(V218,"-",W218)</f>
        <v>74</v>
      </c>
      <c r="Y218" s="27">
        <f>ROUND(IF(AN218-7.43&lt;48,"48",AN218-7.43),0)</f>
        <v>114</v>
      </c>
      <c r="Z218" s="28">
        <f>ROUND(IF(AN218+7.43&gt;240,"240",AN218+7.43),0)</f>
        <v>128</v>
      </c>
      <c r="AA218" t="s" s="25">
        <f>CONCATENATE(Y218,"-",Z218)</f>
        <v>180</v>
      </c>
      <c r="AB218" s="28">
        <f>ROUND(IF(AQ218-7.37&lt;48,"48",AQ218-7.37),0)</f>
        <v>157</v>
      </c>
      <c r="AC218" s="28">
        <f>ROUND(IF(AQ218+7.37&gt;240,"240",AQ218+7.37),0)</f>
        <v>171</v>
      </c>
      <c r="AD218" t="s" s="25">
        <f>CONCATENATE(AB218,"-",AC218)</f>
        <v>209</v>
      </c>
      <c r="AE218" s="28">
        <f>ROUND(IF(AT218-7.31&lt;48,"48",AT218-7.31),0)</f>
        <v>185</v>
      </c>
      <c r="AF218" s="28">
        <f>ROUND(IF(AT218+7.31&gt;240,"240",AT218+7.31),0)</f>
        <v>199</v>
      </c>
      <c r="AG218" t="s" s="25">
        <f>CONCATENATE(AE218,"-",AF218)</f>
        <v>198</v>
      </c>
      <c r="AH218" s="28">
        <f>ROUND(IF(AW218-7.22&lt;48,"48",AW218-7.22),0)</f>
        <v>164</v>
      </c>
      <c r="AI218" s="28">
        <f>ROUND(IF(AW218+7.22&gt;240,"240",AW218+7.22),0)</f>
        <v>178</v>
      </c>
      <c r="AJ218" t="s" s="25">
        <f>CONCATENATE(AH218,"-",AI218)</f>
        <v>104</v>
      </c>
      <c r="AK218" s="28">
        <f>ROUND(IF(AZ218-7.06&lt;48,"48",AZ218-7.06),0)</f>
        <v>162</v>
      </c>
      <c r="AL218" s="28">
        <f>ROUND(IF(AZ218+7.06&gt;240,"240",AZ218+7.06),0)</f>
        <v>176</v>
      </c>
      <c r="AM218" t="s" s="29">
        <f>CONCATENATE(AK218,"-",AL218)</f>
        <v>84</v>
      </c>
      <c r="AN218" s="27">
        <f>BD218+48</f>
        <v>121</v>
      </c>
      <c r="AO218" s="30">
        <f>AN218/48</f>
        <v>2.52083333333333</v>
      </c>
      <c r="AP218" s="95">
        <v>3</v>
      </c>
      <c r="AQ218" s="28">
        <f>BF218+48</f>
        <v>164</v>
      </c>
      <c r="AR218" s="30">
        <f>AQ218/48</f>
        <v>3.41666666666667</v>
      </c>
      <c r="AS218" s="95">
        <v>6</v>
      </c>
      <c r="AT218" s="28">
        <f>BH218+48</f>
        <v>192</v>
      </c>
      <c r="AU218" s="30">
        <f>AT218/48</f>
        <v>4</v>
      </c>
      <c r="AV218" s="95">
        <v>8</v>
      </c>
      <c r="AW218" s="28">
        <f>BJ218+48</f>
        <v>171</v>
      </c>
      <c r="AX218" s="30">
        <f>AW218/48</f>
        <v>3.5625</v>
      </c>
      <c r="AY218" s="95">
        <v>6</v>
      </c>
      <c r="AZ218" s="28">
        <f>BL218+48</f>
        <v>169</v>
      </c>
      <c r="BA218" s="30">
        <f>AZ218/48</f>
        <v>3.52083333333333</v>
      </c>
      <c r="BB218" s="96">
        <v>6</v>
      </c>
      <c r="BC218" s="58"/>
      <c r="BD218" s="97">
        <v>73</v>
      </c>
      <c r="BE218" s="95">
        <v>3</v>
      </c>
      <c r="BF218" s="95">
        <v>116</v>
      </c>
      <c r="BG218" s="95">
        <v>6</v>
      </c>
      <c r="BH218" s="95">
        <v>144</v>
      </c>
      <c r="BI218" s="95">
        <v>8</v>
      </c>
      <c r="BJ218" s="95">
        <v>123</v>
      </c>
      <c r="BK218" s="95">
        <v>6</v>
      </c>
      <c r="BL218" s="95">
        <v>121</v>
      </c>
      <c r="BM218" s="96">
        <v>6</v>
      </c>
    </row>
    <row r="219" ht="15.75" customHeight="1">
      <c r="A219" s="136">
        <v>216</v>
      </c>
      <c r="B219" t="s" s="137">
        <v>23</v>
      </c>
      <c r="C219" t="s" s="143">
        <v>533</v>
      </c>
      <c r="D219" t="s" s="147">
        <v>534</v>
      </c>
      <c r="E219" t="s" s="133">
        <v>526</v>
      </c>
      <c r="F219" s="158">
        <v>29</v>
      </c>
      <c r="G219" t="s" s="24">
        <v>471</v>
      </c>
      <c r="H219" t="s" s="25">
        <f>IF(AND(E219="M",F219&lt;=29),"M 17-29",IF(AND(E219="K",F219&lt;=29),"K 17-29",IF(AND(E219="M",F219&gt;29),"M 30-79",IF(AND(E219="K",F219&gt;29),"K 30-79","other"))))</f>
        <v>101</v>
      </c>
      <c r="I219" s="159"/>
      <c r="J219" s="27">
        <f>ROUND(IF((AP219-1.33)&lt;1,"1",AP219-1.33),0)</f>
        <v>7</v>
      </c>
      <c r="K219" s="28">
        <f>ROUND(IF((AP219+1.33)&gt;10,"10",AP219+1.33),0)</f>
        <v>9</v>
      </c>
      <c r="L219" t="s" s="25">
        <f>CONCATENATE(J219,"-",K219)</f>
        <v>129</v>
      </c>
      <c r="M219" s="28">
        <f>ROUND(IF((AS219-1.31)&lt;1,"1",AS219-1.31),0)</f>
        <v>3</v>
      </c>
      <c r="N219" s="28">
        <f>ROUND(IF((AS219+1.31)&gt;10,"10",AS219+1.31),0)</f>
        <v>5</v>
      </c>
      <c r="O219" t="s" s="25">
        <f>CONCATENATE(M219,"-",N219)</f>
        <v>41</v>
      </c>
      <c r="P219" s="28">
        <f>ROUND(IF((AV219-1.52)&lt;1,"1",AV219-1.52),0)</f>
        <v>4</v>
      </c>
      <c r="Q219" s="28">
        <f>ROUND(IF((AV219+1.52)&gt;10,"10",AV219+1.52),0)</f>
        <v>8</v>
      </c>
      <c r="R219" t="s" s="25">
        <f>CONCATENATE(P219,"-",Q219)</f>
        <v>32</v>
      </c>
      <c r="S219" s="28">
        <f>ROUND(IF((AY219-1.6)&lt;1,"1",AY219-1.6),0)</f>
        <v>6</v>
      </c>
      <c r="T219" s="28">
        <f>ROUND(IF((AY219+1.6)&gt;10,"10",AY219+1.6),0)</f>
        <v>10</v>
      </c>
      <c r="U219" t="s" s="25">
        <f>CONCATENATE(S219,"-",T219)</f>
        <v>43</v>
      </c>
      <c r="V219" s="28">
        <f>ROUND(IF((BB219-1.3)&lt;1,"1",BB219-1.3),0)</f>
        <v>1</v>
      </c>
      <c r="W219" s="28">
        <f>ROUND(IF((BB219+1.3)&gt;10,"10",BB219+1.3),0)</f>
        <v>2</v>
      </c>
      <c r="X219" t="s" s="29">
        <f>CONCATENATE(V219,"-",W219)</f>
        <v>67</v>
      </c>
      <c r="Y219" s="27">
        <f>ROUND(IF(AN219-7.43&lt;48,"48",AN219-7.43),0)</f>
        <v>155</v>
      </c>
      <c r="Z219" s="28">
        <f>ROUND(IF(AN219+7.43&gt;240,"240",AN219+7.43),0)</f>
        <v>169</v>
      </c>
      <c r="AA219" t="s" s="25">
        <f>CONCATENATE(Y219,"-",Z219)</f>
        <v>106</v>
      </c>
      <c r="AB219" s="28">
        <f>ROUND(IF(AQ219-7.37&lt;48,"48",AQ219-7.37),0)</f>
        <v>130</v>
      </c>
      <c r="AC219" s="28">
        <f>ROUND(IF(AQ219+7.37&gt;240,"240",AQ219+7.37),0)</f>
        <v>144</v>
      </c>
      <c r="AD219" t="s" s="25">
        <f>CONCATENATE(AB219,"-",AC219)</f>
        <v>190</v>
      </c>
      <c r="AE219" s="28">
        <f>ROUND(IF(AT219-7.31&lt;48,"48",AT219-7.31),0)</f>
        <v>141</v>
      </c>
      <c r="AF219" s="28">
        <f>ROUND(IF(AT219+7.31&gt;240,"240",AT219+7.31),0)</f>
        <v>155</v>
      </c>
      <c r="AG219" t="s" s="25">
        <f>CONCATENATE(AE219,"-",AF219)</f>
        <v>135</v>
      </c>
      <c r="AH219" s="28">
        <f>ROUND(IF(AW219-7.22&lt;48,"48",AW219-7.22),0)</f>
        <v>166</v>
      </c>
      <c r="AI219" s="28">
        <f>ROUND(IF(AW219+7.22&gt;240,"240",AW219+7.22),0)</f>
        <v>180</v>
      </c>
      <c r="AJ219" t="s" s="25">
        <f>CONCATENATE(AH219,"-",AI219)</f>
        <v>77</v>
      </c>
      <c r="AK219" s="28">
        <f>ROUND(IF(AZ219-7.06&lt;48,"48",AZ219-7.06),0)</f>
        <v>115</v>
      </c>
      <c r="AL219" s="28">
        <f>ROUND(IF(AZ219+7.06&gt;240,"240",AZ219+7.06),0)</f>
        <v>129</v>
      </c>
      <c r="AM219" t="s" s="29">
        <f>CONCATENATE(AK219,"-",AL219)</f>
        <v>146</v>
      </c>
      <c r="AN219" s="27">
        <f>BD219+48</f>
        <v>162</v>
      </c>
      <c r="AO219" s="30">
        <f>AN219/48</f>
        <v>3.375</v>
      </c>
      <c r="AP219" s="95">
        <v>8</v>
      </c>
      <c r="AQ219" s="28">
        <f>BF219+48</f>
        <v>137</v>
      </c>
      <c r="AR219" s="30">
        <f>AQ219/48</f>
        <v>2.85416666666667</v>
      </c>
      <c r="AS219" s="95">
        <v>4</v>
      </c>
      <c r="AT219" s="28">
        <f>BH219+48</f>
        <v>148</v>
      </c>
      <c r="AU219" s="30">
        <f>AT219/48</f>
        <v>3.08333333333333</v>
      </c>
      <c r="AV219" s="95">
        <v>6</v>
      </c>
      <c r="AW219" s="28">
        <f>BJ219+48</f>
        <v>173</v>
      </c>
      <c r="AX219" s="30">
        <f>AW219/48</f>
        <v>3.60416666666667</v>
      </c>
      <c r="AY219" s="95">
        <v>8</v>
      </c>
      <c r="AZ219" s="28">
        <f>BL219+48</f>
        <v>122</v>
      </c>
      <c r="BA219" s="30">
        <f>AZ219/48</f>
        <v>2.54166666666667</v>
      </c>
      <c r="BB219" s="96">
        <v>1</v>
      </c>
      <c r="BC219" s="58"/>
      <c r="BD219" s="97">
        <v>114</v>
      </c>
      <c r="BE219" s="95">
        <v>8</v>
      </c>
      <c r="BF219" s="95">
        <v>89</v>
      </c>
      <c r="BG219" s="95">
        <v>4</v>
      </c>
      <c r="BH219" s="95">
        <v>100</v>
      </c>
      <c r="BI219" s="95">
        <v>6</v>
      </c>
      <c r="BJ219" s="95">
        <v>125</v>
      </c>
      <c r="BK219" s="95">
        <v>8</v>
      </c>
      <c r="BL219" s="95">
        <v>74</v>
      </c>
      <c r="BM219" s="96">
        <v>1</v>
      </c>
    </row>
    <row r="220" ht="15.75" customHeight="1">
      <c r="A220" s="158">
        <v>217</v>
      </c>
      <c r="B220" t="s" s="145">
        <v>39</v>
      </c>
      <c r="C220" t="s" s="135">
        <v>535</v>
      </c>
      <c r="D220" t="s" s="147">
        <v>536</v>
      </c>
      <c r="E220" t="s" s="133">
        <v>528</v>
      </c>
      <c r="F220" s="158">
        <v>21</v>
      </c>
      <c r="G220" t="s" s="24">
        <v>471</v>
      </c>
      <c r="H220" t="s" s="25">
        <f>IF(AND(E220="M",F220&lt;=29),"M 17-29",IF(AND(E220="K",F220&lt;=29),"K 17-29",IF(AND(E220="M",F220&gt;29),"M 30-79",IF(AND(E220="K",F220&gt;29),"K 30-79","other"))))</f>
        <v>60</v>
      </c>
      <c r="I220" s="159"/>
      <c r="J220" s="27">
        <f>ROUND(IF((AP220-1.43)&lt;1,"1",AP220-1.43),0)</f>
        <v>1</v>
      </c>
      <c r="K220" s="28">
        <f>ROUND(IF((AP220+1.43)&gt;10,"10",AP220+1.43),0)</f>
        <v>3</v>
      </c>
      <c r="L220" t="s" s="25">
        <f>CONCATENATE(J220,"-",K220)</f>
        <v>102</v>
      </c>
      <c r="M220" s="28">
        <f>ROUND(IF((AS220-1.38)&lt;1,"1",AS220-1.38),0)</f>
        <v>6</v>
      </c>
      <c r="N220" s="28">
        <f>ROUND(IF((AS220+1.38)&gt;10,"10",AS220+1.38),0)</f>
        <v>8</v>
      </c>
      <c r="O220" t="s" s="25">
        <f>CONCATENATE(M220,"-",N220)</f>
        <v>81</v>
      </c>
      <c r="P220" s="28">
        <f>ROUND(IF((AV220-1.68)&lt;1,"1",AV220-1.68),0)</f>
        <v>8</v>
      </c>
      <c r="Q220" s="28">
        <f>ROUND(IF((AV220+1.68)&gt;10,"10",AV220+1.68),0)</f>
        <v>10</v>
      </c>
      <c r="R220" t="s" s="25">
        <f>CONCATENATE(P220,"-",Q220)</f>
        <v>61</v>
      </c>
      <c r="S220" s="28">
        <f>ROUND(IF((AY220-1.72)&lt;1,"1",AY220-1.72),0)</f>
        <v>1</v>
      </c>
      <c r="T220" s="28">
        <f>ROUND(IF((AY220+1.72)&gt;10,"10",AY220+1.72),0)</f>
        <v>5</v>
      </c>
      <c r="U220" t="s" s="25">
        <f>CONCATENATE(S220,"-",T220)</f>
        <v>44</v>
      </c>
      <c r="V220" s="28">
        <f>ROUND(IF((BB220-1.46)&lt;1,"1",BB220-1.46),0)</f>
        <v>5</v>
      </c>
      <c r="W220" s="28">
        <f>ROUND(IF((BB220+1.46)&gt;10,"10",BB220+1.46),0)</f>
        <v>7</v>
      </c>
      <c r="X220" t="s" s="29">
        <f>CONCATENATE(V220,"-",W220)</f>
        <v>74</v>
      </c>
      <c r="Y220" s="27">
        <f>ROUND(IF(AN220-7.43&lt;48,"48",AN220-7.43),0)</f>
        <v>113</v>
      </c>
      <c r="Z220" s="28">
        <f>ROUND(IF(AN220+7.43&gt;240,"240",AN220+7.43),0)</f>
        <v>127</v>
      </c>
      <c r="AA220" t="s" s="25">
        <f>CONCATENATE(Y220,"-",Z220)</f>
        <v>119</v>
      </c>
      <c r="AB220" s="28">
        <f>ROUND(IF(AQ220-7.37&lt;48,"48",AQ220-7.37),0)</f>
        <v>166</v>
      </c>
      <c r="AC220" s="28">
        <f>ROUND(IF(AQ220+7.37&gt;240,"240",AQ220+7.37),0)</f>
        <v>180</v>
      </c>
      <c r="AD220" t="s" s="25">
        <f>CONCATENATE(AB220,"-",AC220)</f>
        <v>77</v>
      </c>
      <c r="AE220" s="28">
        <f>ROUND(IF(AT220-7.31&lt;48,"48",AT220-7.31),0)</f>
        <v>181</v>
      </c>
      <c r="AF220" s="28">
        <f>ROUND(IF(AT220+7.31&gt;240,"240",AT220+7.31),0)</f>
        <v>195</v>
      </c>
      <c r="AG220" t="s" s="25">
        <f>CONCATENATE(AE220,"-",AF220)</f>
        <v>120</v>
      </c>
      <c r="AH220" s="28">
        <f>ROUND(IF(AW220-7.22&lt;48,"48",AW220-7.22),0)</f>
        <v>144</v>
      </c>
      <c r="AI220" s="28">
        <f>ROUND(IF(AW220+7.22&gt;240,"240",AW220+7.22),0)</f>
        <v>158</v>
      </c>
      <c r="AJ220" t="s" s="25">
        <f>CONCATENATE(AH220,"-",AI220)</f>
        <v>64</v>
      </c>
      <c r="AK220" s="28">
        <f>ROUND(IF(AZ220-7.06&lt;48,"48",AZ220-7.06),0)</f>
        <v>161</v>
      </c>
      <c r="AL220" s="28">
        <f>ROUND(IF(AZ220+7.06&gt;240,"240",AZ220+7.06),0)</f>
        <v>175</v>
      </c>
      <c r="AM220" t="s" s="29">
        <f>CONCATENATE(AK220,"-",AL220)</f>
        <v>99</v>
      </c>
      <c r="AN220" s="27">
        <f>BD220+48</f>
        <v>120</v>
      </c>
      <c r="AO220" s="30">
        <f>AN220/48</f>
        <v>2.5</v>
      </c>
      <c r="AP220" s="34">
        <v>2</v>
      </c>
      <c r="AQ220" s="28">
        <f>BF220+48</f>
        <v>173</v>
      </c>
      <c r="AR220" s="30">
        <f>AQ220/48</f>
        <v>3.60416666666667</v>
      </c>
      <c r="AS220" s="34">
        <v>7</v>
      </c>
      <c r="AT220" s="28">
        <f>BH220+48</f>
        <v>188</v>
      </c>
      <c r="AU220" s="30">
        <f>AT220/48</f>
        <v>3.91666666666667</v>
      </c>
      <c r="AV220" s="34">
        <v>10</v>
      </c>
      <c r="AW220" s="28">
        <f>BJ220+48</f>
        <v>151</v>
      </c>
      <c r="AX220" s="30">
        <f>AW220/48</f>
        <v>3.14583333333333</v>
      </c>
      <c r="AY220" s="34">
        <v>3</v>
      </c>
      <c r="AZ220" s="28">
        <f>BL220+48</f>
        <v>168</v>
      </c>
      <c r="BA220" s="30">
        <f>AZ220/48</f>
        <v>3.5</v>
      </c>
      <c r="BB220" s="38">
        <v>6</v>
      </c>
      <c r="BC220" s="58"/>
      <c r="BD220" s="39">
        <v>72</v>
      </c>
      <c r="BE220" s="34">
        <v>2</v>
      </c>
      <c r="BF220" s="34">
        <v>125</v>
      </c>
      <c r="BG220" s="34">
        <v>7</v>
      </c>
      <c r="BH220" s="34">
        <v>140</v>
      </c>
      <c r="BI220" s="34">
        <v>10</v>
      </c>
      <c r="BJ220" s="34">
        <v>103</v>
      </c>
      <c r="BK220" s="34">
        <v>3</v>
      </c>
      <c r="BL220" s="34">
        <v>120</v>
      </c>
      <c r="BM220" s="38">
        <v>6</v>
      </c>
    </row>
    <row r="221" ht="15.75" customHeight="1">
      <c r="A221" s="160">
        <v>218</v>
      </c>
      <c r="B221" t="s" s="137">
        <v>23</v>
      </c>
      <c r="C221" s="138"/>
      <c r="D221" t="s" s="152">
        <v>537</v>
      </c>
      <c r="E221" t="s" s="133">
        <v>526</v>
      </c>
      <c r="F221" s="158">
        <v>23</v>
      </c>
      <c r="G221" t="s" s="24">
        <v>471</v>
      </c>
      <c r="H221" t="s" s="25">
        <f>IF(AND(E221="M",F221&lt;=29),"M 17-29",IF(AND(E221="K",F221&lt;=29),"K 17-29",IF(AND(E221="M",F221&gt;29),"M 30-79",IF(AND(E221="K",F221&gt;29),"K 30-79","other"))))</f>
        <v>101</v>
      </c>
      <c r="I221" s="159"/>
      <c r="J221" s="27">
        <f>ROUND(IF((AP221-1.33)&lt;1,"1",AP221-1.33),0)</f>
        <v>8</v>
      </c>
      <c r="K221" s="28">
        <f>ROUND(IF((AP221+1.33)&gt;10,"10",AP221+1.33),0)</f>
        <v>10</v>
      </c>
      <c r="L221" t="s" s="25">
        <f>CONCATENATE(J221,"-",K221)</f>
        <v>61</v>
      </c>
      <c r="M221" s="28">
        <f>ROUND(IF((AS221-1.31)&lt;1,"1",AS221-1.31),0)</f>
        <v>2</v>
      </c>
      <c r="N221" s="28">
        <f>ROUND(IF((AS221+1.31)&gt;10,"10",AS221+1.31),0)</f>
        <v>4</v>
      </c>
      <c r="O221" t="s" s="25">
        <f>CONCATENATE(M221,"-",N221)</f>
        <v>29</v>
      </c>
      <c r="P221" s="28">
        <f>ROUND(IF((AV221-1.52)&lt;1,"1",AV221-1.52),0)</f>
        <v>4</v>
      </c>
      <c r="Q221" s="28">
        <f>ROUND(IF((AV221+1.52)&gt;10,"10",AV221+1.52),0)</f>
        <v>8</v>
      </c>
      <c r="R221" t="s" s="25">
        <f>CONCATENATE(P221,"-",Q221)</f>
        <v>32</v>
      </c>
      <c r="S221" s="28">
        <f>ROUND(IF((AY221-1.6)&lt;1,"1",AY221-1.6),0)</f>
        <v>3</v>
      </c>
      <c r="T221" s="28">
        <f>ROUND(IF((AY221+1.6)&gt;10,"10",AY221+1.6),0)</f>
        <v>7</v>
      </c>
      <c r="U221" t="s" s="25">
        <f>CONCATENATE(S221,"-",T221)</f>
        <v>30</v>
      </c>
      <c r="V221" s="28">
        <f>ROUND(IF((BB221-1.3)&lt;1,"1",BB221-1.3),0)</f>
        <v>5</v>
      </c>
      <c r="W221" s="28">
        <f>ROUND(IF((BB221+1.3)&gt;10,"10",BB221+1.3),0)</f>
        <v>7</v>
      </c>
      <c r="X221" t="s" s="29">
        <f>CONCATENATE(V221,"-",W221)</f>
        <v>74</v>
      </c>
      <c r="Y221" s="27">
        <f>ROUND(IF(AN221-7.43&lt;48,"48",AN221-7.43),0)</f>
        <v>178</v>
      </c>
      <c r="Z221" s="28">
        <f>ROUND(IF(AN221+7.43&gt;240,"240",AN221+7.43),0)</f>
        <v>192</v>
      </c>
      <c r="AA221" t="s" s="25">
        <f>CONCATENATE(Y221,"-",Z221)</f>
        <v>71</v>
      </c>
      <c r="AB221" s="28">
        <f>ROUND(IF(AQ221-7.37&lt;48,"48",AQ221-7.37),0)</f>
        <v>131</v>
      </c>
      <c r="AC221" s="28">
        <f>ROUND(IF(AQ221+7.37&gt;240,"240",AQ221+7.37),0)</f>
        <v>145</v>
      </c>
      <c r="AD221" t="s" s="25">
        <f>CONCATENATE(AB221,"-",AC221)</f>
        <v>124</v>
      </c>
      <c r="AE221" s="28">
        <f>ROUND(IF(AT221-7.31&lt;48,"48",AT221-7.31),0)</f>
        <v>169</v>
      </c>
      <c r="AF221" s="28">
        <f>ROUND(IF(AT221+7.31&gt;240,"240",AT221+7.31),0)</f>
        <v>183</v>
      </c>
      <c r="AG221" t="s" s="25">
        <f>CONCATENATE(AE221,"-",AF221)</f>
        <v>63</v>
      </c>
      <c r="AH221" s="28">
        <f>ROUND(IF(AW221-7.22&lt;48,"48",AW221-7.22),0)</f>
        <v>152</v>
      </c>
      <c r="AI221" s="28">
        <f>ROUND(IF(AW221+7.22&gt;240,"240",AW221+7.22),0)</f>
        <v>166</v>
      </c>
      <c r="AJ221" t="s" s="25">
        <f>CONCATENATE(AH221,"-",AI221)</f>
        <v>125</v>
      </c>
      <c r="AK221" s="28">
        <f>ROUND(IF(AZ221-7.06&lt;48,"48",AZ221-7.06),0)</f>
        <v>161</v>
      </c>
      <c r="AL221" s="28">
        <f>ROUND(IF(AZ221+7.06&gt;240,"240",AZ221+7.06),0)</f>
        <v>175</v>
      </c>
      <c r="AM221" t="s" s="29">
        <f>CONCATENATE(AK221,"-",AL221)</f>
        <v>99</v>
      </c>
      <c r="AN221" s="27">
        <f>BD221+48</f>
        <v>185</v>
      </c>
      <c r="AO221" s="30">
        <f>AN221/48</f>
        <v>3.85416666666667</v>
      </c>
      <c r="AP221" s="34">
        <v>9</v>
      </c>
      <c r="AQ221" s="28">
        <f>BF221+48</f>
        <v>138</v>
      </c>
      <c r="AR221" s="30">
        <f>AQ221/48</f>
        <v>2.875</v>
      </c>
      <c r="AS221" s="34">
        <v>3</v>
      </c>
      <c r="AT221" s="28">
        <f>BH221+48</f>
        <v>176</v>
      </c>
      <c r="AU221" s="30">
        <f>AT221/48</f>
        <v>3.66666666666667</v>
      </c>
      <c r="AV221" s="34">
        <v>6</v>
      </c>
      <c r="AW221" s="28">
        <f>BJ221+48</f>
        <v>159</v>
      </c>
      <c r="AX221" s="30">
        <f>AW221/48</f>
        <v>3.3125</v>
      </c>
      <c r="AY221" s="34">
        <v>5</v>
      </c>
      <c r="AZ221" s="28">
        <f>BL221+48</f>
        <v>168</v>
      </c>
      <c r="BA221" s="30">
        <f>AZ221/48</f>
        <v>3.5</v>
      </c>
      <c r="BB221" s="38">
        <v>6</v>
      </c>
      <c r="BC221" s="58"/>
      <c r="BD221" s="39">
        <v>137</v>
      </c>
      <c r="BE221" s="34">
        <v>9</v>
      </c>
      <c r="BF221" s="34">
        <v>90</v>
      </c>
      <c r="BG221" s="34">
        <v>3</v>
      </c>
      <c r="BH221" s="34">
        <v>128</v>
      </c>
      <c r="BI221" s="34">
        <v>6</v>
      </c>
      <c r="BJ221" s="34">
        <v>111</v>
      </c>
      <c r="BK221" s="34">
        <v>5</v>
      </c>
      <c r="BL221" s="34">
        <v>120</v>
      </c>
      <c r="BM221" s="38">
        <v>6</v>
      </c>
    </row>
    <row r="222" ht="15.75" customHeight="1">
      <c r="A222" s="160">
        <v>219</v>
      </c>
      <c r="B222" t="s" s="137">
        <v>23</v>
      </c>
      <c r="C222" t="s" s="142">
        <v>538</v>
      </c>
      <c r="D222" t="s" s="147">
        <v>539</v>
      </c>
      <c r="E222" t="s" s="133">
        <v>528</v>
      </c>
      <c r="F222" s="158">
        <v>25</v>
      </c>
      <c r="G222" t="s" s="24">
        <v>471</v>
      </c>
      <c r="H222" t="s" s="25">
        <f>IF(AND(E222="M",F222&lt;=29),"M 17-29",IF(AND(E222="K",F222&lt;=29),"K 17-29",IF(AND(E222="M",F222&gt;29),"M 30-79",IF(AND(E222="K",F222&gt;29),"K 30-79","other"))))</f>
        <v>60</v>
      </c>
      <c r="I222" s="159"/>
      <c r="J222" s="27">
        <f>ROUND(IF((AP222-1.43)&lt;1,"1",AP222-1.43),0)</f>
        <v>5</v>
      </c>
      <c r="K222" s="28">
        <f>ROUND(IF((AP222+1.43)&gt;10,"10",AP222+1.43),0)</f>
        <v>7</v>
      </c>
      <c r="L222" t="s" s="25">
        <f>CONCATENATE(J222,"-",K222)</f>
        <v>74</v>
      </c>
      <c r="M222" s="28">
        <f>ROUND(IF((AS222-1.38)&lt;1,"1",AS222-1.38),0)</f>
        <v>6</v>
      </c>
      <c r="N222" s="28">
        <f>ROUND(IF((AS222+1.38)&gt;10,"10",AS222+1.38),0)</f>
        <v>8</v>
      </c>
      <c r="O222" t="s" s="25">
        <f>CONCATENATE(M222,"-",N222)</f>
        <v>81</v>
      </c>
      <c r="P222" s="28">
        <f>ROUND(IF((AV222-1.68)&lt;1,"1",AV222-1.68),0)</f>
        <v>4</v>
      </c>
      <c r="Q222" s="28">
        <f>ROUND(IF((AV222+1.68)&gt;10,"10",AV222+1.68),0)</f>
        <v>8</v>
      </c>
      <c r="R222" t="s" s="25">
        <f>CONCATENATE(P222,"-",Q222)</f>
        <v>32</v>
      </c>
      <c r="S222" s="28">
        <f>ROUND(IF((AY222-1.72)&lt;1,"1",AY222-1.72),0)</f>
        <v>6</v>
      </c>
      <c r="T222" s="28">
        <f>ROUND(IF((AY222+1.72)&gt;10,"10",AY222+1.72),0)</f>
        <v>10</v>
      </c>
      <c r="U222" t="s" s="25">
        <f>CONCATENATE(S222,"-",T222)</f>
        <v>43</v>
      </c>
      <c r="V222" s="28">
        <f>ROUND(IF((BB222-1.46)&lt;1,"1",BB222-1.46),0)</f>
        <v>6</v>
      </c>
      <c r="W222" s="28">
        <f>ROUND(IF((BB222+1.46)&gt;10,"10",BB222+1.46),0)</f>
        <v>8</v>
      </c>
      <c r="X222" t="s" s="29">
        <f>CONCATENATE(V222,"-",W222)</f>
        <v>81</v>
      </c>
      <c r="Y222" s="27">
        <f>ROUND(IF(AN222-7.43&lt;48,"48",AN222-7.43),0)</f>
        <v>147</v>
      </c>
      <c r="Z222" s="28">
        <f>ROUND(IF(AN222+7.43&gt;240,"240",AN222+7.43),0)</f>
        <v>161</v>
      </c>
      <c r="AA222" t="s" s="25">
        <f>CONCATENATE(Y222,"-",Z222)</f>
        <v>57</v>
      </c>
      <c r="AB222" s="28">
        <f>ROUND(IF(AQ222-7.37&lt;48,"48",AQ222-7.37),0)</f>
        <v>145</v>
      </c>
      <c r="AC222" s="28">
        <f>ROUND(IF(AQ222+7.37&gt;240,"240",AQ222+7.37),0)</f>
        <v>159</v>
      </c>
      <c r="AD222" t="s" s="25">
        <f>CONCATENATE(AB222,"-",AC222)</f>
        <v>86</v>
      </c>
      <c r="AE222" s="28">
        <f>ROUND(IF(AT222-7.31&lt;48,"48",AT222-7.31),0)</f>
        <v>139</v>
      </c>
      <c r="AF222" s="28">
        <f>ROUND(IF(AT222+7.31&gt;240,"240",AT222+7.31),0)</f>
        <v>153</v>
      </c>
      <c r="AG222" t="s" s="25">
        <f>CONCATENATE(AE222,"-",AF222)</f>
        <v>69</v>
      </c>
      <c r="AH222" s="28">
        <f>ROUND(IF(AW222-7.22&lt;48,"48",AW222-7.22),0)</f>
        <v>176</v>
      </c>
      <c r="AI222" s="28">
        <f>ROUND(IF(AW222+7.22&gt;240,"240",AW222+7.22),0)</f>
        <v>190</v>
      </c>
      <c r="AJ222" t="s" s="25">
        <f>CONCATENATE(AH222,"-",AI222)</f>
        <v>127</v>
      </c>
      <c r="AK222" s="28">
        <f>ROUND(IF(AZ222-7.06&lt;48,"48",AZ222-7.06),0)</f>
        <v>168</v>
      </c>
      <c r="AL222" s="28">
        <f>ROUND(IF(AZ222+7.06&gt;240,"240",AZ222+7.06),0)</f>
        <v>182</v>
      </c>
      <c r="AM222" t="s" s="29">
        <f>CONCATENATE(AK222,"-",AL222)</f>
        <v>96</v>
      </c>
      <c r="AN222" s="27">
        <f>BD222+48</f>
        <v>154</v>
      </c>
      <c r="AO222" s="30">
        <f>AN222/48</f>
        <v>3.20833333333333</v>
      </c>
      <c r="AP222" s="34">
        <v>6</v>
      </c>
      <c r="AQ222" s="28">
        <f>BF222+48</f>
        <v>152</v>
      </c>
      <c r="AR222" s="30">
        <f>AQ222/48</f>
        <v>3.16666666666667</v>
      </c>
      <c r="AS222" s="34">
        <v>7</v>
      </c>
      <c r="AT222" s="28">
        <f>BH222+48</f>
        <v>146</v>
      </c>
      <c r="AU222" s="30">
        <f>AT222/48</f>
        <v>3.04166666666667</v>
      </c>
      <c r="AV222" s="34">
        <v>6</v>
      </c>
      <c r="AW222" s="28">
        <f>BJ222+48</f>
        <v>183</v>
      </c>
      <c r="AX222" s="30">
        <f>AW222/48</f>
        <v>3.8125</v>
      </c>
      <c r="AY222" s="34">
        <v>8</v>
      </c>
      <c r="AZ222" s="28">
        <f>BL222+48</f>
        <v>175</v>
      </c>
      <c r="BA222" s="30">
        <f>AZ222/48</f>
        <v>3.64583333333333</v>
      </c>
      <c r="BB222" s="38">
        <v>7</v>
      </c>
      <c r="BC222" s="58"/>
      <c r="BD222" s="39">
        <v>106</v>
      </c>
      <c r="BE222" s="34">
        <v>6</v>
      </c>
      <c r="BF222" s="34">
        <v>104</v>
      </c>
      <c r="BG222" s="34">
        <v>7</v>
      </c>
      <c r="BH222" s="34">
        <v>98</v>
      </c>
      <c r="BI222" s="34">
        <v>6</v>
      </c>
      <c r="BJ222" s="34">
        <v>135</v>
      </c>
      <c r="BK222" s="34">
        <v>8</v>
      </c>
      <c r="BL222" s="34">
        <v>127</v>
      </c>
      <c r="BM222" s="38">
        <v>7</v>
      </c>
    </row>
    <row r="223" ht="15.75" customHeight="1">
      <c r="A223" s="160">
        <v>220</v>
      </c>
      <c r="B223" t="s" s="137">
        <v>23</v>
      </c>
      <c r="C223" t="s" s="143">
        <v>540</v>
      </c>
      <c r="D223" t="s" s="147">
        <v>541</v>
      </c>
      <c r="E223" t="s" s="133">
        <v>528</v>
      </c>
      <c r="F223" s="158">
        <v>42</v>
      </c>
      <c r="G223" t="s" s="24">
        <v>471</v>
      </c>
      <c r="H223" t="s" s="25">
        <f>IF(AND(E223="M",F223&lt;=29),"M 17-29",IF(AND(E223="K",F223&lt;=29),"K 17-29",IF(AND(E223="M",F223&gt;29),"M 30-79",IF(AND(E223="K",F223&gt;29),"K 30-79","other"))))</f>
        <v>28</v>
      </c>
      <c r="I223" s="159"/>
      <c r="J223" s="27">
        <f>ROUND(IF((AP223-1.49)&lt;1,"1",AP223-1.49),0)</f>
        <v>4</v>
      </c>
      <c r="K223" s="28">
        <f>ROUND(IF((AP223+1.49)&gt;10,"10",AP223+1.49),0)</f>
        <v>6</v>
      </c>
      <c r="L223" t="s" s="25">
        <f>CONCATENATE(J223,"-",K223)</f>
        <v>80</v>
      </c>
      <c r="M223" s="28">
        <f>ROUND(IF((AS223-1.69)&lt;1,"1",AS223-1.69),0)</f>
        <v>6</v>
      </c>
      <c r="N223" s="28">
        <f>ROUND(IF((AS223+1.69)&gt;10,"10",AS223+1.69),0)</f>
        <v>10</v>
      </c>
      <c r="O223" t="s" s="25">
        <f>CONCATENATE(M223,"-",N223)</f>
        <v>43</v>
      </c>
      <c r="P223" s="28">
        <f>ROUND(IF((AV223-1.7)&lt;1,"1",AV223-1.7),0)</f>
        <v>6</v>
      </c>
      <c r="Q223" s="28">
        <f>ROUND(IF((AV223+1.7)&gt;10,"10",AV223+1.7),0)</f>
        <v>10</v>
      </c>
      <c r="R223" t="s" s="25">
        <f>CONCATENATE(P223,"-",Q223)</f>
        <v>43</v>
      </c>
      <c r="S223" s="28">
        <f>ROUND(IF((AY223-1.81)&lt;1,"1",AY223-1.81),0)</f>
        <v>5</v>
      </c>
      <c r="T223" s="28">
        <f>ROUND(IF((AY223+1.81)&gt;10,"10",AY223+1.81),)</f>
        <v>9</v>
      </c>
      <c r="U223" t="s" s="25">
        <f>CONCATENATE(S223,"-",T223)</f>
        <v>31</v>
      </c>
      <c r="V223" s="28">
        <f>ROUND(IF((BB223-1.53)&lt;1,"1",BB223-1.53),0)</f>
        <v>1</v>
      </c>
      <c r="W223" s="28">
        <f>ROUND(IF((BB223+1.53)&gt;10,"10",BB223+1.53),0)</f>
        <v>5</v>
      </c>
      <c r="X223" t="s" s="29">
        <f>CONCATENATE(V223,"-",W223)</f>
        <v>44</v>
      </c>
      <c r="Y223" s="27">
        <f>ROUND(IF(AN223-7.43&lt;48,"48",AN223-7.43),0)</f>
        <v>136</v>
      </c>
      <c r="Z223" s="28">
        <f>ROUND(IF(AN223+7.43&gt;240,"240",AN223+7.43),0)</f>
        <v>150</v>
      </c>
      <c r="AA223" t="s" s="25">
        <f>CONCATENATE(Y223,"-",Z223)</f>
        <v>130</v>
      </c>
      <c r="AB223" s="28">
        <f>ROUND(IF(AQ223-7.37&lt;48,"48",AQ223-7.37),0)</f>
        <v>178</v>
      </c>
      <c r="AC223" s="28">
        <f>ROUND(IF(AQ223+7.37&gt;240,"240",AQ223+7.37),0)</f>
        <v>192</v>
      </c>
      <c r="AD223" t="s" s="25">
        <f>CONCATENATE(AB223,"-",AC223)</f>
        <v>71</v>
      </c>
      <c r="AE223" s="28">
        <f>ROUND(IF(AT223-7.31&lt;48,"48",AT223-7.31),0)</f>
        <v>179</v>
      </c>
      <c r="AF223" s="28">
        <f>ROUND(IF(AT223+7.31&gt;240,"240",AT223+7.31),0)</f>
        <v>193</v>
      </c>
      <c r="AG223" t="s" s="25">
        <f>CONCATENATE(AE223,"-",AF223)</f>
        <v>92</v>
      </c>
      <c r="AH223" s="28">
        <f>ROUND(IF(AW223-7.22&lt;48,"48",AW223-7.22),0)</f>
        <v>165</v>
      </c>
      <c r="AI223" s="28">
        <f>ROUND(IF(AW223+7.22&gt;240,"240",AW223+7.22),0)</f>
        <v>179</v>
      </c>
      <c r="AJ223" t="s" s="25">
        <f>CONCATENATE(AH223,"-",AI223)</f>
        <v>110</v>
      </c>
      <c r="AK223" s="28">
        <f>ROUND(IF(AZ223-7.06&lt;48,"48",AZ223-7.06),0)</f>
        <v>128</v>
      </c>
      <c r="AL223" s="28">
        <f>ROUND(IF(AZ223+7.06&gt;240,"240",AZ223+7.06),0)</f>
        <v>142</v>
      </c>
      <c r="AM223" t="s" s="29">
        <f>CONCATENATE(AK223,"-",AL223)</f>
        <v>131</v>
      </c>
      <c r="AN223" s="27">
        <f>BD223+48</f>
        <v>143</v>
      </c>
      <c r="AO223" s="30">
        <f>AN223/48</f>
        <v>2.97916666666667</v>
      </c>
      <c r="AP223" s="34">
        <v>5</v>
      </c>
      <c r="AQ223" s="28">
        <f>BF223+48</f>
        <v>185</v>
      </c>
      <c r="AR223" s="30">
        <f>AQ223/48</f>
        <v>3.85416666666667</v>
      </c>
      <c r="AS223" s="34">
        <v>8</v>
      </c>
      <c r="AT223" s="28">
        <f>BH223+48</f>
        <v>186</v>
      </c>
      <c r="AU223" s="30">
        <f>AT223/48</f>
        <v>3.875</v>
      </c>
      <c r="AV223" s="34">
        <v>8</v>
      </c>
      <c r="AW223" s="28">
        <f>BJ223+48</f>
        <v>172</v>
      </c>
      <c r="AX223" s="30">
        <f>AW223/48</f>
        <v>3.58333333333333</v>
      </c>
      <c r="AY223" s="34">
        <v>7</v>
      </c>
      <c r="AZ223" s="28">
        <f>BL223+48</f>
        <v>135</v>
      </c>
      <c r="BA223" s="30">
        <f>AZ223/48</f>
        <v>2.8125</v>
      </c>
      <c r="BB223" s="38">
        <v>3</v>
      </c>
      <c r="BC223" s="58"/>
      <c r="BD223" s="39">
        <v>95</v>
      </c>
      <c r="BE223" s="34">
        <v>5</v>
      </c>
      <c r="BF223" s="34">
        <v>137</v>
      </c>
      <c r="BG223" s="34">
        <v>8</v>
      </c>
      <c r="BH223" s="34">
        <v>138</v>
      </c>
      <c r="BI223" s="34">
        <v>8</v>
      </c>
      <c r="BJ223" s="34">
        <v>124</v>
      </c>
      <c r="BK223" s="34">
        <v>7</v>
      </c>
      <c r="BL223" s="34">
        <v>87</v>
      </c>
      <c r="BM223" s="38">
        <v>3</v>
      </c>
    </row>
    <row r="224" ht="15.75" customHeight="1">
      <c r="A224" s="160">
        <v>221</v>
      </c>
      <c r="B224" t="s" s="137">
        <v>23</v>
      </c>
      <c r="C224" t="s" s="143">
        <v>542</v>
      </c>
      <c r="D224" t="s" s="147">
        <v>543</v>
      </c>
      <c r="E224" t="s" s="133">
        <v>526</v>
      </c>
      <c r="F224" s="158">
        <v>36</v>
      </c>
      <c r="G224" t="s" s="24">
        <v>471</v>
      </c>
      <c r="H224" t="s" s="25">
        <f>IF(AND(E224="M",F224&lt;=29),"M 17-29",IF(AND(E224="K",F224&lt;=29),"K 17-29",IF(AND(E224="M",F224&gt;29),"M 30-79",IF(AND(E224="K",F224&gt;29),"K 30-79","other"))))</f>
        <v>52</v>
      </c>
      <c r="I224" s="159"/>
      <c r="J224" s="27">
        <f>ROUND(IF((AP224-1.67)&lt;1,"1",AP224-1.67),0)</f>
        <v>1</v>
      </c>
      <c r="K224" s="28">
        <f>ROUND(IF((AP224+1.67)&gt;10,"10",AP224+1.67),0)</f>
        <v>5</v>
      </c>
      <c r="L224" t="s" s="25">
        <f>CONCATENATE(J224,"-",K224)</f>
        <v>44</v>
      </c>
      <c r="M224" s="28">
        <f>ROUND(IF((AS224-2.01)&lt;1,"1",AS224-2.01),0)</f>
        <v>2</v>
      </c>
      <c r="N224" s="28">
        <f>ROUND(IF((AS224+2.01)&gt;10,"10",AS224+2.01),0)</f>
        <v>6</v>
      </c>
      <c r="O224" t="s" s="25">
        <f>CONCATENATE(M224,"-",N224)</f>
        <v>33</v>
      </c>
      <c r="P224" s="28">
        <f>ROUND(IF((AV224-1.73)&lt;1,"1",AV224-1.73),0)</f>
        <v>6</v>
      </c>
      <c r="Q224" s="28">
        <f>ROUND(IF((AV224+1.73)&gt;10,"10",AV224+1.73),0)</f>
        <v>10</v>
      </c>
      <c r="R224" t="s" s="25">
        <f>CONCATENATE(P224,"-",Q224)</f>
        <v>43</v>
      </c>
      <c r="S224" s="28">
        <f>ROUND(IF((AY224-1.91)&lt;1,"1",AY224-1.91),0)</f>
        <v>5</v>
      </c>
      <c r="T224" s="28">
        <f>ROUND(IF((AY224+1.91)&gt;10,"10",AY224+1.91),0)</f>
        <v>9</v>
      </c>
      <c r="U224" t="s" s="25">
        <f>CONCATENATE(S224,"-",T224)</f>
        <v>31</v>
      </c>
      <c r="V224" s="28">
        <f>ROUND(IF((BB224-1.76)&lt;1,"1",BB224-1.76),0)</f>
        <v>6</v>
      </c>
      <c r="W224" s="28">
        <f>ROUND(IF((BB224+1.76)&gt;10,"10",BB224+1.76),0)</f>
        <v>10</v>
      </c>
      <c r="X224" t="s" s="29">
        <f>CONCATENATE(V224,"-",W224)</f>
        <v>43</v>
      </c>
      <c r="Y224" s="27">
        <f>ROUND(IF(AN224-7.43&lt;48,"48",AN224-7.43),0)</f>
        <v>123</v>
      </c>
      <c r="Z224" s="28">
        <f>ROUND(IF(AN224+7.43&gt;240,"240",AN224+7.43),0)</f>
        <v>137</v>
      </c>
      <c r="AA224" t="s" s="25">
        <f>CONCATENATE(Y224,"-",Z224)</f>
        <v>134</v>
      </c>
      <c r="AB224" s="28">
        <f>ROUND(IF(AQ224-7.37&lt;48,"48",AQ224-7.37),0)</f>
        <v>141</v>
      </c>
      <c r="AC224" s="28">
        <f>ROUND(IF(AQ224+7.37&gt;240,"240",AQ224+7.37),0)</f>
        <v>155</v>
      </c>
      <c r="AD224" t="s" s="25">
        <f>CONCATENATE(AB224,"-",AC224)</f>
        <v>135</v>
      </c>
      <c r="AE224" s="28">
        <f>ROUND(IF(AT224-7.31&lt;48,"48",AT224-7.31),0)</f>
        <v>180</v>
      </c>
      <c r="AF224" s="28">
        <f>ROUND(IF(AT224+7.31&gt;240,"240",AT224+7.31),0)</f>
        <v>194</v>
      </c>
      <c r="AG224" t="s" s="25">
        <f>CONCATENATE(AE224,"-",AF224)</f>
        <v>136</v>
      </c>
      <c r="AH224" s="28">
        <f>ROUND(IF(AW224-7.22&lt;48,"48",AW224-7.22),0)</f>
        <v>165</v>
      </c>
      <c r="AI224" s="28">
        <f>ROUND(IF(AW224+7.22&gt;240,"240",AW224+7.22),0)</f>
        <v>179</v>
      </c>
      <c r="AJ224" t="s" s="25">
        <f>CONCATENATE(AH224,"-",AI224)</f>
        <v>110</v>
      </c>
      <c r="AK224" s="28">
        <f>ROUND(IF(AZ224-7.06&lt;48,"48",AZ224-7.06),0)</f>
        <v>176</v>
      </c>
      <c r="AL224" s="28">
        <f>ROUND(IF(AZ224+7.06&gt;240,"240",AZ224+7.06),0)</f>
        <v>190</v>
      </c>
      <c r="AM224" t="s" s="29">
        <f>CONCATENATE(AK224,"-",AL224)</f>
        <v>127</v>
      </c>
      <c r="AN224" s="27">
        <f>BD224+48</f>
        <v>130</v>
      </c>
      <c r="AO224" s="30">
        <f>AN224/48</f>
        <v>2.70833333333333</v>
      </c>
      <c r="AP224" s="34">
        <v>3</v>
      </c>
      <c r="AQ224" s="28">
        <f>BF224+48</f>
        <v>148</v>
      </c>
      <c r="AR224" s="30">
        <f>AQ224/48</f>
        <v>3.08333333333333</v>
      </c>
      <c r="AS224" s="34">
        <v>4</v>
      </c>
      <c r="AT224" s="28">
        <f>BH224+48</f>
        <v>187</v>
      </c>
      <c r="AU224" s="30">
        <f>AT224/48</f>
        <v>3.89583333333333</v>
      </c>
      <c r="AV224" s="34">
        <v>8</v>
      </c>
      <c r="AW224" s="28">
        <f>BJ224+48</f>
        <v>172</v>
      </c>
      <c r="AX224" s="30">
        <f>AW224/48</f>
        <v>3.58333333333333</v>
      </c>
      <c r="AY224" s="34">
        <v>7</v>
      </c>
      <c r="AZ224" s="28">
        <f>BL224+48</f>
        <v>183</v>
      </c>
      <c r="BA224" s="30">
        <f>AZ224/48</f>
        <v>3.8125</v>
      </c>
      <c r="BB224" s="38">
        <v>8</v>
      </c>
      <c r="BC224" s="58"/>
      <c r="BD224" s="39">
        <v>82</v>
      </c>
      <c r="BE224" s="34">
        <v>3</v>
      </c>
      <c r="BF224" s="34">
        <v>100</v>
      </c>
      <c r="BG224" s="34">
        <v>4</v>
      </c>
      <c r="BH224" s="34">
        <v>139</v>
      </c>
      <c r="BI224" s="34">
        <v>8</v>
      </c>
      <c r="BJ224" s="34">
        <v>124</v>
      </c>
      <c r="BK224" s="34">
        <v>7</v>
      </c>
      <c r="BL224" s="34">
        <v>135</v>
      </c>
      <c r="BM224" s="38">
        <v>8</v>
      </c>
    </row>
    <row r="225" ht="15.75" customHeight="1">
      <c r="A225" s="160">
        <v>222</v>
      </c>
      <c r="B225" t="s" s="137">
        <v>23</v>
      </c>
      <c r="C225" t="s" s="143">
        <v>544</v>
      </c>
      <c r="D225" t="s" s="147">
        <v>545</v>
      </c>
      <c r="E225" t="s" s="133">
        <v>526</v>
      </c>
      <c r="F225" s="158">
        <v>42</v>
      </c>
      <c r="G225" t="s" s="24">
        <v>471</v>
      </c>
      <c r="H225" t="s" s="25">
        <f>IF(AND(E225="M",F225&lt;=29),"M 17-29",IF(AND(E225="K",F225&lt;=29),"K 17-29",IF(AND(E225="M",F225&gt;29),"M 30-79",IF(AND(E225="K",F225&gt;29),"K 30-79","other"))))</f>
        <v>52</v>
      </c>
      <c r="I225" s="159"/>
      <c r="J225" s="27">
        <f>ROUND(IF((AP225-1.67)&lt;1,"1",AP225-1.67),0)</f>
        <v>5</v>
      </c>
      <c r="K225" s="28">
        <f>ROUND(IF((AP225+1.67)&gt;10,"10",AP225+1.67),0)</f>
        <v>9</v>
      </c>
      <c r="L225" t="s" s="25">
        <f>CONCATENATE(J225,"-",K225)</f>
        <v>31</v>
      </c>
      <c r="M225" s="28">
        <f>ROUND(IF((AS225-2.01)&lt;1,"1",AS225-2.01),0)</f>
        <v>4</v>
      </c>
      <c r="N225" s="28">
        <f>ROUND(IF((AS225+2.01)&gt;10,"10",AS225+2.01),0)</f>
        <v>8</v>
      </c>
      <c r="O225" t="s" s="25">
        <f>CONCATENATE(M225,"-",N225)</f>
        <v>32</v>
      </c>
      <c r="P225" s="28">
        <f>ROUND(IF((AV225-1.73)&lt;1,"1",AV225-1.73),0)</f>
        <v>6</v>
      </c>
      <c r="Q225" s="28">
        <f>ROUND(IF((AV225+1.73)&gt;10,"10",AV225+1.73),0)</f>
        <v>10</v>
      </c>
      <c r="R225" t="s" s="25">
        <f>CONCATENATE(P225,"-",Q225)</f>
        <v>43</v>
      </c>
      <c r="S225" s="28">
        <f>ROUND(IF((AY225-1.91)&lt;1,"1",AY225-1.91),0)</f>
        <v>3</v>
      </c>
      <c r="T225" s="28">
        <f>ROUND(IF((AY225+1.91)&gt;10,"10",AY225+1.91),0)</f>
        <v>7</v>
      </c>
      <c r="U225" t="s" s="25">
        <f>CONCATENATE(S225,"-",T225)</f>
        <v>30</v>
      </c>
      <c r="V225" s="28">
        <f>ROUND(IF((BB225-1.76)&lt;1,"1",BB225-1.76),0)</f>
        <v>2</v>
      </c>
      <c r="W225" s="28">
        <f>ROUND(IF((BB225+1.76)&gt;10,"10",BB225+1.76),0)</f>
        <v>6</v>
      </c>
      <c r="X225" t="s" s="29">
        <f>CONCATENATE(V225,"-",W225)</f>
        <v>33</v>
      </c>
      <c r="Y225" s="27">
        <f>ROUND(IF(AN225-7.43&lt;48,"48",AN225-7.43),0)</f>
        <v>155</v>
      </c>
      <c r="Z225" s="28">
        <f>ROUND(IF(AN225+7.43&gt;240,"240",AN225+7.43),0)</f>
        <v>169</v>
      </c>
      <c r="AA225" t="s" s="25">
        <f>CONCATENATE(Y225,"-",Z225)</f>
        <v>106</v>
      </c>
      <c r="AB225" s="28">
        <f>ROUND(IF(AQ225-7.37&lt;48,"48",AQ225-7.37),0)</f>
        <v>154</v>
      </c>
      <c r="AC225" s="28">
        <f>ROUND(IF(AQ225+7.37&gt;240,"240",AQ225+7.37),0)</f>
        <v>168</v>
      </c>
      <c r="AD225" t="s" s="25">
        <f>CONCATENATE(AB225,"-",AC225)</f>
        <v>139</v>
      </c>
      <c r="AE225" s="28">
        <f>ROUND(IF(AT225-7.31&lt;48,"48",AT225-7.31),0)</f>
        <v>187</v>
      </c>
      <c r="AF225" s="28">
        <f>ROUND(IF(AT225+7.31&gt;240,"240",AT225+7.31),0)</f>
        <v>201</v>
      </c>
      <c r="AG225" t="s" s="25">
        <f>CONCATENATE(AE225,"-",AF225)</f>
        <v>140</v>
      </c>
      <c r="AH225" s="28">
        <f>ROUND(IF(AW225-7.22&lt;48,"48",AW225-7.22),0)</f>
        <v>149</v>
      </c>
      <c r="AI225" s="28">
        <f>ROUND(IF(AW225+7.22&gt;240,"240",AW225+7.22),0)</f>
        <v>163</v>
      </c>
      <c r="AJ225" t="s" s="25">
        <f>CONCATENATE(AH225,"-",AI225)</f>
        <v>141</v>
      </c>
      <c r="AK225" s="28">
        <f>ROUND(IF(AZ225-7.06&lt;48,"48",AZ225-7.06),0)</f>
        <v>143</v>
      </c>
      <c r="AL225" s="28">
        <f>ROUND(IF(AZ225+7.06&gt;240,"240",AZ225+7.06),0)</f>
        <v>157</v>
      </c>
      <c r="AM225" t="s" s="29">
        <f>CONCATENATE(AK225,"-",AL225)</f>
        <v>142</v>
      </c>
      <c r="AN225" s="27">
        <f>BD225+48</f>
        <v>162</v>
      </c>
      <c r="AO225" s="30">
        <f>AN225/48</f>
        <v>3.375</v>
      </c>
      <c r="AP225" s="34">
        <v>7</v>
      </c>
      <c r="AQ225" s="28">
        <f>BF225+48</f>
        <v>161</v>
      </c>
      <c r="AR225" s="30">
        <f>AQ225/48</f>
        <v>3.35416666666667</v>
      </c>
      <c r="AS225" s="34">
        <v>6</v>
      </c>
      <c r="AT225" s="28">
        <f>BH225+48</f>
        <v>194</v>
      </c>
      <c r="AU225" s="30">
        <f>AT225/48</f>
        <v>4.04166666666667</v>
      </c>
      <c r="AV225" s="34">
        <v>8</v>
      </c>
      <c r="AW225" s="28">
        <f>BJ225+48</f>
        <v>156</v>
      </c>
      <c r="AX225" s="30">
        <f>AW225/48</f>
        <v>3.25</v>
      </c>
      <c r="AY225" s="34">
        <v>5</v>
      </c>
      <c r="AZ225" s="28">
        <f>BL225+48</f>
        <v>150</v>
      </c>
      <c r="BA225" s="30">
        <f>AZ225/48</f>
        <v>3.125</v>
      </c>
      <c r="BB225" s="38">
        <v>4</v>
      </c>
      <c r="BC225" s="58"/>
      <c r="BD225" s="39">
        <v>114</v>
      </c>
      <c r="BE225" s="34">
        <v>7</v>
      </c>
      <c r="BF225" s="34">
        <v>113</v>
      </c>
      <c r="BG225" s="34">
        <v>6</v>
      </c>
      <c r="BH225" s="34">
        <v>146</v>
      </c>
      <c r="BI225" s="34">
        <v>8</v>
      </c>
      <c r="BJ225" s="34">
        <v>108</v>
      </c>
      <c r="BK225" s="34">
        <v>5</v>
      </c>
      <c r="BL225" s="34">
        <v>102</v>
      </c>
      <c r="BM225" s="38">
        <v>4</v>
      </c>
    </row>
    <row r="226" ht="15.75" customHeight="1">
      <c r="A226" s="160">
        <v>223</v>
      </c>
      <c r="B226" t="s" s="137">
        <v>23</v>
      </c>
      <c r="C226" t="s" s="161">
        <v>546</v>
      </c>
      <c r="D226" t="s" s="147">
        <v>547</v>
      </c>
      <c r="E226" t="s" s="133">
        <v>528</v>
      </c>
      <c r="F226" s="158">
        <v>24</v>
      </c>
      <c r="G226" t="s" s="24">
        <v>471</v>
      </c>
      <c r="H226" t="s" s="25">
        <f>IF(AND(E226="M",F226&lt;=29),"M 17-29",IF(AND(E226="K",F226&lt;=29),"K 17-29",IF(AND(E226="M",F226&gt;29),"M 30-79",IF(AND(E226="K",F226&gt;29),"K 30-79","other"))))</f>
        <v>60</v>
      </c>
      <c r="I226" s="159"/>
      <c r="J226" s="27">
        <f>ROUND(IF((AP226-1.43)&lt;1,"1",AP226-1.43),0)</f>
        <v>1</v>
      </c>
      <c r="K226" s="28">
        <f>ROUND(IF((AP226+1.43)&gt;10,"10",AP226+1.43),0)</f>
        <v>3</v>
      </c>
      <c r="L226" t="s" s="25">
        <f>CONCATENATE(J226,"-",K226)</f>
        <v>102</v>
      </c>
      <c r="M226" s="28">
        <f>ROUND(IF((AS226-1.38)&lt;1,"1",AS226-1.38),0)</f>
        <v>8</v>
      </c>
      <c r="N226" s="28">
        <f>ROUND(IF((AS226+1.38)&gt;10,"10",AS226+1.38),0)</f>
        <v>10</v>
      </c>
      <c r="O226" t="s" s="25">
        <f>CONCATENATE(M226,"-",N226)</f>
        <v>61</v>
      </c>
      <c r="P226" s="28">
        <f>ROUND(IF((AV226-1.68)&lt;1,"1",AV226-1.68),0)</f>
        <v>5</v>
      </c>
      <c r="Q226" s="28">
        <f>ROUND(IF((AV226+1.68)&gt;10,"10",AV226+1.68),0)</f>
        <v>9</v>
      </c>
      <c r="R226" t="s" s="25">
        <f>CONCATENATE(P226,"-",Q226)</f>
        <v>31</v>
      </c>
      <c r="S226" s="28">
        <f>ROUND(IF((AY226-1.72)&lt;1,"1",AY226-1.72),0)</f>
        <v>4</v>
      </c>
      <c r="T226" s="28">
        <f>ROUND(IF((AY226+1.72)&gt;10,"10",AY226+1.72),0)</f>
        <v>8</v>
      </c>
      <c r="U226" t="s" s="25">
        <f>CONCATENATE(S226,"-",T226)</f>
        <v>32</v>
      </c>
      <c r="V226" s="28">
        <f>ROUND(IF((BB226-1.46)&lt;1,"1",BB226-1.46),0)</f>
        <v>5</v>
      </c>
      <c r="W226" s="28">
        <f>ROUND(IF((BB226+1.46)&gt;10,"10",BB226+1.46),0)</f>
        <v>7</v>
      </c>
      <c r="X226" t="s" s="29">
        <f>CONCATENATE(V226,"-",W226)</f>
        <v>74</v>
      </c>
      <c r="Y226" s="27">
        <f>ROUND(IF(AN226-7.43&lt;48,"48",AN226-7.43),0)</f>
        <v>113</v>
      </c>
      <c r="Z226" s="28">
        <f>ROUND(IF(AN226+7.43&gt;240,"240",AN226+7.43),0)</f>
        <v>127</v>
      </c>
      <c r="AA226" t="s" s="25">
        <f>CONCATENATE(Y226,"-",Z226)</f>
        <v>119</v>
      </c>
      <c r="AB226" s="28">
        <f>ROUND(IF(AQ226-7.37&lt;48,"48",AQ226-7.37),0)</f>
        <v>165</v>
      </c>
      <c r="AC226" s="28">
        <f>ROUND(IF(AQ226+7.37&gt;240,"240",AQ226+7.37),0)</f>
        <v>179</v>
      </c>
      <c r="AD226" t="s" s="25">
        <f>CONCATENATE(AB226,"-",AC226)</f>
        <v>110</v>
      </c>
      <c r="AE226" s="28">
        <f>ROUND(IF(AT226-7.31&lt;48,"48",AT226-7.31),0)</f>
        <v>149</v>
      </c>
      <c r="AF226" s="28">
        <f>ROUND(IF(AT226+7.31&gt;240,"240",AT226+7.31),0)</f>
        <v>163</v>
      </c>
      <c r="AG226" t="s" s="25">
        <f>CONCATENATE(AE226,"-",AF226)</f>
        <v>141</v>
      </c>
      <c r="AH226" s="28">
        <f>ROUND(IF(AW226-7.22&lt;48,"48",AW226-7.22),0)</f>
        <v>163</v>
      </c>
      <c r="AI226" s="28">
        <f>ROUND(IF(AW226+7.22&gt;240,"240",AW226+7.22),0)</f>
        <v>177</v>
      </c>
      <c r="AJ226" t="s" s="25">
        <f>CONCATENATE(AH226,"-",AI226)</f>
        <v>55</v>
      </c>
      <c r="AK226" s="28">
        <f>ROUND(IF(AZ226-7.06&lt;48,"48",AZ226-7.06),0)</f>
        <v>161</v>
      </c>
      <c r="AL226" s="28">
        <f>ROUND(IF(AZ226+7.06&gt;240,"240",AZ226+7.06),0)</f>
        <v>175</v>
      </c>
      <c r="AM226" t="s" s="29">
        <f>CONCATENATE(AK226,"-",AL226)</f>
        <v>99</v>
      </c>
      <c r="AN226" s="27">
        <f>BD226+48</f>
        <v>120</v>
      </c>
      <c r="AO226" s="30">
        <f>AN226/48</f>
        <v>2.5</v>
      </c>
      <c r="AP226" s="95">
        <v>2</v>
      </c>
      <c r="AQ226" s="28">
        <f>BF226+48</f>
        <v>172</v>
      </c>
      <c r="AR226" s="30">
        <f>AQ226/48</f>
        <v>3.58333333333333</v>
      </c>
      <c r="AS226" s="95">
        <v>9</v>
      </c>
      <c r="AT226" s="28">
        <f>BH226+48</f>
        <v>156</v>
      </c>
      <c r="AU226" s="30">
        <f>AT226/48</f>
        <v>3.25</v>
      </c>
      <c r="AV226" s="95">
        <v>7</v>
      </c>
      <c r="AW226" s="28">
        <f>BJ226+48</f>
        <v>170</v>
      </c>
      <c r="AX226" s="30">
        <f>AW226/48</f>
        <v>3.54166666666667</v>
      </c>
      <c r="AY226" s="95">
        <v>6</v>
      </c>
      <c r="AZ226" s="28">
        <f>BL226+48</f>
        <v>168</v>
      </c>
      <c r="BA226" s="30">
        <f>AZ226/48</f>
        <v>3.5</v>
      </c>
      <c r="BB226" s="96">
        <v>6</v>
      </c>
      <c r="BC226" s="58"/>
      <c r="BD226" s="97">
        <v>72</v>
      </c>
      <c r="BE226" s="95">
        <v>2</v>
      </c>
      <c r="BF226" s="95">
        <v>124</v>
      </c>
      <c r="BG226" s="95">
        <v>9</v>
      </c>
      <c r="BH226" s="95">
        <v>108</v>
      </c>
      <c r="BI226" s="95">
        <v>7</v>
      </c>
      <c r="BJ226" s="95">
        <v>122</v>
      </c>
      <c r="BK226" s="95">
        <v>6</v>
      </c>
      <c r="BL226" s="95">
        <v>120</v>
      </c>
      <c r="BM226" s="96">
        <v>6</v>
      </c>
    </row>
    <row r="227" ht="15.75" customHeight="1">
      <c r="A227" s="160">
        <v>224</v>
      </c>
      <c r="B227" t="s" s="137">
        <v>23</v>
      </c>
      <c r="C227" s="138"/>
      <c r="D227" t="s" s="152">
        <v>548</v>
      </c>
      <c r="E227" t="s" s="133">
        <v>526</v>
      </c>
      <c r="F227" s="158">
        <v>26</v>
      </c>
      <c r="G227" t="s" s="24">
        <v>471</v>
      </c>
      <c r="H227" t="s" s="25">
        <f>IF(AND(E227="M",F227&lt;=29),"M 17-29",IF(AND(E227="K",F227&lt;=29),"K 17-29",IF(AND(E227="M",F227&gt;29),"M 30-79",IF(AND(E227="K",F227&gt;29),"K 30-79","other"))))</f>
        <v>101</v>
      </c>
      <c r="I227" s="159"/>
      <c r="J227" s="27">
        <f>ROUND(IF((AP227-1.33)&lt;1,"1",AP227-1.33),0)</f>
        <v>9</v>
      </c>
      <c r="K227" s="28">
        <f>ROUND(IF((AP227+1.33)&gt;10,"10",AP227+1.33),0)</f>
        <v>10</v>
      </c>
      <c r="L227" t="s" s="25">
        <f>CONCATENATE(J227,"-",K227)</f>
        <v>82</v>
      </c>
      <c r="M227" s="28">
        <f>ROUND(IF((AS227-1.31)&lt;1,"1",AS227-1.31),0)</f>
        <v>3</v>
      </c>
      <c r="N227" s="28">
        <f>ROUND(IF((AS227+1.31)&gt;10,"10",AS227+1.31),0)</f>
        <v>5</v>
      </c>
      <c r="O227" t="s" s="25">
        <f>CONCATENATE(M227,"-",N227)</f>
        <v>41</v>
      </c>
      <c r="P227" s="28">
        <f>ROUND(IF((AV227-1.52)&lt;1,"1",AV227-1.52),0)</f>
        <v>4</v>
      </c>
      <c r="Q227" s="28">
        <f>ROUND(IF((AV227+1.52)&gt;10,"10",AV227+1.52),0)</f>
        <v>8</v>
      </c>
      <c r="R227" t="s" s="25">
        <f>CONCATENATE(P227,"-",Q227)</f>
        <v>32</v>
      </c>
      <c r="S227" s="28">
        <f>ROUND(IF((AY227-1.6)&lt;1,"1",AY227-1.6),0)</f>
        <v>1</v>
      </c>
      <c r="T227" s="28">
        <f>ROUND(IF((AY227+1.6)&gt;10,"10",AY227+1.6),0)</f>
        <v>3</v>
      </c>
      <c r="U227" t="s" s="25">
        <f>CONCATENATE(S227,"-",T227)</f>
        <v>102</v>
      </c>
      <c r="V227" s="28">
        <f>ROUND(IF((BB227-1.3)&lt;1,"1",BB227-1.3),0)</f>
        <v>1</v>
      </c>
      <c r="W227" s="28">
        <f>ROUND(IF((BB227+1.3)&gt;10,"10",BB227+1.3),0)</f>
        <v>2</v>
      </c>
      <c r="X227" t="s" s="29">
        <f>CONCATENATE(V227,"-",W227)</f>
        <v>67</v>
      </c>
      <c r="Y227" s="27">
        <f>ROUND(IF(AN227-7.43&lt;48,"48",AN227-7.43),0)</f>
        <v>193</v>
      </c>
      <c r="Z227" s="28">
        <f>ROUND(IF(AN227+7.43&gt;240,"240",AN227+7.43),0)</f>
        <v>207</v>
      </c>
      <c r="AA227" t="s" s="25">
        <f>CONCATENATE(Y227,"-",Z227)</f>
        <v>116</v>
      </c>
      <c r="AB227" s="28">
        <f>ROUND(IF(AQ227-7.37&lt;48,"48",AQ227-7.37),0)</f>
        <v>138</v>
      </c>
      <c r="AC227" s="28">
        <f>ROUND(IF(AQ227+7.37&gt;240,"240",AQ227+7.37),0)</f>
        <v>152</v>
      </c>
      <c r="AD227" t="s" s="25">
        <f>CONCATENATE(AB227,"-",AC227)</f>
        <v>56</v>
      </c>
      <c r="AE227" s="28">
        <f>ROUND(IF(AT227-7.31&lt;48,"48",AT227-7.31),0)</f>
        <v>166</v>
      </c>
      <c r="AF227" s="28">
        <f>ROUND(IF(AT227+7.31&gt;240,"240",AT227+7.31),0)</f>
        <v>180</v>
      </c>
      <c r="AG227" t="s" s="25">
        <f>CONCATENATE(AE227,"-",AF227)</f>
        <v>77</v>
      </c>
      <c r="AH227" s="28">
        <f>ROUND(IF(AW227-7.22&lt;48,"48",AW227-7.22),0)</f>
        <v>100</v>
      </c>
      <c r="AI227" s="28">
        <f>ROUND(IF(AW227+7.22&gt;240,"240",AW227+7.22),0)</f>
        <v>114</v>
      </c>
      <c r="AJ227" t="s" s="25">
        <f>CONCATENATE(AH227,"-",AI227)</f>
        <v>275</v>
      </c>
      <c r="AK227" s="28">
        <f>ROUND(IF(AZ227-7.06&lt;48,"48",AZ227-7.06),0)</f>
        <v>119</v>
      </c>
      <c r="AL227" s="28">
        <f>ROUND(IF(AZ227+7.06&gt;240,"240",AZ227+7.06),0)</f>
        <v>133</v>
      </c>
      <c r="AM227" t="s" s="29">
        <f>CONCATENATE(AK227,"-",AL227)</f>
        <v>54</v>
      </c>
      <c r="AN227" s="27">
        <f>BD227+48</f>
        <v>200</v>
      </c>
      <c r="AO227" s="30">
        <f>AN227/48</f>
        <v>4.16666666666667</v>
      </c>
      <c r="AP227" s="95">
        <v>10</v>
      </c>
      <c r="AQ227" s="28">
        <f>BF227+48</f>
        <v>145</v>
      </c>
      <c r="AR227" s="30">
        <f>AQ227/48</f>
        <v>3.02083333333333</v>
      </c>
      <c r="AS227" s="95">
        <v>4</v>
      </c>
      <c r="AT227" s="28">
        <f>BH227+48</f>
        <v>173</v>
      </c>
      <c r="AU227" s="30">
        <f>AT227/48</f>
        <v>3.60416666666667</v>
      </c>
      <c r="AV227" s="95">
        <v>6</v>
      </c>
      <c r="AW227" s="28">
        <f>BJ227+48</f>
        <v>107</v>
      </c>
      <c r="AX227" s="30">
        <f>AW227/48</f>
        <v>2.22916666666667</v>
      </c>
      <c r="AY227" s="95">
        <v>1</v>
      </c>
      <c r="AZ227" s="28">
        <f>BL227+48</f>
        <v>126</v>
      </c>
      <c r="BA227" s="30">
        <f>AZ227/48</f>
        <v>2.625</v>
      </c>
      <c r="BB227" s="96">
        <v>1</v>
      </c>
      <c r="BC227" s="58"/>
      <c r="BD227" s="97">
        <v>152</v>
      </c>
      <c r="BE227" s="95">
        <v>10</v>
      </c>
      <c r="BF227" s="95">
        <v>97</v>
      </c>
      <c r="BG227" s="95">
        <v>4</v>
      </c>
      <c r="BH227" s="95">
        <v>125</v>
      </c>
      <c r="BI227" s="95">
        <v>6</v>
      </c>
      <c r="BJ227" s="95">
        <v>59</v>
      </c>
      <c r="BK227" s="95">
        <v>1</v>
      </c>
      <c r="BL227" s="95">
        <v>78</v>
      </c>
      <c r="BM227" s="96">
        <v>1</v>
      </c>
    </row>
    <row r="228" ht="15.75" customHeight="1">
      <c r="A228" s="160">
        <v>225</v>
      </c>
      <c r="B228" t="s" s="137">
        <v>23</v>
      </c>
      <c r="C228" t="s" s="162">
        <v>549</v>
      </c>
      <c r="D228" t="s" s="147">
        <v>550</v>
      </c>
      <c r="E228" t="s" s="133">
        <v>528</v>
      </c>
      <c r="F228" s="158">
        <v>23</v>
      </c>
      <c r="G228" t="s" s="24">
        <v>471</v>
      </c>
      <c r="H228" t="s" s="25">
        <f>IF(AND(E228="M",F228&lt;=29),"M 17-29",IF(AND(E228="K",F228&lt;=29),"K 17-29",IF(AND(E228="M",F228&gt;29),"M 30-79",IF(AND(E228="K",F228&gt;29),"K 30-79","other"))))</f>
        <v>60</v>
      </c>
      <c r="I228" s="159"/>
      <c r="J228" s="27">
        <f>ROUND(IF((AP228-1.43)&lt;1,"1",AP228-1.43),0)</f>
        <v>1</v>
      </c>
      <c r="K228" s="28">
        <f>ROUND(IF((AP228+1.43)&gt;10,"10",AP228+1.43),0)</f>
        <v>3</v>
      </c>
      <c r="L228" t="s" s="25">
        <f>CONCATENATE(J228,"-",K228)</f>
        <v>102</v>
      </c>
      <c r="M228" s="28">
        <f>ROUND(IF((AS228-1.38)&lt;1,"1",AS228-1.38),0)</f>
        <v>4</v>
      </c>
      <c r="N228" s="28">
        <f>ROUND(IF((AS228+1.38)&gt;10,"10",AS228+1.38),0)</f>
        <v>6</v>
      </c>
      <c r="O228" t="s" s="25">
        <f>CONCATENATE(M228,"-",N228)</f>
        <v>80</v>
      </c>
      <c r="P228" s="28">
        <f>ROUND(IF((AV228-1.68)&lt;1,"1",AV228-1.68),0)</f>
        <v>5</v>
      </c>
      <c r="Q228" s="28">
        <f>ROUND(IF((AV228+1.68)&gt;10,"10",AV228+1.68),0)</f>
        <v>9</v>
      </c>
      <c r="R228" t="s" s="25">
        <f>CONCATENATE(P228,"-",Q228)</f>
        <v>31</v>
      </c>
      <c r="S228" s="28">
        <f>ROUND(IF((AY228-1.72)&lt;1,"1",AY228-1.72),0)</f>
        <v>5</v>
      </c>
      <c r="T228" s="28">
        <f>ROUND(IF((AY228+1.72)&gt;10,"10",AY228+1.72),0)</f>
        <v>9</v>
      </c>
      <c r="U228" t="s" s="25">
        <f>CONCATENATE(S228,"-",T228)</f>
        <v>31</v>
      </c>
      <c r="V228" s="28">
        <f>ROUND(IF((BB228-1.46)&lt;1,"1",BB228-1.46),0)</f>
        <v>8</v>
      </c>
      <c r="W228" s="28">
        <f>ROUND(IF((BB228+1.46)&gt;10,"10",BB228+1.46),0)</f>
        <v>10</v>
      </c>
      <c r="X228" t="s" s="29">
        <f>CONCATENATE(V228,"-",W228)</f>
        <v>61</v>
      </c>
      <c r="Y228" s="27">
        <f>ROUND(IF(AN228-7.43&lt;48,"48",AN228-7.43),0)</f>
        <v>100</v>
      </c>
      <c r="Z228" s="28">
        <f>ROUND(IF(AN228+7.43&gt;240,"240",AN228+7.43),0)</f>
        <v>114</v>
      </c>
      <c r="AA228" t="s" s="25">
        <f>CONCATENATE(Y228,"-",Z228)</f>
        <v>275</v>
      </c>
      <c r="AB228" s="28">
        <f>ROUND(IF(AQ228-7.37&lt;48,"48",AQ228-7.37),0)</f>
        <v>151</v>
      </c>
      <c r="AC228" s="28">
        <f>ROUND(IF(AQ228+7.37&gt;240,"240",AQ228+7.37),0)</f>
        <v>165</v>
      </c>
      <c r="AD228" t="s" s="25">
        <f>CONCATENATE(AB228,"-",AC228)</f>
        <v>46</v>
      </c>
      <c r="AE228" s="28">
        <f>ROUND(IF(AT228-7.31&lt;48,"48",AT228-7.31),0)</f>
        <v>153</v>
      </c>
      <c r="AF228" s="28">
        <f>ROUND(IF(AT228+7.31&gt;240,"240",AT228+7.31),0)</f>
        <v>167</v>
      </c>
      <c r="AG228" t="s" s="25">
        <f>CONCATENATE(AE228,"-",AF228)</f>
        <v>170</v>
      </c>
      <c r="AH228" s="28">
        <f>ROUND(IF(AW228-7.22&lt;48,"48",AW228-7.22),0)</f>
        <v>157</v>
      </c>
      <c r="AI228" s="28">
        <f>ROUND(IF(AW228+7.22&gt;240,"240",AW228+7.22),0)</f>
        <v>171</v>
      </c>
      <c r="AJ228" t="s" s="25">
        <f>CONCATENATE(AH228,"-",AI228)</f>
        <v>209</v>
      </c>
      <c r="AK228" s="28">
        <f>ROUND(IF(AZ228-7.06&lt;48,"48",AZ228-7.06),0)</f>
        <v>177</v>
      </c>
      <c r="AL228" s="28">
        <f>ROUND(IF(AZ228+7.06&gt;240,"240",AZ228+7.06),0)</f>
        <v>191</v>
      </c>
      <c r="AM228" t="s" s="29">
        <f>CONCATENATE(AK228,"-",AL228)</f>
        <v>194</v>
      </c>
      <c r="AN228" s="27">
        <f>BD228+48</f>
        <v>107</v>
      </c>
      <c r="AO228" s="30">
        <f>AN228/48</f>
        <v>2.22916666666667</v>
      </c>
      <c r="AP228" s="95">
        <v>2</v>
      </c>
      <c r="AQ228" s="28">
        <f>BF228+48</f>
        <v>158</v>
      </c>
      <c r="AR228" s="30">
        <f>AQ228/48</f>
        <v>3.29166666666667</v>
      </c>
      <c r="AS228" s="95">
        <v>5</v>
      </c>
      <c r="AT228" s="28">
        <f>BH228+48</f>
        <v>160</v>
      </c>
      <c r="AU228" s="30">
        <f>AT228/48</f>
        <v>3.33333333333333</v>
      </c>
      <c r="AV228" s="95">
        <v>7</v>
      </c>
      <c r="AW228" s="28">
        <f>BJ228+48</f>
        <v>164</v>
      </c>
      <c r="AX228" s="30">
        <f>AW228/48</f>
        <v>3.41666666666667</v>
      </c>
      <c r="AY228" s="95">
        <v>7</v>
      </c>
      <c r="AZ228" s="28">
        <f>BL228+48</f>
        <v>184</v>
      </c>
      <c r="BA228" s="30">
        <f>AZ228/48</f>
        <v>3.83333333333333</v>
      </c>
      <c r="BB228" s="96">
        <v>9</v>
      </c>
      <c r="BC228" s="58"/>
      <c r="BD228" s="97">
        <v>59</v>
      </c>
      <c r="BE228" s="95">
        <v>2</v>
      </c>
      <c r="BF228" s="95">
        <v>110</v>
      </c>
      <c r="BG228" s="95">
        <v>5</v>
      </c>
      <c r="BH228" s="95">
        <v>112</v>
      </c>
      <c r="BI228" s="95">
        <v>7</v>
      </c>
      <c r="BJ228" s="95">
        <v>116</v>
      </c>
      <c r="BK228" s="95">
        <v>7</v>
      </c>
      <c r="BL228" s="95">
        <v>136</v>
      </c>
      <c r="BM228" s="96">
        <v>9</v>
      </c>
    </row>
    <row r="229" ht="15.75" customHeight="1">
      <c r="A229" s="160">
        <v>226</v>
      </c>
      <c r="B229" t="s" s="137">
        <v>23</v>
      </c>
      <c r="C229" s="138"/>
      <c r="D229" t="s" s="152">
        <v>551</v>
      </c>
      <c r="E229" t="s" s="133">
        <v>526</v>
      </c>
      <c r="F229" s="158">
        <v>24</v>
      </c>
      <c r="G229" t="s" s="24">
        <v>471</v>
      </c>
      <c r="H229" t="s" s="25">
        <f>IF(AND(E229="M",F229&lt;=29),"M 17-29",IF(AND(E229="K",F229&lt;=29),"K 17-29",IF(AND(E229="M",F229&gt;29),"M 30-79",IF(AND(E229="K",F229&gt;29),"K 30-79","other"))))</f>
        <v>101</v>
      </c>
      <c r="I229" s="159"/>
      <c r="J229" s="27">
        <f>ROUND(IF((AP229-1.33)&lt;1,"1",AP229-1.33),0)</f>
        <v>1</v>
      </c>
      <c r="K229" s="28">
        <f>ROUND(IF((AP229+1.33)&gt;10,"10",AP229+1.33),0)</f>
        <v>3</v>
      </c>
      <c r="L229" t="s" s="25">
        <f>CONCATENATE(J229,"-",K229)</f>
        <v>102</v>
      </c>
      <c r="M229" s="28">
        <f>ROUND(IF((AS229-1.31)&lt;1,"1",AS229-1.31),0)</f>
        <v>5</v>
      </c>
      <c r="N229" s="28">
        <f>ROUND(IF((AS229+1.31)&gt;10,"10",AS229+1.31),0)</f>
        <v>7</v>
      </c>
      <c r="O229" t="s" s="25">
        <f>CONCATENATE(M229,"-",N229)</f>
        <v>74</v>
      </c>
      <c r="P229" s="28">
        <f>ROUND(IF((AV229-1.52)&lt;1,"1",AV229-1.52),0)</f>
        <v>4</v>
      </c>
      <c r="Q229" s="28">
        <f>ROUND(IF((AV229+1.52)&gt;10,"10",AV229+1.52),0)</f>
        <v>8</v>
      </c>
      <c r="R229" t="s" s="25">
        <f>CONCATENATE(P229,"-",Q229)</f>
        <v>32</v>
      </c>
      <c r="S229" s="28">
        <f>ROUND(IF((AY229-1.6)&lt;1,"1",AY229-1.6),0)</f>
        <v>6</v>
      </c>
      <c r="T229" s="28">
        <f>ROUND(IF((AY229+1.6)&gt;10,"10",AY229+1.6),0)</f>
        <v>10</v>
      </c>
      <c r="U229" t="s" s="25">
        <f>CONCATENATE(S229,"-",T229)</f>
        <v>43</v>
      </c>
      <c r="V229" s="28">
        <f>ROUND(IF((BB229-1.3)&lt;1,"1",BB229-1.3),0)</f>
        <v>8</v>
      </c>
      <c r="W229" s="28">
        <f>ROUND(IF((BB229+1.3)&gt;10,"10",BB229+1.3),0)</f>
        <v>10</v>
      </c>
      <c r="X229" t="s" s="29">
        <f>CONCATENATE(V229,"-",W229)</f>
        <v>61</v>
      </c>
      <c r="Y229" s="27">
        <f>ROUND(IF(AN229-7.43&lt;48,"48",AN229-7.43),0)</f>
        <v>99</v>
      </c>
      <c r="Z229" s="28">
        <f>ROUND(IF(AN229+7.43&gt;240,"240",AN229+7.43),0)</f>
        <v>113</v>
      </c>
      <c r="AA229" t="s" s="25">
        <f>CONCATENATE(Y229,"-",Z229)</f>
        <v>405</v>
      </c>
      <c r="AB229" s="28">
        <f>ROUND(IF(AQ229-7.37&lt;48,"48",AQ229-7.37),0)</f>
        <v>155</v>
      </c>
      <c r="AC229" s="28">
        <f>ROUND(IF(AQ229+7.37&gt;240,"240",AQ229+7.37),0)</f>
        <v>169</v>
      </c>
      <c r="AD229" t="s" s="25">
        <f>CONCATENATE(AB229,"-",AC229)</f>
        <v>106</v>
      </c>
      <c r="AE229" s="28">
        <f>ROUND(IF(AT229-7.31&lt;48,"48",AT229-7.31),0)</f>
        <v>152</v>
      </c>
      <c r="AF229" s="28">
        <f>ROUND(IF(AT229+7.31&gt;240,"240",AT229+7.31),0)</f>
        <v>166</v>
      </c>
      <c r="AG229" t="s" s="25">
        <f>CONCATENATE(AE229,"-",AF229)</f>
        <v>125</v>
      </c>
      <c r="AH229" s="28">
        <f>ROUND(IF(AW229-7.22&lt;48,"48",AW229-7.22),0)</f>
        <v>162</v>
      </c>
      <c r="AI229" s="28">
        <f>ROUND(IF(AW229+7.22&gt;240,"240",AW229+7.22),0)</f>
        <v>176</v>
      </c>
      <c r="AJ229" t="s" s="25">
        <f>CONCATENATE(AH229,"-",AI229)</f>
        <v>84</v>
      </c>
      <c r="AK229" s="28">
        <f>ROUND(IF(AZ229-7.06&lt;48,"48",AZ229-7.06),0)</f>
        <v>181</v>
      </c>
      <c r="AL229" s="28">
        <f>ROUND(IF(AZ229+7.06&gt;240,"240",AZ229+7.06),0)</f>
        <v>195</v>
      </c>
      <c r="AM229" t="s" s="29">
        <f>CONCATENATE(AK229,"-",AL229)</f>
        <v>120</v>
      </c>
      <c r="AN229" s="27">
        <f>BD229+48</f>
        <v>106</v>
      </c>
      <c r="AO229" s="30">
        <f>AN229/48</f>
        <v>2.20833333333333</v>
      </c>
      <c r="AP229" s="95">
        <v>2</v>
      </c>
      <c r="AQ229" s="28">
        <f>BF229+48</f>
        <v>162</v>
      </c>
      <c r="AR229" s="30">
        <f>AQ229/48</f>
        <v>3.375</v>
      </c>
      <c r="AS229" s="95">
        <v>6</v>
      </c>
      <c r="AT229" s="28">
        <f>BH229+48</f>
        <v>159</v>
      </c>
      <c r="AU229" s="30">
        <f>AT229/48</f>
        <v>3.3125</v>
      </c>
      <c r="AV229" s="95">
        <v>6</v>
      </c>
      <c r="AW229" s="28">
        <f>BJ229+48</f>
        <v>169</v>
      </c>
      <c r="AX229" s="30">
        <f>AW229/48</f>
        <v>3.52083333333333</v>
      </c>
      <c r="AY229" s="95">
        <v>8</v>
      </c>
      <c r="AZ229" s="28">
        <f>BL229+48</f>
        <v>188</v>
      </c>
      <c r="BA229" s="30">
        <f>AZ229/48</f>
        <v>3.91666666666667</v>
      </c>
      <c r="BB229" s="96">
        <v>9</v>
      </c>
      <c r="BC229" s="58"/>
      <c r="BD229" s="97">
        <v>58</v>
      </c>
      <c r="BE229" s="95">
        <v>2</v>
      </c>
      <c r="BF229" s="95">
        <v>114</v>
      </c>
      <c r="BG229" s="95">
        <v>6</v>
      </c>
      <c r="BH229" s="95">
        <v>111</v>
      </c>
      <c r="BI229" s="95">
        <v>6</v>
      </c>
      <c r="BJ229" s="95">
        <v>121</v>
      </c>
      <c r="BK229" s="95">
        <v>8</v>
      </c>
      <c r="BL229" s="95">
        <v>140</v>
      </c>
      <c r="BM229" s="96">
        <v>9</v>
      </c>
    </row>
    <row r="230" ht="15.75" customHeight="1">
      <c r="A230" s="160">
        <v>227</v>
      </c>
      <c r="B230" t="s" s="137">
        <v>23</v>
      </c>
      <c r="C230" s="138"/>
      <c r="D230" t="s" s="152">
        <v>552</v>
      </c>
      <c r="E230" t="s" s="133">
        <v>528</v>
      </c>
      <c r="F230" s="158">
        <v>24</v>
      </c>
      <c r="G230" t="s" s="24">
        <v>471</v>
      </c>
      <c r="H230" t="s" s="25">
        <f>IF(AND(E230="M",F230&lt;=29),"M 17-29",IF(AND(E230="K",F230&lt;=29),"K 17-29",IF(AND(E230="M",F230&gt;29),"M 30-79",IF(AND(E230="K",F230&gt;29),"K 30-79","other"))))</f>
        <v>60</v>
      </c>
      <c r="I230" s="159"/>
      <c r="J230" s="27">
        <f>ROUND(IF((AP230-1.43)&lt;1,"1",AP230-1.43),0)</f>
        <v>1</v>
      </c>
      <c r="K230" s="28">
        <f>ROUND(IF((AP230+1.43)&gt;10,"10",AP230+1.43),0)</f>
        <v>2</v>
      </c>
      <c r="L230" t="s" s="25">
        <f>CONCATENATE(J230,"-",K230)</f>
        <v>67</v>
      </c>
      <c r="M230" s="28">
        <f>ROUND(IF((AS230-1.38)&lt;1,"1",AS230-1.38),0)</f>
        <v>4</v>
      </c>
      <c r="N230" s="28">
        <f>ROUND(IF((AS230+1.38)&gt;10,"10",AS230+1.38),0)</f>
        <v>6</v>
      </c>
      <c r="O230" t="s" s="25">
        <f>CONCATENATE(M230,"-",N230)</f>
        <v>80</v>
      </c>
      <c r="P230" s="28">
        <f>ROUND(IF((AV230-1.68)&lt;1,"1",AV230-1.68),0)</f>
        <v>2</v>
      </c>
      <c r="Q230" s="28">
        <f>ROUND(IF((AV230+1.68)&gt;10,"10",AV230+1.68),0)</f>
        <v>6</v>
      </c>
      <c r="R230" t="s" s="25">
        <f>CONCATENATE(P230,"-",Q230)</f>
        <v>33</v>
      </c>
      <c r="S230" s="28">
        <f>ROUND(IF((AY230-1.72)&lt;1,"1",AY230-1.72),0)</f>
        <v>2</v>
      </c>
      <c r="T230" s="28">
        <f>ROUND(IF((AY230+1.72)&gt;10,"10",AY230+1.72),0)</f>
        <v>6</v>
      </c>
      <c r="U230" t="s" s="25">
        <f>CONCATENATE(S230,"-",T230)</f>
        <v>33</v>
      </c>
      <c r="V230" s="28">
        <f>ROUND(IF((BB230-1.46)&lt;1,"1",BB230-1.46),0)</f>
        <v>5</v>
      </c>
      <c r="W230" s="28">
        <f>ROUND(IF((BB230+1.46)&gt;10,"10",BB230+1.46),0)</f>
        <v>7</v>
      </c>
      <c r="X230" t="s" s="29">
        <f>CONCATENATE(V230,"-",W230)</f>
        <v>74</v>
      </c>
      <c r="Y230" s="27">
        <f>ROUND(IF(AN230-7.43&lt;48,"48",AN230-7.43),0)</f>
        <v>80</v>
      </c>
      <c r="Z230" s="28">
        <f>ROUND(IF(AN230+7.43&gt;240,"240",AN230+7.43),0)</f>
        <v>94</v>
      </c>
      <c r="AA230" t="s" s="25">
        <f>CONCATENATE(Y230,"-",Z230)</f>
        <v>407</v>
      </c>
      <c r="AB230" s="28">
        <f>ROUND(IF(AQ230-7.37&lt;48,"48",AQ230-7.37),0)</f>
        <v>146</v>
      </c>
      <c r="AC230" s="28">
        <f>ROUND(IF(AQ230+7.37&gt;240,"240",AQ230+7.37),0)</f>
        <v>160</v>
      </c>
      <c r="AD230" t="s" s="25">
        <f>CONCATENATE(AB230,"-",AC230)</f>
        <v>105</v>
      </c>
      <c r="AE230" s="28">
        <f>ROUND(IF(AT230-7.31&lt;48,"48",AT230-7.31),0)</f>
        <v>129</v>
      </c>
      <c r="AF230" s="28">
        <f>ROUND(IF(AT230+7.31&gt;240,"240",AT230+7.31),0)</f>
        <v>143</v>
      </c>
      <c r="AG230" t="s" s="25">
        <f>CONCATENATE(AE230,"-",AF230)</f>
        <v>76</v>
      </c>
      <c r="AH230" s="28">
        <f>ROUND(IF(AW230-7.22&lt;48,"48",AW230-7.22),0)</f>
        <v>134</v>
      </c>
      <c r="AI230" s="28">
        <f>ROUND(IF(AW230+7.22&gt;240,"240",AW230+7.22),0)</f>
        <v>148</v>
      </c>
      <c r="AJ230" t="s" s="25">
        <f>CONCATENATE(AH230,"-",AI230)</f>
        <v>166</v>
      </c>
      <c r="AK230" s="28">
        <f>ROUND(IF(AZ230-7.06&lt;48,"48",AZ230-7.06),0)</f>
        <v>159</v>
      </c>
      <c r="AL230" s="28">
        <f>ROUND(IF(AZ230+7.06&gt;240,"240",AZ230+7.06),0)</f>
        <v>173</v>
      </c>
      <c r="AM230" t="s" s="29">
        <f>CONCATENATE(AK230,"-",AL230)</f>
        <v>168</v>
      </c>
      <c r="AN230" s="27">
        <f>BD230+48</f>
        <v>87</v>
      </c>
      <c r="AO230" s="30">
        <f>AN230/48</f>
        <v>1.8125</v>
      </c>
      <c r="AP230" s="95">
        <v>1</v>
      </c>
      <c r="AQ230" s="28">
        <f>BF230+48</f>
        <v>153</v>
      </c>
      <c r="AR230" s="30">
        <f>AQ230/48</f>
        <v>3.1875</v>
      </c>
      <c r="AS230" s="95">
        <v>5</v>
      </c>
      <c r="AT230" s="28">
        <f>BH230+48</f>
        <v>136</v>
      </c>
      <c r="AU230" s="30">
        <f>AT230/48</f>
        <v>2.83333333333333</v>
      </c>
      <c r="AV230" s="95">
        <v>4</v>
      </c>
      <c r="AW230" s="28">
        <f>BJ230+48</f>
        <v>141</v>
      </c>
      <c r="AX230" s="30">
        <f>AW230/48</f>
        <v>2.9375</v>
      </c>
      <c r="AY230" s="95">
        <v>4</v>
      </c>
      <c r="AZ230" s="28">
        <f>BL230+48</f>
        <v>166</v>
      </c>
      <c r="BA230" s="30">
        <f>AZ230/48</f>
        <v>3.45833333333333</v>
      </c>
      <c r="BB230" s="96">
        <v>6</v>
      </c>
      <c r="BC230" s="58"/>
      <c r="BD230" s="97">
        <v>39</v>
      </c>
      <c r="BE230" s="95">
        <v>1</v>
      </c>
      <c r="BF230" s="95">
        <v>105</v>
      </c>
      <c r="BG230" s="95">
        <v>5</v>
      </c>
      <c r="BH230" s="95">
        <v>88</v>
      </c>
      <c r="BI230" s="95">
        <v>4</v>
      </c>
      <c r="BJ230" s="95">
        <v>93</v>
      </c>
      <c r="BK230" s="95">
        <v>4</v>
      </c>
      <c r="BL230" s="95">
        <v>118</v>
      </c>
      <c r="BM230" s="96">
        <v>6</v>
      </c>
    </row>
    <row r="231" ht="15.75" customHeight="1">
      <c r="A231" s="158">
        <v>228</v>
      </c>
      <c r="B231" t="s" s="145">
        <v>39</v>
      </c>
      <c r="C231" t="s" s="157">
        <v>553</v>
      </c>
      <c r="D231" t="s" s="147">
        <v>554</v>
      </c>
      <c r="E231" t="s" s="133">
        <v>528</v>
      </c>
      <c r="F231" s="158">
        <v>41</v>
      </c>
      <c r="G231" t="s" s="24">
        <v>471</v>
      </c>
      <c r="H231" t="s" s="25">
        <f>IF(AND(E231="M",F231&lt;=29),"M 17-29",IF(AND(E231="K",F231&lt;=29),"K 17-29",IF(AND(E231="M",F231&gt;29),"M 30-79",IF(AND(E231="K",F231&gt;29),"K 30-79","other"))))</f>
        <v>28</v>
      </c>
      <c r="I231" s="159"/>
      <c r="J231" s="27">
        <f>ROUND(IF((AP231-1.49)&lt;1,"1",AP231-1.49),0)</f>
        <v>1</v>
      </c>
      <c r="K231" s="28">
        <f>ROUND(IF((AP231+1.49)&gt;10,"10",AP231+1.49),0)</f>
        <v>3</v>
      </c>
      <c r="L231" t="s" s="25">
        <f>CONCATENATE(J231,"-",K231)</f>
        <v>102</v>
      </c>
      <c r="M231" s="28">
        <f>ROUND(IF((AS231-1.69)&lt;1,"1",AS231-1.69),0)</f>
        <v>7</v>
      </c>
      <c r="N231" s="28">
        <f>ROUND(IF((AS231+1.69)&gt;10,"10",AS231+1.69),0)</f>
        <v>10</v>
      </c>
      <c r="O231" t="s" s="25">
        <f>CONCATENATE(M231,"-",N231)</f>
        <v>42</v>
      </c>
      <c r="P231" s="28">
        <f>ROUND(IF((AV231-1.7)&lt;1,"1",AV231-1.7),0)</f>
        <v>6</v>
      </c>
      <c r="Q231" s="28">
        <f>ROUND(IF((AV231+1.7)&gt;10,"10",AV231+1.7),0)</f>
        <v>10</v>
      </c>
      <c r="R231" t="s" s="25">
        <f>CONCATENATE(P231,"-",Q231)</f>
        <v>43</v>
      </c>
      <c r="S231" s="28">
        <f>ROUND(IF((AY231-1.81)&lt;1,"1",AY231-1.81),0)</f>
        <v>3</v>
      </c>
      <c r="T231" s="28">
        <f>ROUND(IF((AY231+1.81)&gt;10,"10",AY231+1.81),)</f>
        <v>7</v>
      </c>
      <c r="U231" t="s" s="25">
        <f>CONCATENATE(S231,"-",T231)</f>
        <v>30</v>
      </c>
      <c r="V231" s="28">
        <f>ROUND(IF((BB231-1.53)&lt;1,"1",BB231-1.53),0)</f>
        <v>4</v>
      </c>
      <c r="W231" s="28">
        <f>ROUND(IF((BB231+1.53)&gt;10,"10",BB231+1.53),0)</f>
        <v>8</v>
      </c>
      <c r="X231" t="s" s="29">
        <f>CONCATENATE(V231,"-",W231)</f>
        <v>32</v>
      </c>
      <c r="Y231" s="27">
        <f>ROUND(IF(AN231-7.43&lt;48,"48",AN231-7.43),0)</f>
        <v>109</v>
      </c>
      <c r="Z231" s="28">
        <f>ROUND(IF(AN231+7.43&gt;240,"240",AN231+7.43),0)</f>
        <v>123</v>
      </c>
      <c r="AA231" t="s" s="25">
        <f>CONCATENATE(Y231,"-",Z231)</f>
        <v>362</v>
      </c>
      <c r="AB231" s="28">
        <f>ROUND(IF(AQ231-7.37&lt;48,"48",AQ231-7.37),0)</f>
        <v>158</v>
      </c>
      <c r="AC231" s="28">
        <f>ROUND(IF(AQ231+7.37&gt;240,"240",AQ231+7.37),0)</f>
        <v>172</v>
      </c>
      <c r="AD231" t="s" s="25">
        <f>CONCATENATE(AB231,"-",AC231)</f>
        <v>37</v>
      </c>
      <c r="AE231" s="28">
        <f>ROUND(IF(AT231-7.31&lt;48,"48",AT231-7.31),0)</f>
        <v>166</v>
      </c>
      <c r="AF231" s="28">
        <f>ROUND(IF(AT231+7.31&gt;240,"240",AT231+7.31),0)</f>
        <v>180</v>
      </c>
      <c r="AG231" t="s" s="25">
        <f>CONCATENATE(AE231,"-",AF231)</f>
        <v>77</v>
      </c>
      <c r="AH231" s="28">
        <f>ROUND(IF(AW231-7.22&lt;48,"48",AW231-7.22),0)</f>
        <v>161</v>
      </c>
      <c r="AI231" s="28">
        <f>ROUND(IF(AW231+7.22&gt;240,"240",AW231+7.22),0)</f>
        <v>175</v>
      </c>
      <c r="AJ231" t="s" s="25">
        <f>CONCATENATE(AH231,"-",AI231)</f>
        <v>99</v>
      </c>
      <c r="AK231" s="28">
        <f>ROUND(IF(AZ231-7.06&lt;48,"48",AZ231-7.06),0)</f>
        <v>158</v>
      </c>
      <c r="AL231" s="28">
        <f>ROUND(IF(AZ231+7.06&gt;240,"240",AZ231+7.06),0)</f>
        <v>172</v>
      </c>
      <c r="AM231" t="s" s="29">
        <f>CONCATENATE(AK231,"-",AL231)</f>
        <v>37</v>
      </c>
      <c r="AN231" s="27">
        <f>BD231+48</f>
        <v>116</v>
      </c>
      <c r="AO231" s="30">
        <f>AN231/48</f>
        <v>2.41666666666667</v>
      </c>
      <c r="AP231" s="95">
        <v>2</v>
      </c>
      <c r="AQ231" s="28">
        <f>BF231+48</f>
        <v>165</v>
      </c>
      <c r="AR231" s="30">
        <f>AQ231/48</f>
        <v>3.4375</v>
      </c>
      <c r="AS231" s="95">
        <v>9</v>
      </c>
      <c r="AT231" s="28">
        <f>BH231+48</f>
        <v>173</v>
      </c>
      <c r="AU231" s="30">
        <f>AT231/48</f>
        <v>3.60416666666667</v>
      </c>
      <c r="AV231" s="95">
        <v>8</v>
      </c>
      <c r="AW231" s="28">
        <f>BJ231+48</f>
        <v>168</v>
      </c>
      <c r="AX231" s="30">
        <f>AW231/48</f>
        <v>3.5</v>
      </c>
      <c r="AY231" s="95">
        <v>5</v>
      </c>
      <c r="AZ231" s="28">
        <f>BL231+48</f>
        <v>165</v>
      </c>
      <c r="BA231" s="30">
        <f>AZ231/48</f>
        <v>3.4375</v>
      </c>
      <c r="BB231" s="96">
        <v>6</v>
      </c>
      <c r="BC231" s="58"/>
      <c r="BD231" s="97">
        <v>68</v>
      </c>
      <c r="BE231" s="95">
        <v>2</v>
      </c>
      <c r="BF231" s="95">
        <v>117</v>
      </c>
      <c r="BG231" s="95">
        <v>9</v>
      </c>
      <c r="BH231" s="95">
        <v>125</v>
      </c>
      <c r="BI231" s="95">
        <v>8</v>
      </c>
      <c r="BJ231" s="95">
        <v>120</v>
      </c>
      <c r="BK231" s="95">
        <v>5</v>
      </c>
      <c r="BL231" s="95">
        <v>117</v>
      </c>
      <c r="BM231" s="96">
        <v>6</v>
      </c>
    </row>
    <row r="232" ht="15.75" customHeight="1">
      <c r="A232" s="160">
        <v>229</v>
      </c>
      <c r="B232" t="s" s="137">
        <v>23</v>
      </c>
      <c r="C232" t="s" s="143">
        <v>555</v>
      </c>
      <c r="D232" t="s" s="147">
        <v>556</v>
      </c>
      <c r="E232" t="s" s="133">
        <v>526</v>
      </c>
      <c r="F232" s="158">
        <v>29</v>
      </c>
      <c r="G232" t="s" s="24">
        <v>471</v>
      </c>
      <c r="H232" t="s" s="25">
        <f>IF(AND(E232="M",F232&lt;=29),"M 17-29",IF(AND(E232="K",F232&lt;=29),"K 17-29",IF(AND(E232="M",F232&gt;29),"M 30-79",IF(AND(E232="K",F232&gt;29),"K 30-79","other"))))</f>
        <v>101</v>
      </c>
      <c r="I232" s="159"/>
      <c r="J232" s="27">
        <f>ROUND(IF((AP232-1.33)&lt;1,"1",AP232-1.33),0)</f>
        <v>7</v>
      </c>
      <c r="K232" s="28">
        <f>ROUND(IF((AP232+1.33)&gt;10,"10",AP232+1.33),0)</f>
        <v>9</v>
      </c>
      <c r="L232" t="s" s="25">
        <f>CONCATENATE(J232,"-",K232)</f>
        <v>129</v>
      </c>
      <c r="M232" s="28">
        <f>ROUND(IF((AS232-1.31)&lt;1,"1",AS232-1.31),0)</f>
        <v>3</v>
      </c>
      <c r="N232" s="28">
        <f>ROUND(IF((AS232+1.31)&gt;10,"10",AS232+1.31),0)</f>
        <v>5</v>
      </c>
      <c r="O232" t="s" s="25">
        <f>CONCATENATE(M232,"-",N232)</f>
        <v>41</v>
      </c>
      <c r="P232" s="28">
        <f>ROUND(IF((AV232-1.52)&lt;1,"1",AV232-1.52),0)</f>
        <v>3</v>
      </c>
      <c r="Q232" s="28">
        <f>ROUND(IF((AV232+1.52)&gt;10,"10",AV232+1.52),0)</f>
        <v>7</v>
      </c>
      <c r="R232" t="s" s="25">
        <f>CONCATENATE(P232,"-",Q232)</f>
        <v>30</v>
      </c>
      <c r="S232" s="28">
        <f>ROUND(IF((AY232-1.6)&lt;1,"1",AY232-1.6),0)</f>
        <v>2</v>
      </c>
      <c r="T232" s="28">
        <f>ROUND(IF((AY232+1.6)&gt;10,"10",AY232+1.6),0)</f>
        <v>6</v>
      </c>
      <c r="U232" t="s" s="25">
        <f>CONCATENATE(S232,"-",T232)</f>
        <v>33</v>
      </c>
      <c r="V232" s="28">
        <f>ROUND(IF((BB232-1.3)&lt;1,"1",BB232-1.3),0)</f>
        <v>4</v>
      </c>
      <c r="W232" s="28">
        <f>ROUND(IF((BB232+1.3)&gt;10,"10",BB232+1.3),0)</f>
        <v>6</v>
      </c>
      <c r="X232" t="s" s="29">
        <f>CONCATENATE(V232,"-",W232)</f>
        <v>80</v>
      </c>
      <c r="Y232" s="27">
        <f>ROUND(IF(AN232-7.43&lt;48,"48",AN232-7.43),0)</f>
        <v>161</v>
      </c>
      <c r="Z232" s="28">
        <f>ROUND(IF(AN232+7.43&gt;240,"240",AN232+7.43),0)</f>
        <v>175</v>
      </c>
      <c r="AA232" t="s" s="25">
        <f>CONCATENATE(Y232,"-",Z232)</f>
        <v>99</v>
      </c>
      <c r="AB232" s="28">
        <f>ROUND(IF(AQ232-7.37&lt;48,"48",AQ232-7.37),0)</f>
        <v>140</v>
      </c>
      <c r="AC232" s="28">
        <f>ROUND(IF(AQ232+7.37&gt;240,"240",AQ232+7.37),0)</f>
        <v>154</v>
      </c>
      <c r="AD232" t="s" s="25">
        <f>CONCATENATE(AB232,"-",AC232)</f>
        <v>162</v>
      </c>
      <c r="AE232" s="28">
        <f>ROUND(IF(AT232-7.31&lt;48,"48",AT232-7.31),0)</f>
        <v>143</v>
      </c>
      <c r="AF232" s="28">
        <f>ROUND(IF(AT232+7.31&gt;240,"240",AT232+7.31),0)</f>
        <v>157</v>
      </c>
      <c r="AG232" t="s" s="25">
        <f>CONCATENATE(AE232,"-",AF232)</f>
        <v>142</v>
      </c>
      <c r="AH232" s="28">
        <f>ROUND(IF(AW232-7.22&lt;48,"48",AW232-7.22),0)</f>
        <v>138</v>
      </c>
      <c r="AI232" s="28">
        <f>ROUND(IF(AW232+7.22&gt;240,"240",AW232+7.22),0)</f>
        <v>152</v>
      </c>
      <c r="AJ232" t="s" s="25">
        <f>CONCATENATE(AH232,"-",AI232)</f>
        <v>56</v>
      </c>
      <c r="AK232" s="28">
        <f>ROUND(IF(AZ232-7.06&lt;48,"48",AZ232-7.06),0)</f>
        <v>153</v>
      </c>
      <c r="AL232" s="28">
        <f>ROUND(IF(AZ232+7.06&gt;240,"240",AZ232+7.06),0)</f>
        <v>167</v>
      </c>
      <c r="AM232" t="s" s="29">
        <f>CONCATENATE(AK232,"-",AL232)</f>
        <v>170</v>
      </c>
      <c r="AN232" s="27">
        <f>BD232+48</f>
        <v>168</v>
      </c>
      <c r="AO232" s="30">
        <f>AN232/48</f>
        <v>3.5</v>
      </c>
      <c r="AP232" s="95">
        <v>8</v>
      </c>
      <c r="AQ232" s="28">
        <f>BF232+48</f>
        <v>147</v>
      </c>
      <c r="AR232" s="30">
        <f>AQ232/48</f>
        <v>3.0625</v>
      </c>
      <c r="AS232" s="95">
        <v>4</v>
      </c>
      <c r="AT232" s="28">
        <f>BH232+48</f>
        <v>150</v>
      </c>
      <c r="AU232" s="30">
        <f>AT232/48</f>
        <v>3.125</v>
      </c>
      <c r="AV232" s="95">
        <v>5</v>
      </c>
      <c r="AW232" s="28">
        <f>BJ232+48</f>
        <v>145</v>
      </c>
      <c r="AX232" s="30">
        <f>AW232/48</f>
        <v>3.02083333333333</v>
      </c>
      <c r="AY232" s="95">
        <v>4</v>
      </c>
      <c r="AZ232" s="28">
        <f>BL232+48</f>
        <v>160</v>
      </c>
      <c r="BA232" s="30">
        <f>AZ232/48</f>
        <v>3.33333333333333</v>
      </c>
      <c r="BB232" s="111">
        <v>5</v>
      </c>
      <c r="BC232" s="58"/>
      <c r="BD232" s="97">
        <v>120</v>
      </c>
      <c r="BE232" s="95">
        <v>8</v>
      </c>
      <c r="BF232" s="95">
        <v>99</v>
      </c>
      <c r="BG232" s="95">
        <v>4</v>
      </c>
      <c r="BH232" s="95">
        <v>102</v>
      </c>
      <c r="BI232" s="95">
        <v>5</v>
      </c>
      <c r="BJ232" s="95">
        <v>97</v>
      </c>
      <c r="BK232" s="95">
        <v>4</v>
      </c>
      <c r="BL232" s="95">
        <v>112</v>
      </c>
      <c r="BM232" s="111">
        <v>5</v>
      </c>
    </row>
    <row r="233" ht="15.75" customHeight="1">
      <c r="A233" s="160">
        <v>230</v>
      </c>
      <c r="B233" t="s" s="137">
        <v>23</v>
      </c>
      <c r="C233" t="s" s="143">
        <v>557</v>
      </c>
      <c r="D233" t="s" s="147">
        <v>558</v>
      </c>
      <c r="E233" t="s" s="133">
        <v>528</v>
      </c>
      <c r="F233" s="158">
        <v>29</v>
      </c>
      <c r="G233" t="s" s="24">
        <v>471</v>
      </c>
      <c r="H233" t="s" s="25">
        <f>IF(AND(E233="M",F233&lt;=29),"M 17-29",IF(AND(E233="K",F233&lt;=29),"K 17-29",IF(AND(E233="M",F233&gt;29),"M 30-79",IF(AND(E233="K",F233&gt;29),"K 30-79","other"))))</f>
        <v>60</v>
      </c>
      <c r="I233" s="159"/>
      <c r="J233" s="27">
        <f>ROUND(IF((AP233-1.43)&lt;1,"1",AP233-1.43),0)</f>
        <v>3</v>
      </c>
      <c r="K233" s="28">
        <f>ROUND(IF((AP233+1.43)&gt;10,"10",AP233+1.43),0)</f>
        <v>5</v>
      </c>
      <c r="L233" t="s" s="25">
        <f>CONCATENATE(J233,"-",K233)</f>
        <v>41</v>
      </c>
      <c r="M233" s="28">
        <f>ROUND(IF((AS233-1.38)&lt;1,"1",AS233-1.38),0)</f>
        <v>4</v>
      </c>
      <c r="N233" s="28">
        <f>ROUND(IF((AS233+1.38)&gt;10,"10",AS233+1.38),0)</f>
        <v>6</v>
      </c>
      <c r="O233" t="s" s="25">
        <f>CONCATENATE(M233,"-",N233)</f>
        <v>80</v>
      </c>
      <c r="P233" s="28">
        <f>ROUND(IF((AV233-1.68)&lt;1,"1",AV233-1.68),0)</f>
        <v>4</v>
      </c>
      <c r="Q233" s="28">
        <f>ROUND(IF((AV233+1.68)&gt;10,"10",AV233+1.68),0)</f>
        <v>8</v>
      </c>
      <c r="R233" t="s" s="25">
        <f>CONCATENATE(P233,"-",Q233)</f>
        <v>32</v>
      </c>
      <c r="S233" s="28">
        <f>ROUND(IF((AY233-1.72)&lt;1,"1",AY233-1.72),0)</f>
        <v>6</v>
      </c>
      <c r="T233" s="28">
        <f>ROUND(IF((AY233+1.72)&gt;10,"10",AY233+1.72),0)</f>
        <v>10</v>
      </c>
      <c r="U233" t="s" s="25">
        <f>CONCATENATE(S233,"-",T233)</f>
        <v>43</v>
      </c>
      <c r="V233" s="28">
        <f>ROUND(IF((BB233-1.46)&lt;1,"1",BB233-1.46),0)</f>
        <v>9</v>
      </c>
      <c r="W233" s="28">
        <f>ROUND(IF((BB233+1.46)&gt;10,"10",BB233+1.46),0)</f>
        <v>10</v>
      </c>
      <c r="X233" t="s" s="29">
        <f>CONCATENATE(V233,"-",W233)</f>
        <v>82</v>
      </c>
      <c r="Y233" s="27">
        <f>ROUND(IF(AN233-7.43&lt;48,"48",AN233-7.43),0)</f>
        <v>124</v>
      </c>
      <c r="Z233" s="28">
        <f>ROUND(IF(AN233+7.43&gt;240,"240",AN233+7.43),0)</f>
        <v>138</v>
      </c>
      <c r="AA233" t="s" s="25">
        <f>CONCATENATE(Y233,"-",Z233)</f>
        <v>304</v>
      </c>
      <c r="AB233" s="28">
        <f>ROUND(IF(AQ233-7.37&lt;48,"48",AQ233-7.37),0)</f>
        <v>150</v>
      </c>
      <c r="AC233" s="28">
        <f>ROUND(IF(AQ233+7.37&gt;240,"240",AQ233+7.37),0)</f>
        <v>164</v>
      </c>
      <c r="AD233" t="s" s="25">
        <f>CONCATENATE(AB233,"-",AC233)</f>
        <v>186</v>
      </c>
      <c r="AE233" s="28">
        <f>ROUND(IF(AT233-7.31&lt;48,"48",AT233-7.31),0)</f>
        <v>165</v>
      </c>
      <c r="AF233" s="28">
        <f>ROUND(IF(AT233+7.31&gt;240,"240",AT233+7.31),0)</f>
        <v>179</v>
      </c>
      <c r="AG233" t="s" s="25">
        <f>CONCATENATE(AE233,"-",AF233)</f>
        <v>110</v>
      </c>
      <c r="AH233" s="28">
        <f>ROUND(IF(AW233-7.22&lt;48,"48",AW233-7.22),0)</f>
        <v>169</v>
      </c>
      <c r="AI233" s="28">
        <f>ROUND(IF(AW233+7.22&gt;240,"240",AW233+7.22),0)</f>
        <v>183</v>
      </c>
      <c r="AJ233" t="s" s="25">
        <f>CONCATENATE(AH233,"-",AI233)</f>
        <v>63</v>
      </c>
      <c r="AK233" s="28">
        <f>ROUND(IF(AZ233-7.06&lt;48,"48",AZ233-7.06),0)</f>
        <v>199</v>
      </c>
      <c r="AL233" s="28">
        <f>ROUND(IF(AZ233+7.06&gt;240,"240",AZ233+7.06),0)</f>
        <v>213</v>
      </c>
      <c r="AM233" t="s" s="29">
        <f>CONCATENATE(AK233,"-",AL233)</f>
        <v>298</v>
      </c>
      <c r="AN233" s="27">
        <f>BD233+48</f>
        <v>131</v>
      </c>
      <c r="AO233" s="30">
        <f>AN233/48</f>
        <v>2.72916666666667</v>
      </c>
      <c r="AP233" s="95">
        <v>4</v>
      </c>
      <c r="AQ233" s="28">
        <f>BF233+48</f>
        <v>157</v>
      </c>
      <c r="AR233" s="30">
        <f>AQ233/48</f>
        <v>3.27083333333333</v>
      </c>
      <c r="AS233" s="95">
        <v>5</v>
      </c>
      <c r="AT233" s="28">
        <f>BH233+48</f>
        <v>172</v>
      </c>
      <c r="AU233" s="30">
        <f>AT233/48</f>
        <v>3.58333333333333</v>
      </c>
      <c r="AV233" s="95">
        <v>6</v>
      </c>
      <c r="AW233" s="28">
        <f>BJ233+48</f>
        <v>176</v>
      </c>
      <c r="AX233" s="30">
        <f>AW233/48</f>
        <v>3.66666666666667</v>
      </c>
      <c r="AY233" s="95">
        <v>8</v>
      </c>
      <c r="AZ233" s="28">
        <f>BL233+48</f>
        <v>206</v>
      </c>
      <c r="BA233" s="30">
        <f>AZ233/48</f>
        <v>4.29166666666667</v>
      </c>
      <c r="BB233" s="96">
        <v>10</v>
      </c>
      <c r="BC233" s="58"/>
      <c r="BD233" s="97">
        <v>83</v>
      </c>
      <c r="BE233" s="95">
        <v>4</v>
      </c>
      <c r="BF233" s="95">
        <v>109</v>
      </c>
      <c r="BG233" s="95">
        <v>5</v>
      </c>
      <c r="BH233" s="95">
        <v>124</v>
      </c>
      <c r="BI233" s="95">
        <v>6</v>
      </c>
      <c r="BJ233" s="95">
        <v>128</v>
      </c>
      <c r="BK233" s="95">
        <v>8</v>
      </c>
      <c r="BL233" s="95">
        <v>158</v>
      </c>
      <c r="BM233" s="96">
        <v>10</v>
      </c>
    </row>
    <row r="234" ht="15.75" customHeight="1">
      <c r="A234" s="158">
        <v>231</v>
      </c>
      <c r="B234" t="s" s="145">
        <v>39</v>
      </c>
      <c r="C234" s="163"/>
      <c r="D234" t="s" s="147">
        <v>559</v>
      </c>
      <c r="E234" t="s" s="133">
        <v>526</v>
      </c>
      <c r="F234" s="158">
        <v>24</v>
      </c>
      <c r="G234" t="s" s="24">
        <v>471</v>
      </c>
      <c r="H234" t="s" s="25">
        <f>IF(AND(E234="M",F234&lt;=29),"M 17-29",IF(AND(E234="K",F234&lt;=29),"K 17-29",IF(AND(E234="M",F234&gt;29),"M 30-79",IF(AND(E234="K",F234&gt;29),"K 30-79","other"))))</f>
        <v>101</v>
      </c>
      <c r="I234" s="159"/>
      <c r="J234" s="27">
        <f>ROUND(IF((AP234-1.33)&lt;1,"1",AP234-1.33),0)</f>
        <v>1</v>
      </c>
      <c r="K234" s="28">
        <f>ROUND(IF((AP234+1.33)&gt;10,"10",AP234+1.33),0)</f>
        <v>2</v>
      </c>
      <c r="L234" t="s" s="25">
        <f>CONCATENATE(J234,"-",K234)</f>
        <v>67</v>
      </c>
      <c r="M234" s="28">
        <f>ROUND(IF((AS234-1.31)&lt;1,"1",AS234-1.31),0)</f>
        <v>4</v>
      </c>
      <c r="N234" s="28">
        <f>ROUND(IF((AS234+1.31)&gt;10,"10",AS234+1.31),0)</f>
        <v>6</v>
      </c>
      <c r="O234" t="s" s="25">
        <f>CONCATENATE(M234,"-",N234)</f>
        <v>80</v>
      </c>
      <c r="P234" s="28">
        <f>ROUND(IF((AV234-1.52)&lt;1,"1",AV234-1.52),0)</f>
        <v>5</v>
      </c>
      <c r="Q234" s="28">
        <f>ROUND(IF((AV234+1.52)&gt;10,"10",AV234+1.52),0)</f>
        <v>9</v>
      </c>
      <c r="R234" t="s" s="25">
        <f>CONCATENATE(P234,"-",Q234)</f>
        <v>31</v>
      </c>
      <c r="S234" s="28">
        <f>ROUND(IF((AY234-1.6)&lt;1,"1",AY234-1.6),0)</f>
        <v>4</v>
      </c>
      <c r="T234" s="28">
        <f>ROUND(IF((AY234+1.6)&gt;10,"10",AY234+1.6),0)</f>
        <v>8</v>
      </c>
      <c r="U234" t="s" s="25">
        <f>CONCATENATE(S234,"-",T234)</f>
        <v>32</v>
      </c>
      <c r="V234" s="28">
        <f>ROUND(IF((BB234-1.3)&lt;1,"1",BB234-1.3),0)</f>
        <v>8</v>
      </c>
      <c r="W234" s="28">
        <f>ROUND(IF((BB234+1.3)&gt;10,"10",BB234+1.3),0)</f>
        <v>10</v>
      </c>
      <c r="X234" t="s" s="29">
        <f>CONCATENATE(V234,"-",W234)</f>
        <v>61</v>
      </c>
      <c r="Y234" s="27">
        <f>ROUND(IF(AN234-7.43&lt;48,"48",AN234-7.43),0)</f>
        <v>98</v>
      </c>
      <c r="Z234" s="28">
        <f>ROUND(IF(AN234+7.43&gt;240,"240",AN234+7.43),0)</f>
        <v>112</v>
      </c>
      <c r="AA234" t="s" s="25">
        <f>CONCATENATE(Y234,"-",Z234)</f>
        <v>68</v>
      </c>
      <c r="AB234" s="28">
        <f>ROUND(IF(AQ234-7.37&lt;48,"48",AQ234-7.37),0)</f>
        <v>153</v>
      </c>
      <c r="AC234" s="28">
        <f>ROUND(IF(AQ234+7.37&gt;240,"240",AQ234+7.37),0)</f>
        <v>167</v>
      </c>
      <c r="AD234" t="s" s="25">
        <f>CONCATENATE(AB234,"-",AC234)</f>
        <v>170</v>
      </c>
      <c r="AE234" s="28">
        <f>ROUND(IF(AT234-7.31&lt;48,"48",AT234-7.31),0)</f>
        <v>153</v>
      </c>
      <c r="AF234" s="28">
        <f>ROUND(IF(AT234+7.31&gt;240,"240",AT234+7.31),0)</f>
        <v>167</v>
      </c>
      <c r="AG234" t="s" s="25">
        <f>CONCATENATE(AE234,"-",AF234)</f>
        <v>170</v>
      </c>
      <c r="AH234" s="28">
        <f>ROUND(IF(AW234-7.22&lt;48,"48",AW234-7.22),0)</f>
        <v>154</v>
      </c>
      <c r="AI234" s="28">
        <f>ROUND(IF(AW234+7.22&gt;240,"240",AW234+7.22),0)</f>
        <v>168</v>
      </c>
      <c r="AJ234" t="s" s="25">
        <f>CONCATENATE(AH234,"-",AI234)</f>
        <v>139</v>
      </c>
      <c r="AK234" s="28">
        <f>ROUND(IF(AZ234-7.06&lt;48,"48",AZ234-7.06),0)</f>
        <v>185</v>
      </c>
      <c r="AL234" s="28">
        <f>ROUND(IF(AZ234+7.06&gt;240,"240",AZ234+7.06),0)</f>
        <v>199</v>
      </c>
      <c r="AM234" t="s" s="29">
        <f>CONCATENATE(AK234,"-",AL234)</f>
        <v>198</v>
      </c>
      <c r="AN234" s="27">
        <f>BD234+48</f>
        <v>105</v>
      </c>
      <c r="AO234" s="30">
        <f>AN234/48</f>
        <v>2.1875</v>
      </c>
      <c r="AP234" s="95">
        <v>1</v>
      </c>
      <c r="AQ234" s="28">
        <f>BF234+48</f>
        <v>160</v>
      </c>
      <c r="AR234" s="30">
        <f>AQ234/48</f>
        <v>3.33333333333333</v>
      </c>
      <c r="AS234" s="95">
        <v>5</v>
      </c>
      <c r="AT234" s="28">
        <f>BH234+48</f>
        <v>160</v>
      </c>
      <c r="AU234" s="30">
        <f>AT234/48</f>
        <v>3.33333333333333</v>
      </c>
      <c r="AV234" s="95">
        <v>7</v>
      </c>
      <c r="AW234" s="28">
        <f>BJ234+48</f>
        <v>161</v>
      </c>
      <c r="AX234" s="30">
        <f>AW234/48</f>
        <v>3.35416666666667</v>
      </c>
      <c r="AY234" s="95">
        <v>6</v>
      </c>
      <c r="AZ234" s="28">
        <f>BL234+48</f>
        <v>192</v>
      </c>
      <c r="BA234" s="30">
        <f>AZ234/48</f>
        <v>4</v>
      </c>
      <c r="BB234" s="96">
        <v>9</v>
      </c>
      <c r="BC234" s="58"/>
      <c r="BD234" s="97">
        <v>57</v>
      </c>
      <c r="BE234" s="95">
        <v>1</v>
      </c>
      <c r="BF234" s="95">
        <v>112</v>
      </c>
      <c r="BG234" s="95">
        <v>5</v>
      </c>
      <c r="BH234" s="95">
        <v>112</v>
      </c>
      <c r="BI234" s="95">
        <v>7</v>
      </c>
      <c r="BJ234" s="95">
        <v>113</v>
      </c>
      <c r="BK234" s="95">
        <v>6</v>
      </c>
      <c r="BL234" s="95">
        <v>144</v>
      </c>
      <c r="BM234" s="96">
        <v>9</v>
      </c>
    </row>
    <row r="235" ht="15.75" customHeight="1">
      <c r="A235" s="160">
        <v>232</v>
      </c>
      <c r="B235" t="s" s="137">
        <v>23</v>
      </c>
      <c r="C235" t="s" s="161">
        <v>560</v>
      </c>
      <c r="D235" t="s" s="147">
        <v>561</v>
      </c>
      <c r="E235" t="s" s="133">
        <v>528</v>
      </c>
      <c r="F235" s="158">
        <v>23</v>
      </c>
      <c r="G235" t="s" s="24">
        <v>471</v>
      </c>
      <c r="H235" t="s" s="25">
        <f>IF(AND(E235="M",F235&lt;=29),"M 17-29",IF(AND(E235="K",F235&lt;=29),"K 17-29",IF(AND(E235="M",F235&gt;29),"M 30-79",IF(AND(E235="K",F235&gt;29),"K 30-79","other"))))</f>
        <v>60</v>
      </c>
      <c r="I235" s="159"/>
      <c r="J235" s="27">
        <f>ROUND(IF((AP235-1.43)&lt;1,"1",AP235-1.43),0)</f>
        <v>1</v>
      </c>
      <c r="K235" s="28">
        <f>ROUND(IF((AP235+1.43)&gt;10,"10",AP235+1.43),0)</f>
        <v>2</v>
      </c>
      <c r="L235" t="s" s="25">
        <f>CONCATENATE(J235,"-",K235)</f>
        <v>67</v>
      </c>
      <c r="M235" s="28">
        <f>ROUND(IF((AS235-1.38)&lt;1,"1",AS235-1.38),0)</f>
        <v>9</v>
      </c>
      <c r="N235" s="28">
        <f>ROUND(IF((AS235+1.38)&gt;10,"10",AS235+1.38),0)</f>
        <v>10</v>
      </c>
      <c r="O235" t="s" s="25">
        <f>CONCATENATE(M235,"-",N235)</f>
        <v>82</v>
      </c>
      <c r="P235" s="28">
        <f>ROUND(IF((AV235-1.68)&lt;1,"1",AV235-1.68),0)</f>
        <v>7</v>
      </c>
      <c r="Q235" s="28">
        <f>ROUND(IF((AV235+1.68)&gt;10,"10",AV235+1.68),0)</f>
        <v>10</v>
      </c>
      <c r="R235" t="s" s="25">
        <f>CONCATENATE(P235,"-",Q235)</f>
        <v>42</v>
      </c>
      <c r="S235" s="28">
        <f>ROUND(IF((AY235-1.72)&lt;1,"1",AY235-1.72),0)</f>
        <v>7</v>
      </c>
      <c r="T235" s="28">
        <f>ROUND(IF((AY235+1.72)&gt;10,"10",AY235+1.72),0)</f>
        <v>10</v>
      </c>
      <c r="U235" t="s" s="25">
        <f>CONCATENATE(S235,"-",T235)</f>
        <v>42</v>
      </c>
      <c r="V235" s="28">
        <f>ROUND(IF((BB235-1.46)&lt;1,"1",BB235-1.46),0)</f>
        <v>8</v>
      </c>
      <c r="W235" s="28">
        <f>ROUND(IF((BB235+1.46)&gt;10,"10",BB235+1.46),0)</f>
        <v>10</v>
      </c>
      <c r="X235" t="s" s="29">
        <f>CONCATENATE(V235,"-",W235)</f>
        <v>61</v>
      </c>
      <c r="Y235" s="27">
        <f>ROUND(IF(AN235-7.43&lt;48,"48",AN235-7.43),0)</f>
        <v>98</v>
      </c>
      <c r="Z235" s="28">
        <f>ROUND(IF(AN235+7.43&gt;240,"240",AN235+7.43),0)</f>
        <v>112</v>
      </c>
      <c r="AA235" t="s" s="25">
        <f>CONCATENATE(Y235,"-",Z235)</f>
        <v>68</v>
      </c>
      <c r="AB235" s="28">
        <f>ROUND(IF(AQ235-7.37&lt;48,"48",AQ235-7.37),0)</f>
        <v>191</v>
      </c>
      <c r="AC235" s="28">
        <f>ROUND(IF(AQ235+7.37&gt;240,"240",AQ235+7.37),0)</f>
        <v>205</v>
      </c>
      <c r="AD235" t="s" s="25">
        <f>CONCATENATE(AB235,"-",AC235)</f>
        <v>231</v>
      </c>
      <c r="AE235" s="28">
        <f>ROUND(IF(AT235-7.31&lt;48,"48",AT235-7.31),0)</f>
        <v>178</v>
      </c>
      <c r="AF235" s="28">
        <f>ROUND(IF(AT235+7.31&gt;240,"240",AT235+7.31),0)</f>
        <v>192</v>
      </c>
      <c r="AG235" t="s" s="25">
        <f>CONCATENATE(AE235,"-",AF235)</f>
        <v>71</v>
      </c>
      <c r="AH235" s="28">
        <f>ROUND(IF(AW235-7.22&lt;48,"48",AW235-7.22),0)</f>
        <v>179</v>
      </c>
      <c r="AI235" s="28">
        <f>ROUND(IF(AW235+7.22&gt;240,"240",AW235+7.22),0)</f>
        <v>193</v>
      </c>
      <c r="AJ235" t="s" s="25">
        <f>CONCATENATE(AH235,"-",AI235)</f>
        <v>92</v>
      </c>
      <c r="AK235" s="28">
        <f>ROUND(IF(AZ235-7.06&lt;48,"48",AZ235-7.06),0)</f>
        <v>184</v>
      </c>
      <c r="AL235" s="28">
        <f>ROUND(IF(AZ235+7.06&gt;240,"240",AZ235+7.06),0)</f>
        <v>198</v>
      </c>
      <c r="AM235" t="s" s="29">
        <f>CONCATENATE(AK235,"-",AL235)</f>
        <v>244</v>
      </c>
      <c r="AN235" s="27">
        <f>BD235+48</f>
        <v>105</v>
      </c>
      <c r="AO235" s="30">
        <f>AN235/48</f>
        <v>2.1875</v>
      </c>
      <c r="AP235" s="95">
        <v>1</v>
      </c>
      <c r="AQ235" s="28">
        <f>BF235+48</f>
        <v>198</v>
      </c>
      <c r="AR235" s="30">
        <f>AQ235/48</f>
        <v>4.125</v>
      </c>
      <c r="AS235" s="95">
        <v>10</v>
      </c>
      <c r="AT235" s="28">
        <f>BH235+48</f>
        <v>185</v>
      </c>
      <c r="AU235" s="30">
        <f>AT235/48</f>
        <v>3.85416666666667</v>
      </c>
      <c r="AV235" s="95">
        <v>9</v>
      </c>
      <c r="AW235" s="28">
        <f>BJ235+48</f>
        <v>186</v>
      </c>
      <c r="AX235" s="30">
        <f>AW235/48</f>
        <v>3.875</v>
      </c>
      <c r="AY235" s="95">
        <v>9</v>
      </c>
      <c r="AZ235" s="28">
        <f>BL235+48</f>
        <v>191</v>
      </c>
      <c r="BA235" s="30">
        <f>AZ235/48</f>
        <v>3.97916666666667</v>
      </c>
      <c r="BB235" s="96">
        <v>9</v>
      </c>
      <c r="BC235" s="58"/>
      <c r="BD235" s="97">
        <v>57</v>
      </c>
      <c r="BE235" s="95">
        <v>1</v>
      </c>
      <c r="BF235" s="95">
        <v>150</v>
      </c>
      <c r="BG235" s="95">
        <v>10</v>
      </c>
      <c r="BH235" s="95">
        <v>137</v>
      </c>
      <c r="BI235" s="95">
        <v>9</v>
      </c>
      <c r="BJ235" s="95">
        <v>138</v>
      </c>
      <c r="BK235" s="95">
        <v>9</v>
      </c>
      <c r="BL235" s="95">
        <v>143</v>
      </c>
      <c r="BM235" s="96">
        <v>9</v>
      </c>
    </row>
    <row r="236" ht="15.75" customHeight="1">
      <c r="A236" s="160">
        <v>233</v>
      </c>
      <c r="B236" t="s" s="137">
        <v>23</v>
      </c>
      <c r="C236" s="138"/>
      <c r="D236" t="s" s="152">
        <v>562</v>
      </c>
      <c r="E236" t="s" s="133">
        <v>526</v>
      </c>
      <c r="F236" s="158">
        <v>32</v>
      </c>
      <c r="G236" t="s" s="24">
        <v>471</v>
      </c>
      <c r="H236" t="s" s="25">
        <f>IF(AND(E236="M",F236&lt;=29),"M 17-29",IF(AND(E236="K",F236&lt;=29),"K 17-29",IF(AND(E236="M",F236&gt;29),"M 30-79",IF(AND(E236="K",F236&gt;29),"K 30-79","other"))))</f>
        <v>52</v>
      </c>
      <c r="I236" s="159"/>
      <c r="J236" s="27">
        <f>ROUND(IF((AP236-1.67)&lt;1,"1",AP236-1.67),0)</f>
        <v>2</v>
      </c>
      <c r="K236" s="28">
        <f>ROUND(IF((AP236+1.67)&gt;10,"10",AP236+1.67),0)</f>
        <v>6</v>
      </c>
      <c r="L236" t="s" s="25">
        <f>CONCATENATE(J236,"-",K236)</f>
        <v>33</v>
      </c>
      <c r="M236" s="28">
        <f>ROUND(IF((AS236-2.01)&lt;1,"1",AS236-2.01),0)</f>
        <v>5</v>
      </c>
      <c r="N236" s="28">
        <f>ROUND(IF((AS236+2.01)&gt;10,"10",AS236+2.01),0)</f>
        <v>9</v>
      </c>
      <c r="O236" t="s" s="25">
        <f>CONCATENATE(M236,"-",N236)</f>
        <v>31</v>
      </c>
      <c r="P236" s="28">
        <f>ROUND(IF((AV236-1.73)&lt;1,"1",AV236-1.73),0)</f>
        <v>6</v>
      </c>
      <c r="Q236" s="28">
        <f>ROUND(IF((AV236+1.73)&gt;10,"10",AV236+1.73),0)</f>
        <v>10</v>
      </c>
      <c r="R236" t="s" s="25">
        <f>CONCATENATE(P236,"-",Q236)</f>
        <v>43</v>
      </c>
      <c r="S236" s="28">
        <f>ROUND(IF((AY236-1.91)&lt;1,"1",AY236-1.91),0)</f>
        <v>6</v>
      </c>
      <c r="T236" s="28">
        <f>ROUND(IF((AY236+1.91)&gt;10,"10",AY236+1.91),0)</f>
        <v>10</v>
      </c>
      <c r="U236" t="s" s="25">
        <f>CONCATENATE(S236,"-",T236)</f>
        <v>43</v>
      </c>
      <c r="V236" s="28">
        <f>ROUND(IF((BB236-1.76)&lt;1,"1",BB236-1.76),0)</f>
        <v>3</v>
      </c>
      <c r="W236" s="28">
        <f>ROUND(IF((BB236+1.76)&gt;10,"10",BB236+1.76),0)</f>
        <v>7</v>
      </c>
      <c r="X236" t="s" s="29">
        <f>CONCATENATE(V236,"-",W236)</f>
        <v>30</v>
      </c>
      <c r="Y236" s="27">
        <f>ROUND(IF(AN236-7.43&lt;48,"48",AN236-7.43),0)</f>
        <v>113</v>
      </c>
      <c r="Z236" s="28">
        <f>ROUND(IF(AN236+7.43&gt;240,"240",AN236+7.43),0)</f>
        <v>127</v>
      </c>
      <c r="AA236" t="s" s="25">
        <f>CONCATENATE(Y236,"-",Z236)</f>
        <v>119</v>
      </c>
      <c r="AB236" s="28">
        <f>ROUND(IF(AQ236-7.37&lt;48,"48",AQ236-7.37),0)</f>
        <v>166</v>
      </c>
      <c r="AC236" s="28">
        <f>ROUND(IF(AQ236+7.37&gt;240,"240",AQ236+7.37),0)</f>
        <v>180</v>
      </c>
      <c r="AD236" t="s" s="25">
        <f>CONCATENATE(AB236,"-",AC236)</f>
        <v>77</v>
      </c>
      <c r="AE236" s="28">
        <f>ROUND(IF(AT236-7.31&lt;48,"48",AT236-7.31),0)</f>
        <v>162</v>
      </c>
      <c r="AF236" s="28">
        <f>ROUND(IF(AT236+7.31&gt;240,"240",AT236+7.31),0)</f>
        <v>176</v>
      </c>
      <c r="AG236" t="s" s="25">
        <f>CONCATENATE(AE236,"-",AF236)</f>
        <v>84</v>
      </c>
      <c r="AH236" s="28">
        <f>ROUND(IF(AW236-7.22&lt;48,"48",AW236-7.22),0)</f>
        <v>163</v>
      </c>
      <c r="AI236" s="28">
        <f>ROUND(IF(AW236+7.22&gt;240,"240",AW236+7.22),0)</f>
        <v>177</v>
      </c>
      <c r="AJ236" t="s" s="25">
        <f>CONCATENATE(AH236,"-",AI236)</f>
        <v>55</v>
      </c>
      <c r="AK236" s="28">
        <f>ROUND(IF(AZ236-7.06&lt;48,"48",AZ236-7.06),0)</f>
        <v>150</v>
      </c>
      <c r="AL236" s="28">
        <f>ROUND(IF(AZ236+7.06&gt;240,"240",AZ236+7.06),0)</f>
        <v>164</v>
      </c>
      <c r="AM236" t="s" s="29">
        <f>CONCATENATE(AK236,"-",AL236)</f>
        <v>186</v>
      </c>
      <c r="AN236" s="27">
        <f>BD236+48</f>
        <v>120</v>
      </c>
      <c r="AO236" s="30">
        <f>AN236/48</f>
        <v>2.5</v>
      </c>
      <c r="AP236" s="95">
        <v>4</v>
      </c>
      <c r="AQ236" s="28">
        <f>BF236+48</f>
        <v>173</v>
      </c>
      <c r="AR236" s="30">
        <f>AQ236/48</f>
        <v>3.60416666666667</v>
      </c>
      <c r="AS236" s="95">
        <v>7</v>
      </c>
      <c r="AT236" s="28">
        <f>BH236+48</f>
        <v>169</v>
      </c>
      <c r="AU236" s="30">
        <f>AT236/48</f>
        <v>3.52083333333333</v>
      </c>
      <c r="AV236" s="95">
        <v>8</v>
      </c>
      <c r="AW236" s="28">
        <f>BJ236+48</f>
        <v>170</v>
      </c>
      <c r="AX236" s="30">
        <f>AW236/48</f>
        <v>3.54166666666667</v>
      </c>
      <c r="AY236" s="95">
        <v>8</v>
      </c>
      <c r="AZ236" s="28">
        <f>BL236+48</f>
        <v>157</v>
      </c>
      <c r="BA236" s="30">
        <f>AZ236/48</f>
        <v>3.27083333333333</v>
      </c>
      <c r="BB236" s="96">
        <v>5</v>
      </c>
      <c r="BC236" s="58"/>
      <c r="BD236" s="97">
        <v>72</v>
      </c>
      <c r="BE236" s="95">
        <v>4</v>
      </c>
      <c r="BF236" s="95">
        <v>125</v>
      </c>
      <c r="BG236" s="95">
        <v>7</v>
      </c>
      <c r="BH236" s="95">
        <v>121</v>
      </c>
      <c r="BI236" s="95">
        <v>8</v>
      </c>
      <c r="BJ236" s="95">
        <v>122</v>
      </c>
      <c r="BK236" s="95">
        <v>8</v>
      </c>
      <c r="BL236" s="95">
        <v>109</v>
      </c>
      <c r="BM236" s="96">
        <v>5</v>
      </c>
    </row>
    <row r="237" ht="15.75" customHeight="1">
      <c r="A237" s="158">
        <v>234</v>
      </c>
      <c r="B237" t="s" s="145">
        <v>39</v>
      </c>
      <c r="C237" s="164"/>
      <c r="D237" t="s" s="147">
        <v>563</v>
      </c>
      <c r="E237" t="s" s="133">
        <v>528</v>
      </c>
      <c r="F237" s="158">
        <v>23</v>
      </c>
      <c r="G237" t="s" s="24">
        <v>471</v>
      </c>
      <c r="H237" t="s" s="25">
        <f>IF(AND(E237="M",F237&lt;=29),"M 17-29",IF(AND(E237="K",F237&lt;=29),"K 17-29",IF(AND(E237="M",F237&gt;29),"M 30-79",IF(AND(E237="K",F237&gt;29),"K 30-79","other"))))</f>
        <v>60</v>
      </c>
      <c r="I237" s="159"/>
      <c r="J237" s="27">
        <f>ROUND(IF((AP237-1.43)&lt;1,"1",AP237-1.43),0)</f>
        <v>5</v>
      </c>
      <c r="K237" s="28">
        <f>ROUND(IF((AP237+1.43)&gt;10,"10",AP237+1.43),0)</f>
        <v>7</v>
      </c>
      <c r="L237" t="s" s="25">
        <f>CONCATENATE(J237,"-",K237)</f>
        <v>74</v>
      </c>
      <c r="M237" s="28">
        <f>ROUND(IF((AS237-1.38)&lt;1,"1",AS237-1.38),0)</f>
        <v>4</v>
      </c>
      <c r="N237" s="28">
        <f>ROUND(IF((AS237+1.38)&gt;10,"10",AS237+1.38),0)</f>
        <v>6</v>
      </c>
      <c r="O237" t="s" s="25">
        <f>CONCATENATE(M237,"-",N237)</f>
        <v>80</v>
      </c>
      <c r="P237" s="28">
        <f>ROUND(IF((AV237-1.68)&lt;1,"1",AV237-1.68),0)</f>
        <v>5</v>
      </c>
      <c r="Q237" s="28">
        <f>ROUND(IF((AV237+1.68)&gt;10,"10",AV237+1.68),0)</f>
        <v>9</v>
      </c>
      <c r="R237" t="s" s="25">
        <f>CONCATENATE(P237,"-",Q237)</f>
        <v>31</v>
      </c>
      <c r="S237" s="28">
        <f>ROUND(IF((AY237-1.72)&lt;1,"1",AY237-1.72),0)</f>
        <v>2</v>
      </c>
      <c r="T237" s="28">
        <f>ROUND(IF((AY237+1.72)&gt;10,"10",AY237+1.72),0)</f>
        <v>6</v>
      </c>
      <c r="U237" t="s" s="25">
        <f>CONCATENATE(S237,"-",T237)</f>
        <v>33</v>
      </c>
      <c r="V237" s="28">
        <f>ROUND(IF((BB237-1.46)&lt;1,"1",BB237-1.46),0)</f>
        <v>5</v>
      </c>
      <c r="W237" s="28">
        <f>ROUND(IF((BB237+1.46)&gt;10,"10",BB237+1.46),0)</f>
        <v>7</v>
      </c>
      <c r="X237" t="s" s="29">
        <f>CONCATENATE(V237,"-",W237)</f>
        <v>74</v>
      </c>
      <c r="Y237" s="27">
        <f>ROUND(IF(AN237-7.43&lt;48,"48",AN237-7.43),0)</f>
        <v>130</v>
      </c>
      <c r="Z237" s="28">
        <f>ROUND(IF(AN237+7.43&gt;240,"240",AN237+7.43),0)</f>
        <v>144</v>
      </c>
      <c r="AA237" t="s" s="25">
        <f>CONCATENATE(Y237,"-",Z237)</f>
        <v>190</v>
      </c>
      <c r="AB237" s="28">
        <f>ROUND(IF(AQ237-7.37&lt;48,"48",AQ237-7.37),0)</f>
        <v>147</v>
      </c>
      <c r="AC237" s="28">
        <f>ROUND(IF(AQ237+7.37&gt;240,"240",AQ237+7.37),0)</f>
        <v>161</v>
      </c>
      <c r="AD237" t="s" s="25">
        <f>CONCATENATE(AB237,"-",AC237)</f>
        <v>57</v>
      </c>
      <c r="AE237" s="28">
        <f>ROUND(IF(AT237-7.31&lt;48,"48",AT237-7.31),0)</f>
        <v>153</v>
      </c>
      <c r="AF237" s="28">
        <f>ROUND(IF(AT237+7.31&gt;240,"240",AT237+7.31),0)</f>
        <v>167</v>
      </c>
      <c r="AG237" t="s" s="25">
        <f>CONCATENATE(AE237,"-",AF237)</f>
        <v>170</v>
      </c>
      <c r="AH237" s="28">
        <f>ROUND(IF(AW237-7.22&lt;48,"48",AW237-7.22),0)</f>
        <v>136</v>
      </c>
      <c r="AI237" s="28">
        <f>ROUND(IF(AW237+7.22&gt;240,"240",AW237+7.22),0)</f>
        <v>150</v>
      </c>
      <c r="AJ237" t="s" s="25">
        <f>CONCATENATE(AH237,"-",AI237)</f>
        <v>130</v>
      </c>
      <c r="AK237" s="28">
        <f>ROUND(IF(AZ237-7.06&lt;48,"48",AZ237-7.06),0)</f>
        <v>157</v>
      </c>
      <c r="AL237" s="28">
        <f>ROUND(IF(AZ237+7.06&gt;240,"240",AZ237+7.06),0)</f>
        <v>171</v>
      </c>
      <c r="AM237" t="s" s="29">
        <f>CONCATENATE(AK237,"-",AL237)</f>
        <v>209</v>
      </c>
      <c r="AN237" s="27">
        <f>BD237+48</f>
        <v>137</v>
      </c>
      <c r="AO237" s="30">
        <f>AN237/48</f>
        <v>2.85416666666667</v>
      </c>
      <c r="AP237" s="95">
        <v>6</v>
      </c>
      <c r="AQ237" s="28">
        <f>BF237+48</f>
        <v>154</v>
      </c>
      <c r="AR237" s="30">
        <f>AQ237/48</f>
        <v>3.20833333333333</v>
      </c>
      <c r="AS237" s="95">
        <v>5</v>
      </c>
      <c r="AT237" s="28">
        <f>BH237+48</f>
        <v>160</v>
      </c>
      <c r="AU237" s="30">
        <f>AT237/48</f>
        <v>3.33333333333333</v>
      </c>
      <c r="AV237" s="95">
        <v>7</v>
      </c>
      <c r="AW237" s="28">
        <f>BJ237+48</f>
        <v>143</v>
      </c>
      <c r="AX237" s="30">
        <f>AW237/48</f>
        <v>2.97916666666667</v>
      </c>
      <c r="AY237" s="95">
        <v>4</v>
      </c>
      <c r="AZ237" s="28">
        <f>BL237+48</f>
        <v>164</v>
      </c>
      <c r="BA237" s="30">
        <f>AZ237/48</f>
        <v>3.41666666666667</v>
      </c>
      <c r="BB237" s="96">
        <v>6</v>
      </c>
      <c r="BC237" s="58"/>
      <c r="BD237" s="97">
        <v>89</v>
      </c>
      <c r="BE237" s="95">
        <v>6</v>
      </c>
      <c r="BF237" s="95">
        <v>106</v>
      </c>
      <c r="BG237" s="95">
        <v>5</v>
      </c>
      <c r="BH237" s="95">
        <v>112</v>
      </c>
      <c r="BI237" s="95">
        <v>7</v>
      </c>
      <c r="BJ237" s="95">
        <v>95</v>
      </c>
      <c r="BK237" s="95">
        <v>4</v>
      </c>
      <c r="BL237" s="95">
        <v>116</v>
      </c>
      <c r="BM237" s="96">
        <v>6</v>
      </c>
    </row>
    <row r="238" ht="15.75" customHeight="1">
      <c r="A238" s="160">
        <v>235</v>
      </c>
      <c r="B238" t="s" s="137">
        <v>23</v>
      </c>
      <c r="C238" t="s" s="161">
        <v>564</v>
      </c>
      <c r="D238" t="s" s="147">
        <v>565</v>
      </c>
      <c r="E238" t="s" s="133">
        <v>526</v>
      </c>
      <c r="F238" s="158">
        <v>34</v>
      </c>
      <c r="G238" t="s" s="24">
        <v>471</v>
      </c>
      <c r="H238" t="s" s="25">
        <f>IF(AND(E238="M",F238&lt;=29),"M 17-29",IF(AND(E238="K",F238&lt;=29),"K 17-29",IF(AND(E238="M",F238&gt;29),"M 30-79",IF(AND(E238="K",F238&gt;29),"K 30-79","other"))))</f>
        <v>52</v>
      </c>
      <c r="I238" s="159"/>
      <c r="J238" s="27">
        <f>ROUND(IF((AP238-1.67)&lt;1,"1",AP238-1.67),0)</f>
        <v>2</v>
      </c>
      <c r="K238" s="28">
        <f>ROUND(IF((AP238+1.67)&gt;10,"10",AP238+1.67),0)</f>
        <v>6</v>
      </c>
      <c r="L238" t="s" s="25">
        <f>CONCATENATE(J238,"-",K238)</f>
        <v>33</v>
      </c>
      <c r="M238" s="28">
        <f>ROUND(IF((AS238-2.01)&lt;1,"1",AS238-2.01),0)</f>
        <v>1</v>
      </c>
      <c r="N238" s="28">
        <f>ROUND(IF((AS238+2.01)&gt;10,"10",AS238+2.01),0)</f>
        <v>5</v>
      </c>
      <c r="O238" t="s" s="25">
        <f>CONCATENATE(M238,"-",N238)</f>
        <v>44</v>
      </c>
      <c r="P238" s="28">
        <f>ROUND(IF((AV238-1.73)&lt;1,"1",AV238-1.73),0)</f>
        <v>5</v>
      </c>
      <c r="Q238" s="28">
        <f>ROUND(IF((AV238+1.73)&gt;10,"10",AV238+1.73),0)</f>
        <v>9</v>
      </c>
      <c r="R238" t="s" s="25">
        <f>CONCATENATE(P238,"-",Q238)</f>
        <v>31</v>
      </c>
      <c r="S238" s="28">
        <f>ROUND(IF((AY238-1.91)&lt;1,"1",AY238-1.91),0)</f>
        <v>7</v>
      </c>
      <c r="T238" s="28">
        <f>ROUND(IF((AY238+1.91)&gt;10,"10",AY238+1.91),0)</f>
        <v>10</v>
      </c>
      <c r="U238" t="s" s="25">
        <f>CONCATENATE(S238,"-",T238)</f>
        <v>42</v>
      </c>
      <c r="V238" s="28">
        <f>ROUND(IF((BB238-1.76)&lt;1,"1",BB238-1.76),0)</f>
        <v>5</v>
      </c>
      <c r="W238" s="28">
        <f>ROUND(IF((BB238+1.76)&gt;10,"10",BB238+1.76),0)</f>
        <v>9</v>
      </c>
      <c r="X238" t="s" s="29">
        <f>CONCATENATE(V238,"-",W238)</f>
        <v>31</v>
      </c>
      <c r="Y238" s="27">
        <f>ROUND(IF(AN238-7.43&lt;48,"48",AN238-7.43),0)</f>
        <v>126</v>
      </c>
      <c r="Z238" s="28">
        <f>ROUND(IF(AN238+7.43&gt;240,"240",AN238+7.43),0)</f>
        <v>140</v>
      </c>
      <c r="AA238" t="s" s="25">
        <f>CONCATENATE(Y238,"-",Z238)</f>
        <v>176</v>
      </c>
      <c r="AB238" s="28">
        <f>ROUND(IF(AQ238-7.37&lt;48,"48",AQ238-7.37),0)</f>
        <v>127</v>
      </c>
      <c r="AC238" s="28">
        <f>ROUND(IF(AQ238+7.37&gt;240,"240",AQ238+7.37),0)</f>
        <v>141</v>
      </c>
      <c r="AD238" t="s" s="25">
        <f>CONCATENATE(AB238,"-",AC238)</f>
        <v>193</v>
      </c>
      <c r="AE238" s="28">
        <f>ROUND(IF(AT238-7.31&lt;48,"48",AT238-7.31),0)</f>
        <v>176</v>
      </c>
      <c r="AF238" s="28">
        <f>ROUND(IF(AT238+7.31&gt;240,"240",AT238+7.31),0)</f>
        <v>190</v>
      </c>
      <c r="AG238" t="s" s="25">
        <f>CONCATENATE(AE238,"-",AF238)</f>
        <v>127</v>
      </c>
      <c r="AH238" s="28">
        <f>ROUND(IF(AW238-7.22&lt;48,"48",AW238-7.22),0)</f>
        <v>176</v>
      </c>
      <c r="AI238" s="28">
        <f>ROUND(IF(AW238+7.22&gt;240,"240",AW238+7.22),0)</f>
        <v>190</v>
      </c>
      <c r="AJ238" t="s" s="25">
        <f>CONCATENATE(AH238,"-",AI238)</f>
        <v>127</v>
      </c>
      <c r="AK238" s="28">
        <f>ROUND(IF(AZ238-7.06&lt;48,"48",AZ238-7.06),0)</f>
        <v>173</v>
      </c>
      <c r="AL238" s="28">
        <f>ROUND(IF(AZ238+7.06&gt;240,"240",AZ238+7.06),0)</f>
        <v>187</v>
      </c>
      <c r="AM238" t="s" s="29">
        <f>CONCATENATE(AK238,"-",AL238)</f>
        <v>178</v>
      </c>
      <c r="AN238" s="27">
        <f>BD238+48</f>
        <v>133</v>
      </c>
      <c r="AO238" s="30">
        <f>AN238/48</f>
        <v>2.77083333333333</v>
      </c>
      <c r="AP238" s="95">
        <v>4</v>
      </c>
      <c r="AQ238" s="28">
        <f>BF238+48</f>
        <v>134</v>
      </c>
      <c r="AR238" s="30">
        <f>AQ238/48</f>
        <v>2.79166666666667</v>
      </c>
      <c r="AS238" s="95">
        <v>3</v>
      </c>
      <c r="AT238" s="28">
        <f>BH238+48</f>
        <v>183</v>
      </c>
      <c r="AU238" s="30">
        <f>AT238/48</f>
        <v>3.8125</v>
      </c>
      <c r="AV238" s="95">
        <v>7</v>
      </c>
      <c r="AW238" s="28">
        <f>BJ238+48</f>
        <v>183</v>
      </c>
      <c r="AX238" s="30">
        <f>AW238/48</f>
        <v>3.8125</v>
      </c>
      <c r="AY238" s="95">
        <v>9</v>
      </c>
      <c r="AZ238" s="28">
        <f>BL238+48</f>
        <v>180</v>
      </c>
      <c r="BA238" s="30">
        <f>AZ238/48</f>
        <v>3.75</v>
      </c>
      <c r="BB238" s="96">
        <v>7</v>
      </c>
      <c r="BC238" s="58"/>
      <c r="BD238" s="97">
        <v>85</v>
      </c>
      <c r="BE238" s="95">
        <v>4</v>
      </c>
      <c r="BF238" s="95">
        <v>86</v>
      </c>
      <c r="BG238" s="95">
        <v>3</v>
      </c>
      <c r="BH238" s="95">
        <v>135</v>
      </c>
      <c r="BI238" s="95">
        <v>7</v>
      </c>
      <c r="BJ238" s="95">
        <v>135</v>
      </c>
      <c r="BK238" s="95">
        <v>9</v>
      </c>
      <c r="BL238" s="95">
        <v>132</v>
      </c>
      <c r="BM238" s="96">
        <v>7</v>
      </c>
    </row>
    <row r="239" ht="15.75" customHeight="1">
      <c r="A239" s="160">
        <v>236</v>
      </c>
      <c r="B239" t="s" s="137">
        <v>23</v>
      </c>
      <c r="C239" s="138"/>
      <c r="D239" t="s" s="152">
        <v>566</v>
      </c>
      <c r="E239" t="s" s="133">
        <v>526</v>
      </c>
      <c r="F239" s="158">
        <v>25</v>
      </c>
      <c r="G239" t="s" s="24">
        <v>471</v>
      </c>
      <c r="H239" t="s" s="25">
        <f>IF(AND(E239="M",F239&lt;=29),"M 17-29",IF(AND(E239="K",F239&lt;=29),"K 17-29",IF(AND(E239="M",F239&gt;29),"M 30-79",IF(AND(E239="K",F239&gt;29),"K 30-79","other"))))</f>
        <v>101</v>
      </c>
      <c r="I239" s="159"/>
      <c r="J239" s="27">
        <f>ROUND(IF((AP239-1.33)&lt;1,"1",AP239-1.33),0)</f>
        <v>1</v>
      </c>
      <c r="K239" s="28">
        <f>ROUND(IF((AP239+1.33)&gt;10,"10",AP239+1.33),0)</f>
        <v>3</v>
      </c>
      <c r="L239" t="s" s="25">
        <f>CONCATENATE(J239,"-",K239)</f>
        <v>102</v>
      </c>
      <c r="M239" s="28">
        <f>ROUND(IF((AS239-1.31)&lt;1,"1",AS239-1.31),0)</f>
        <v>1</v>
      </c>
      <c r="N239" s="28">
        <f>ROUND(IF((AS239+1.31)&gt;10,"10",AS239+1.31),0)</f>
        <v>3</v>
      </c>
      <c r="O239" t="s" s="25">
        <f>CONCATENATE(M239,"-",N239)</f>
        <v>102</v>
      </c>
      <c r="P239" s="28">
        <f>ROUND(IF((AV239-1.52)&lt;1,"1",AV239-1.52),0)</f>
        <v>4</v>
      </c>
      <c r="Q239" s="28">
        <f>ROUND(IF((AV239+1.52)&gt;10,"10",AV239+1.52),0)</f>
        <v>8</v>
      </c>
      <c r="R239" t="s" s="25">
        <f>CONCATENATE(P239,"-",Q239)</f>
        <v>32</v>
      </c>
      <c r="S239" s="28">
        <f>ROUND(IF((AY239-1.6)&lt;1,"1",AY239-1.6),0)</f>
        <v>1</v>
      </c>
      <c r="T239" s="28">
        <f>ROUND(IF((AY239+1.6)&gt;10,"10",AY239+1.6),0)</f>
        <v>5</v>
      </c>
      <c r="U239" t="s" s="25">
        <f>CONCATENATE(S239,"-",T239)</f>
        <v>44</v>
      </c>
      <c r="V239" s="28">
        <f>ROUND(IF((BB239-1.3)&lt;1,"1",BB239-1.3),0)</f>
        <v>9</v>
      </c>
      <c r="W239" s="28">
        <f>ROUND(IF((BB239+1.3)&gt;10,"10",BB239+1.3),0)</f>
        <v>10</v>
      </c>
      <c r="X239" t="s" s="29">
        <f>CONCATENATE(V239,"-",W239)</f>
        <v>82</v>
      </c>
      <c r="Y239" s="27">
        <f>ROUND(IF(AN239-7.43&lt;48,"48",AN239-7.43),0)</f>
        <v>101</v>
      </c>
      <c r="Z239" s="28">
        <f>ROUND(IF(AN239+7.43&gt;240,"240",AN239+7.43),0)</f>
        <v>115</v>
      </c>
      <c r="AA239" t="s" s="25">
        <f>CONCATENATE(Y239,"-",Z239)</f>
        <v>156</v>
      </c>
      <c r="AB239" s="28">
        <f>ROUND(IF(AQ239-7.37&lt;48,"48",AQ239-7.37),0)</f>
        <v>119</v>
      </c>
      <c r="AC239" s="28">
        <f>ROUND(IF(AQ239+7.37&gt;240,"240",AQ239+7.37),0)</f>
        <v>133</v>
      </c>
      <c r="AD239" t="s" s="25">
        <f>CONCATENATE(AB239,"-",AC239)</f>
        <v>54</v>
      </c>
      <c r="AE239" s="28">
        <f>ROUND(IF(AT239-7.31&lt;48,"48",AT239-7.31),0)</f>
        <v>152</v>
      </c>
      <c r="AF239" s="28">
        <f>ROUND(IF(AT239+7.31&gt;240,"240",AT239+7.31),0)</f>
        <v>166</v>
      </c>
      <c r="AG239" t="s" s="25">
        <f>CONCATENATE(AE239,"-",AF239)</f>
        <v>125</v>
      </c>
      <c r="AH239" s="28">
        <f>ROUND(IF(AW239-7.22&lt;48,"48",AW239-7.22),0)</f>
        <v>128</v>
      </c>
      <c r="AI239" s="28">
        <f>ROUND(IF(AW239+7.22&gt;240,"240",AW239+7.22),0)</f>
        <v>142</v>
      </c>
      <c r="AJ239" t="s" s="25">
        <f>CONCATENATE(AH239,"-",AI239)</f>
        <v>131</v>
      </c>
      <c r="AK239" s="28">
        <f>ROUND(IF(AZ239-7.06&lt;48,"48",AZ239-7.06),0)</f>
        <v>209</v>
      </c>
      <c r="AL239" s="28">
        <f>ROUND(IF(AZ239+7.06&gt;240,"240",AZ239+7.06),0)</f>
        <v>223</v>
      </c>
      <c r="AM239" t="s" s="29">
        <f>CONCATENATE(AK239,"-",AL239)</f>
        <v>377</v>
      </c>
      <c r="AN239" s="27">
        <f>BD239+48</f>
        <v>108</v>
      </c>
      <c r="AO239" s="30">
        <f>AN239/48</f>
        <v>2.25</v>
      </c>
      <c r="AP239" s="95">
        <v>2</v>
      </c>
      <c r="AQ239" s="28">
        <f>BF239+48</f>
        <v>126</v>
      </c>
      <c r="AR239" s="30">
        <f>AQ239/48</f>
        <v>2.625</v>
      </c>
      <c r="AS239" s="95">
        <v>2</v>
      </c>
      <c r="AT239" s="28">
        <f>BH239+48</f>
        <v>159</v>
      </c>
      <c r="AU239" s="30">
        <f>AT239/48</f>
        <v>3.3125</v>
      </c>
      <c r="AV239" s="95">
        <v>6</v>
      </c>
      <c r="AW239" s="28">
        <f>BJ239+48</f>
        <v>135</v>
      </c>
      <c r="AX239" s="30">
        <f>AW239/48</f>
        <v>2.8125</v>
      </c>
      <c r="AY239" s="95">
        <v>3</v>
      </c>
      <c r="AZ239" s="28">
        <f>BL239+48</f>
        <v>216</v>
      </c>
      <c r="BA239" s="30">
        <f>AZ239/48</f>
        <v>4.5</v>
      </c>
      <c r="BB239" s="96">
        <v>10</v>
      </c>
      <c r="BC239" s="58"/>
      <c r="BD239" s="97">
        <v>60</v>
      </c>
      <c r="BE239" s="95">
        <v>2</v>
      </c>
      <c r="BF239" s="95">
        <v>78</v>
      </c>
      <c r="BG239" s="95">
        <v>2</v>
      </c>
      <c r="BH239" s="95">
        <v>111</v>
      </c>
      <c r="BI239" s="95">
        <v>6</v>
      </c>
      <c r="BJ239" s="95">
        <v>87</v>
      </c>
      <c r="BK239" s="95">
        <v>3</v>
      </c>
      <c r="BL239" s="95">
        <v>168</v>
      </c>
      <c r="BM239" s="96">
        <v>10</v>
      </c>
    </row>
    <row r="240" ht="15.75" customHeight="1">
      <c r="A240" s="160">
        <v>237</v>
      </c>
      <c r="B240" t="s" s="137">
        <v>23</v>
      </c>
      <c r="C240" s="138"/>
      <c r="D240" t="s" s="152">
        <v>567</v>
      </c>
      <c r="E240" t="s" s="133">
        <v>528</v>
      </c>
      <c r="F240" s="158">
        <v>38</v>
      </c>
      <c r="G240" t="s" s="24">
        <v>471</v>
      </c>
      <c r="H240" t="s" s="25">
        <f>IF(AND(E240="M",F240&lt;=29),"M 17-29",IF(AND(E240="K",F240&lt;=29),"K 17-29",IF(AND(E240="M",F240&gt;29),"M 30-79",IF(AND(E240="K",F240&gt;29),"K 30-79","other"))))</f>
        <v>28</v>
      </c>
      <c r="I240" s="159"/>
      <c r="J240" s="27">
        <f>ROUND(IF((AP240-1.49)&lt;1,"1",AP240-1.49),0)</f>
        <v>6</v>
      </c>
      <c r="K240" s="28">
        <f>ROUND(IF((AP240+1.49)&gt;10,"10",AP240+1.49),0)</f>
        <v>8</v>
      </c>
      <c r="L240" t="s" s="25">
        <f>CONCATENATE(J240,"-",K240)</f>
        <v>81</v>
      </c>
      <c r="M240" s="28">
        <f>ROUND(IF((AS240-1.69)&lt;1,"1",AS240-1.69),0)</f>
        <v>2</v>
      </c>
      <c r="N240" s="28">
        <f>ROUND(IF((AS240+1.69)&gt;10,"10",AS240+1.69),0)</f>
        <v>6</v>
      </c>
      <c r="O240" t="s" s="25">
        <f>CONCATENATE(M240,"-",N240)</f>
        <v>33</v>
      </c>
      <c r="P240" s="28">
        <f>ROUND(IF((AV240-1.7)&lt;1,"1",AV240-1.7),0)</f>
        <v>3</v>
      </c>
      <c r="Q240" s="28">
        <f>ROUND(IF((AV240+1.7)&gt;10,"10",AV240+1.7),0)</f>
        <v>7</v>
      </c>
      <c r="R240" t="s" s="25">
        <f>CONCATENATE(P240,"-",Q240)</f>
        <v>30</v>
      </c>
      <c r="S240" s="28">
        <f>ROUND(IF((AY240-1.81)&lt;1,"1",AY240-1.81),0)</f>
        <v>4</v>
      </c>
      <c r="T240" s="28">
        <f>ROUND(IF((AY240+1.81)&gt;10,"10",AY240+1.81),)</f>
        <v>8</v>
      </c>
      <c r="U240" t="s" s="25">
        <f>CONCATENATE(S240,"-",T240)</f>
        <v>32</v>
      </c>
      <c r="V240" s="28">
        <f>ROUND(IF((BB240-1.53)&lt;1,"1",BB240-1.53),0)</f>
        <v>4</v>
      </c>
      <c r="W240" s="28">
        <f>ROUND(IF((BB240+1.53)&gt;10,"10",BB240+1.53),0)</f>
        <v>8</v>
      </c>
      <c r="X240" t="s" s="29">
        <f>CONCATENATE(V240,"-",W240)</f>
        <v>32</v>
      </c>
      <c r="Y240" s="27">
        <f>ROUND(IF(AN240-7.43&lt;48,"48",AN240-7.43),0)</f>
        <v>161</v>
      </c>
      <c r="Z240" s="28">
        <f>ROUND(IF(AN240+7.43&gt;240,"240",AN240+7.43),0)</f>
        <v>175</v>
      </c>
      <c r="AA240" t="s" s="25">
        <f>CONCATENATE(Y240,"-",Z240)</f>
        <v>99</v>
      </c>
      <c r="AB240" s="28">
        <f>ROUND(IF(AQ240-7.37&lt;48,"48",AQ240-7.37),0)</f>
        <v>138</v>
      </c>
      <c r="AC240" s="28">
        <f>ROUND(IF(AQ240+7.37&gt;240,"240",AQ240+7.37),0)</f>
        <v>152</v>
      </c>
      <c r="AD240" t="s" s="25">
        <f>CONCATENATE(AB240,"-",AC240)</f>
        <v>56</v>
      </c>
      <c r="AE240" s="28">
        <f>ROUND(IF(AT240-7.31&lt;48,"48",AT240-7.31),0)</f>
        <v>155</v>
      </c>
      <c r="AF240" s="28">
        <f>ROUND(IF(AT240+7.31&gt;240,"240",AT240+7.31),0)</f>
        <v>169</v>
      </c>
      <c r="AG240" t="s" s="25">
        <f>CONCATENATE(AE240,"-",AF240)</f>
        <v>106</v>
      </c>
      <c r="AH240" s="28">
        <f>ROUND(IF(AW240-7.22&lt;48,"48",AW240-7.22),0)</f>
        <v>158</v>
      </c>
      <c r="AI240" s="28">
        <f>ROUND(IF(AW240+7.22&gt;240,"240",AW240+7.22),0)</f>
        <v>172</v>
      </c>
      <c r="AJ240" t="s" s="25">
        <f>CONCATENATE(AH240,"-",AI240)</f>
        <v>37</v>
      </c>
      <c r="AK240" s="28">
        <f>ROUND(IF(AZ240-7.06&lt;48,"48",AZ240-7.06),0)</f>
        <v>157</v>
      </c>
      <c r="AL240" s="28">
        <f>ROUND(IF(AZ240+7.06&gt;240,"240",AZ240+7.06),0)</f>
        <v>171</v>
      </c>
      <c r="AM240" t="s" s="29">
        <f>CONCATENATE(AK240,"-",AL240)</f>
        <v>209</v>
      </c>
      <c r="AN240" s="27">
        <f>BD240+48</f>
        <v>168</v>
      </c>
      <c r="AO240" s="30">
        <f>AN240/48</f>
        <v>3.5</v>
      </c>
      <c r="AP240" s="95">
        <v>7</v>
      </c>
      <c r="AQ240" s="28">
        <f>BF240+48</f>
        <v>145</v>
      </c>
      <c r="AR240" s="30">
        <f>AQ240/48</f>
        <v>3.02083333333333</v>
      </c>
      <c r="AS240" s="95">
        <v>4</v>
      </c>
      <c r="AT240" s="28">
        <f>BH240+48</f>
        <v>162</v>
      </c>
      <c r="AU240" s="30">
        <f>AT240/48</f>
        <v>3.375</v>
      </c>
      <c r="AV240" s="95">
        <v>5</v>
      </c>
      <c r="AW240" s="28">
        <f>BJ240+48</f>
        <v>165</v>
      </c>
      <c r="AX240" s="30">
        <f>AW240/48</f>
        <v>3.4375</v>
      </c>
      <c r="AY240" s="95">
        <v>6</v>
      </c>
      <c r="AZ240" s="28">
        <f>BL240+48</f>
        <v>164</v>
      </c>
      <c r="BA240" s="30">
        <f>AZ240/48</f>
        <v>3.41666666666667</v>
      </c>
      <c r="BB240" s="96">
        <v>6</v>
      </c>
      <c r="BC240" s="58"/>
      <c r="BD240" s="97">
        <v>120</v>
      </c>
      <c r="BE240" s="95">
        <v>7</v>
      </c>
      <c r="BF240" s="95">
        <v>97</v>
      </c>
      <c r="BG240" s="95">
        <v>4</v>
      </c>
      <c r="BH240" s="95">
        <v>114</v>
      </c>
      <c r="BI240" s="95">
        <v>5</v>
      </c>
      <c r="BJ240" s="95">
        <v>117</v>
      </c>
      <c r="BK240" s="95">
        <v>6</v>
      </c>
      <c r="BL240" s="95">
        <v>116</v>
      </c>
      <c r="BM240" s="96">
        <v>6</v>
      </c>
    </row>
    <row r="241" ht="15.75" customHeight="1">
      <c r="A241" s="160">
        <v>238</v>
      </c>
      <c r="B241" t="s" s="137">
        <v>23</v>
      </c>
      <c r="C241" t="s" s="162">
        <v>568</v>
      </c>
      <c r="D241" t="s" s="147">
        <v>569</v>
      </c>
      <c r="E241" t="s" s="133">
        <v>528</v>
      </c>
      <c r="F241" s="158">
        <v>24</v>
      </c>
      <c r="G241" t="s" s="24">
        <v>471</v>
      </c>
      <c r="H241" t="s" s="25">
        <f>IF(AND(E241="M",F241&lt;=29),"M 17-29",IF(AND(E241="K",F241&lt;=29),"K 17-29",IF(AND(E241="M",F241&gt;29),"M 30-79",IF(AND(E241="K",F241&gt;29),"K 30-79","other"))))</f>
        <v>60</v>
      </c>
      <c r="I241" s="159"/>
      <c r="J241" s="27">
        <f>ROUND(IF((AP241-1.43)&lt;1,"1",AP241-1.43),0)</f>
        <v>3</v>
      </c>
      <c r="K241" s="28">
        <f>ROUND(IF((AP241+1.43)&gt;10,"10",AP241+1.43),0)</f>
        <v>5</v>
      </c>
      <c r="L241" t="s" s="25">
        <f>CONCATENATE(J241,"-",K241)</f>
        <v>41</v>
      </c>
      <c r="M241" s="28">
        <f>ROUND(IF((AS241-1.38)&lt;1,"1",AS241-1.38),0)</f>
        <v>6</v>
      </c>
      <c r="N241" s="28">
        <f>ROUND(IF((AS241+1.38)&gt;10,"10",AS241+1.38),0)</f>
        <v>8</v>
      </c>
      <c r="O241" t="s" s="25">
        <f>CONCATENATE(M241,"-",N241)</f>
        <v>81</v>
      </c>
      <c r="P241" s="28">
        <f>ROUND(IF((AV241-1.68)&lt;1,"1",AV241-1.68),0)</f>
        <v>7</v>
      </c>
      <c r="Q241" s="28">
        <f>ROUND(IF((AV241+1.68)&gt;10,"10",AV241+1.68),0)</f>
        <v>10</v>
      </c>
      <c r="R241" t="s" s="25">
        <f>CONCATENATE(P241,"-",Q241)</f>
        <v>42</v>
      </c>
      <c r="S241" s="28">
        <f>ROUND(IF((AY241-1.72)&lt;1,"1",AY241-1.72),0)</f>
        <v>6</v>
      </c>
      <c r="T241" s="28">
        <f>ROUND(IF((AY241+1.72)&gt;10,"10",AY241+1.72),0)</f>
        <v>10</v>
      </c>
      <c r="U241" t="s" s="25">
        <f>CONCATENATE(S241,"-",T241)</f>
        <v>43</v>
      </c>
      <c r="V241" s="28">
        <f>ROUND(IF((BB241-1.46)&lt;1,"1",BB241-1.46),0)</f>
        <v>2</v>
      </c>
      <c r="W241" s="28">
        <f>ROUND(IF((BB241+1.46)&gt;10,"10",BB241+1.46),0)</f>
        <v>4</v>
      </c>
      <c r="X241" t="s" s="29">
        <f>CONCATENATE(V241,"-",W241)</f>
        <v>29</v>
      </c>
      <c r="Y241" s="27">
        <f>ROUND(IF(AN241-7.43&lt;48,"48",AN241-7.43),0)</f>
        <v>117</v>
      </c>
      <c r="Z241" s="28">
        <f>ROUND(IF(AN241+7.43&gt;240,"240",AN241+7.43),0)</f>
        <v>131</v>
      </c>
      <c r="AA241" t="s" s="25">
        <f>CONCATENATE(Y241,"-",Z241)</f>
        <v>45</v>
      </c>
      <c r="AB241" s="28">
        <f>ROUND(IF(AQ241-7.37&lt;48,"48",AQ241-7.37),0)</f>
        <v>151</v>
      </c>
      <c r="AC241" s="28">
        <f>ROUND(IF(AQ241+7.37&gt;240,"240",AQ241+7.37),0)</f>
        <v>165</v>
      </c>
      <c r="AD241" t="s" s="25">
        <f>CONCATENATE(AB241,"-",AC241)</f>
        <v>46</v>
      </c>
      <c r="AE241" s="28">
        <f>ROUND(IF(AT241-7.31&lt;48,"48",AT241-7.31),0)</f>
        <v>160</v>
      </c>
      <c r="AF241" s="28">
        <f>ROUND(IF(AT241+7.31&gt;240,"240",AT241+7.31),0)</f>
        <v>174</v>
      </c>
      <c r="AG241" t="s" s="25">
        <f>CONCATENATE(AE241,"-",AF241)</f>
        <v>47</v>
      </c>
      <c r="AH241" s="28">
        <f>ROUND(IF(AW241-7.22&lt;48,"48",AW241-7.22),0)</f>
        <v>174</v>
      </c>
      <c r="AI241" s="28">
        <f>ROUND(IF(AW241+7.22&gt;240,"240",AW241+7.22),0)</f>
        <v>188</v>
      </c>
      <c r="AJ241" t="s" s="25">
        <f>CONCATENATE(AH241,"-",AI241)</f>
        <v>48</v>
      </c>
      <c r="AK241" s="28">
        <f>ROUND(IF(AZ241-7.06&lt;48,"48",AZ241-7.06),0)</f>
        <v>135</v>
      </c>
      <c r="AL241" s="28">
        <f>ROUND(IF(AZ241+7.06&gt;240,"240",AZ241+7.06),0)</f>
        <v>149</v>
      </c>
      <c r="AM241" t="s" s="29">
        <f>CONCATENATE(AK241,"-",AL241)</f>
        <v>49</v>
      </c>
      <c r="AN241" s="27">
        <f>BD241+48</f>
        <v>124</v>
      </c>
      <c r="AO241" s="30">
        <f>AN241/48</f>
        <v>2.58333333333333</v>
      </c>
      <c r="AP241" s="34">
        <v>4</v>
      </c>
      <c r="AQ241" s="28">
        <f>BF241+48</f>
        <v>158</v>
      </c>
      <c r="AR241" s="30">
        <f>AQ241/48</f>
        <v>3.29166666666667</v>
      </c>
      <c r="AS241" s="34">
        <v>7</v>
      </c>
      <c r="AT241" s="28">
        <f>BH241+48</f>
        <v>167</v>
      </c>
      <c r="AU241" s="30">
        <f>AT241/48</f>
        <v>3.47916666666667</v>
      </c>
      <c r="AV241" s="34">
        <v>9</v>
      </c>
      <c r="AW241" s="28">
        <f>BJ241+48</f>
        <v>181</v>
      </c>
      <c r="AX241" s="30">
        <f>AW241/48</f>
        <v>3.77083333333333</v>
      </c>
      <c r="AY241" s="34">
        <v>8</v>
      </c>
      <c r="AZ241" s="28">
        <f>BL241+48</f>
        <v>142</v>
      </c>
      <c r="BA241" s="30">
        <f>AZ241/48</f>
        <v>2.95833333333333</v>
      </c>
      <c r="BB241" s="38">
        <v>3</v>
      </c>
      <c r="BC241" s="58"/>
      <c r="BD241" s="39">
        <v>76</v>
      </c>
      <c r="BE241" s="34">
        <v>4</v>
      </c>
      <c r="BF241" s="34">
        <v>110</v>
      </c>
      <c r="BG241" s="34">
        <v>7</v>
      </c>
      <c r="BH241" s="34">
        <v>119</v>
      </c>
      <c r="BI241" s="34">
        <v>9</v>
      </c>
      <c r="BJ241" s="34">
        <v>133</v>
      </c>
      <c r="BK241" s="34">
        <v>8</v>
      </c>
      <c r="BL241" s="34">
        <v>94</v>
      </c>
      <c r="BM241" s="38">
        <v>3</v>
      </c>
    </row>
    <row r="242" ht="15.75" customHeight="1">
      <c r="A242" s="160">
        <v>239</v>
      </c>
      <c r="B242" t="s" s="137">
        <v>23</v>
      </c>
      <c r="C242" s="138"/>
      <c r="D242" t="s" s="152">
        <v>570</v>
      </c>
      <c r="E242" t="s" s="133">
        <v>528</v>
      </c>
      <c r="F242" s="158">
        <v>30</v>
      </c>
      <c r="G242" t="s" s="24">
        <v>471</v>
      </c>
      <c r="H242" t="s" s="25">
        <f>IF(AND(E242="M",F242&lt;=29),"M 17-29",IF(AND(E242="K",F242&lt;=29),"K 17-29",IF(AND(E242="M",F242&gt;29),"M 30-79",IF(AND(E242="K",F242&gt;29),"K 30-79","other"))))</f>
        <v>28</v>
      </c>
      <c r="I242" s="159"/>
      <c r="J242" s="27">
        <f>ROUND(IF((AP242-1.49)&lt;1,"1",AP242-1.49),0)</f>
        <v>2</v>
      </c>
      <c r="K242" s="28">
        <f>ROUND(IF((AP242+1.49)&gt;10,"10",AP242+1.49),0)</f>
        <v>4</v>
      </c>
      <c r="L242" t="s" s="25">
        <f>CONCATENATE(J242,"-",K242)</f>
        <v>29</v>
      </c>
      <c r="M242" s="28">
        <f>ROUND(IF((AS242-1.69)&lt;1,"1",AS242-1.69),0)</f>
        <v>1</v>
      </c>
      <c r="N242" s="28">
        <f>ROUND(IF((AS242+1.69)&gt;10,"10",AS242+1.69),0)</f>
        <v>5</v>
      </c>
      <c r="O242" t="s" s="25">
        <f>CONCATENATE(M242,"-",N242)</f>
        <v>44</v>
      </c>
      <c r="P242" s="28">
        <f>ROUND(IF((AV242-1.7)&lt;1,"1",AV242-1.7),0)</f>
        <v>4</v>
      </c>
      <c r="Q242" s="28">
        <f>ROUND(IF((AV242+1.7)&gt;10,"10",AV242+1.7),0)</f>
        <v>8</v>
      </c>
      <c r="R242" t="s" s="25">
        <f>CONCATENATE(P242,"-",Q242)</f>
        <v>32</v>
      </c>
      <c r="S242" s="28">
        <f>ROUND(IF((AY242-1.81)&lt;1,"1",AY242-1.81),0)</f>
        <v>1</v>
      </c>
      <c r="T242" s="28">
        <f>ROUND(IF((AY242+1.81)&gt;10,"10",AY242+1.81),)</f>
        <v>4</v>
      </c>
      <c r="U242" t="s" s="25">
        <f>CONCATENATE(S242,"-",T242)</f>
        <v>53</v>
      </c>
      <c r="V242" s="28">
        <f>ROUND(IF((BB242-1.53)&lt;1,"1",BB242-1.53),0)</f>
        <v>2</v>
      </c>
      <c r="W242" s="28">
        <f>ROUND(IF((BB242+1.53)&gt;10,"10",BB242+1.53),0)</f>
        <v>6</v>
      </c>
      <c r="X242" t="s" s="29">
        <f>CONCATENATE(V242,"-",W242)</f>
        <v>33</v>
      </c>
      <c r="Y242" s="27">
        <f>ROUND(IF(AN242-7.43&lt;48,"48",AN242-7.43),0)</f>
        <v>119</v>
      </c>
      <c r="Z242" s="28">
        <f>ROUND(IF(AN242+7.43&gt;240,"240",AN242+7.43),0)</f>
        <v>133</v>
      </c>
      <c r="AA242" t="s" s="25">
        <f>CONCATENATE(Y242,"-",Z242)</f>
        <v>54</v>
      </c>
      <c r="AB242" s="28">
        <f>ROUND(IF(AQ242-7.37&lt;48,"48",AQ242-7.37),0)</f>
        <v>163</v>
      </c>
      <c r="AC242" s="28">
        <f>ROUND(IF(AQ242+7.37&gt;240,"240",AQ242+7.37),0)</f>
        <v>177</v>
      </c>
      <c r="AD242" t="s" s="25">
        <f>CONCATENATE(AB242,"-",AC242)</f>
        <v>55</v>
      </c>
      <c r="AE242" s="28">
        <f>ROUND(IF(AT242-7.31&lt;48,"48",AT242-7.31),0)</f>
        <v>138</v>
      </c>
      <c r="AF242" s="28">
        <f>ROUND(IF(AT242+7.31&gt;240,"240",AT242+7.31),0)</f>
        <v>152</v>
      </c>
      <c r="AG242" t="s" s="25">
        <f>CONCATENATE(AE242,"-",AF242)</f>
        <v>56</v>
      </c>
      <c r="AH242" s="28">
        <f>ROUND(IF(AW242-7.22&lt;48,"48",AW242-7.22),0)</f>
        <v>137</v>
      </c>
      <c r="AI242" s="28">
        <f>ROUND(IF(AW242+7.22&gt;240,"240",AW242+7.22),0)</f>
        <v>151</v>
      </c>
      <c r="AJ242" t="s" s="25">
        <f>CONCATENATE(AH242,"-",AI242)</f>
        <v>35</v>
      </c>
      <c r="AK242" s="28">
        <f>ROUND(IF(AZ242-7.06&lt;48,"48",AZ242-7.06),0)</f>
        <v>147</v>
      </c>
      <c r="AL242" s="28">
        <f>ROUND(IF(AZ242+7.06&gt;240,"240",AZ242+7.06),0)</f>
        <v>161</v>
      </c>
      <c r="AM242" t="s" s="29">
        <f>CONCATENATE(AK242,"-",AL242)</f>
        <v>57</v>
      </c>
      <c r="AN242" s="27">
        <f>BD242+48</f>
        <v>126</v>
      </c>
      <c r="AO242" s="30">
        <f>AN242/48</f>
        <v>2.625</v>
      </c>
      <c r="AP242" s="34">
        <v>3</v>
      </c>
      <c r="AQ242" s="28">
        <f>BF242+48</f>
        <v>170</v>
      </c>
      <c r="AR242" s="30">
        <f>AQ242/48</f>
        <v>3.54166666666667</v>
      </c>
      <c r="AS242" s="34">
        <v>3</v>
      </c>
      <c r="AT242" s="28">
        <f>BH242+48</f>
        <v>145</v>
      </c>
      <c r="AU242" s="30">
        <f>AT242/48</f>
        <v>3.02083333333333</v>
      </c>
      <c r="AV242" s="34">
        <v>6</v>
      </c>
      <c r="AW242" s="28">
        <f>BJ242+48</f>
        <v>144</v>
      </c>
      <c r="AX242" s="30">
        <f>AW242/48</f>
        <v>3</v>
      </c>
      <c r="AY242" s="34">
        <v>2</v>
      </c>
      <c r="AZ242" s="28">
        <f>BL242+48</f>
        <v>154</v>
      </c>
      <c r="BA242" s="30">
        <f>AZ242/48</f>
        <v>3.20833333333333</v>
      </c>
      <c r="BB242" s="38">
        <v>4</v>
      </c>
      <c r="BC242" s="58"/>
      <c r="BD242" s="39">
        <v>78</v>
      </c>
      <c r="BE242" s="34">
        <v>3</v>
      </c>
      <c r="BF242" s="34">
        <v>122</v>
      </c>
      <c r="BG242" s="34">
        <v>3</v>
      </c>
      <c r="BH242" s="34">
        <v>97</v>
      </c>
      <c r="BI242" s="34">
        <v>6</v>
      </c>
      <c r="BJ242" s="34">
        <v>96</v>
      </c>
      <c r="BK242" s="34">
        <v>2</v>
      </c>
      <c r="BL242" s="34">
        <v>106</v>
      </c>
      <c r="BM242" s="38">
        <v>4</v>
      </c>
    </row>
    <row r="243" ht="15.75" customHeight="1">
      <c r="A243" s="158">
        <v>240</v>
      </c>
      <c r="B243" t="s" s="154">
        <v>39</v>
      </c>
      <c r="C243" s="164"/>
      <c r="D243" t="s" s="147">
        <v>571</v>
      </c>
      <c r="E243" t="s" s="133">
        <v>528</v>
      </c>
      <c r="F243" s="158">
        <v>32</v>
      </c>
      <c r="G243" t="s" s="24">
        <v>471</v>
      </c>
      <c r="H243" t="s" s="25">
        <f>IF(AND(E243="M",F243&lt;=29),"M 17-29",IF(AND(E243="K",F243&lt;=29),"K 17-29",IF(AND(E243="M",F243&gt;29),"M 30-79",IF(AND(E243="K",F243&gt;29),"K 30-79","other"))))</f>
        <v>28</v>
      </c>
      <c r="I243" s="159"/>
      <c r="J243" s="27">
        <f>ROUND(IF((AP243-1.49)&lt;1,"1",AP243-1.49),0)</f>
        <v>2</v>
      </c>
      <c r="K243" s="28">
        <f>ROUND(IF((AP243+1.49)&gt;10,"10",AP243+1.49),0)</f>
        <v>4</v>
      </c>
      <c r="L243" t="s" s="25">
        <f>CONCATENATE(J243,"-",K243)</f>
        <v>29</v>
      </c>
      <c r="M243" s="28">
        <f>ROUND(IF((AS243-1.69)&lt;1,"1",AS243-1.69),0)</f>
        <v>7</v>
      </c>
      <c r="N243" s="28">
        <f>ROUND(IF((AS243+1.69)&gt;10,"10",AS243+1.69),0)</f>
        <v>10</v>
      </c>
      <c r="O243" t="s" s="25">
        <f>CONCATENATE(M243,"-",N243)</f>
        <v>42</v>
      </c>
      <c r="P243" s="28">
        <f>ROUND(IF((AV243-1.7)&lt;1,"1",AV243-1.7),0)</f>
        <v>4</v>
      </c>
      <c r="Q243" s="28">
        <f>ROUND(IF((AV243+1.7)&gt;10,"10",AV243+1.7),0)</f>
        <v>8</v>
      </c>
      <c r="R243" t="s" s="25">
        <f>CONCATENATE(P243,"-",Q243)</f>
        <v>32</v>
      </c>
      <c r="S243" s="28">
        <f>ROUND(IF((AY243-1.81)&lt;1,"1",AY243-1.81),0)</f>
        <v>6</v>
      </c>
      <c r="T243" s="28">
        <f>ROUND(IF((AY243+1.81)&gt;10,"10",AY243+1.81),)</f>
        <v>10</v>
      </c>
      <c r="U243" t="s" s="25">
        <f>CONCATENATE(S243,"-",T243)</f>
        <v>43</v>
      </c>
      <c r="V243" s="28">
        <f>ROUND(IF((BB243-1.53)&lt;1,"1",BB243-1.53),0)</f>
        <v>2</v>
      </c>
      <c r="W243" s="28">
        <f>ROUND(IF((BB243+1.53)&gt;10,"10",BB243+1.53),0)</f>
        <v>6</v>
      </c>
      <c r="X243" t="s" s="29">
        <f>CONCATENATE(V243,"-",W243)</f>
        <v>33</v>
      </c>
      <c r="Y243" s="27">
        <f>ROUND(IF(AN243-7.43&lt;48,"48",AN243-7.43),0)</f>
        <v>107</v>
      </c>
      <c r="Z243" s="28">
        <f>ROUND(IF(AN243+7.43&gt;240,"240",AN243+7.43),0)</f>
        <v>121</v>
      </c>
      <c r="AA243" t="s" s="25">
        <f>CONCATENATE(Y243,"-",Z243)</f>
        <v>34</v>
      </c>
      <c r="AB243" s="28">
        <f>ROUND(IF(AQ243-7.37&lt;48,"48",AQ243-7.37),0)</f>
        <v>183</v>
      </c>
      <c r="AC243" s="28">
        <f>ROUND(IF(AQ243+7.37&gt;240,"240",AQ243+7.37),0)</f>
        <v>197</v>
      </c>
      <c r="AD243" t="s" s="25">
        <f>CONCATENATE(AB243,"-",AC243)</f>
        <v>62</v>
      </c>
      <c r="AE243" s="28">
        <f>ROUND(IF(AT243-7.31&lt;48,"48",AT243-7.31),0)</f>
        <v>148</v>
      </c>
      <c r="AF243" s="28">
        <f>ROUND(IF(AT243+7.31&gt;240,"240",AT243+7.31),0)</f>
        <v>162</v>
      </c>
      <c r="AG243" t="s" s="25">
        <f>CONCATENATE(AE243,"-",AF243)</f>
        <v>36</v>
      </c>
      <c r="AH243" s="28">
        <f>ROUND(IF(AW243-7.22&lt;48,"48",AW243-7.22),0)</f>
        <v>169</v>
      </c>
      <c r="AI243" s="28">
        <f>ROUND(IF(AW243+7.22&gt;240,"240",AW243+7.22),0)</f>
        <v>183</v>
      </c>
      <c r="AJ243" t="s" s="25">
        <f>CONCATENATE(AH243,"-",AI243)</f>
        <v>63</v>
      </c>
      <c r="AK243" s="28">
        <f>ROUND(IF(AZ243-7.06&lt;48,"48",AZ243-7.06),0)</f>
        <v>144</v>
      </c>
      <c r="AL243" s="28">
        <f>ROUND(IF(AZ243+7.06&gt;240,"240",AZ243+7.06),0)</f>
        <v>158</v>
      </c>
      <c r="AM243" t="s" s="29">
        <f>CONCATENATE(AK243,"-",AL243)</f>
        <v>64</v>
      </c>
      <c r="AN243" s="27">
        <f>BD243+48</f>
        <v>114</v>
      </c>
      <c r="AO243" s="30">
        <f>AN243/48</f>
        <v>2.375</v>
      </c>
      <c r="AP243" s="34">
        <v>3</v>
      </c>
      <c r="AQ243" s="28">
        <f>BF243+48</f>
        <v>190</v>
      </c>
      <c r="AR243" s="30">
        <f>AQ243/48</f>
        <v>3.95833333333333</v>
      </c>
      <c r="AS243" s="34">
        <v>9</v>
      </c>
      <c r="AT243" s="28">
        <f>BH243+48</f>
        <v>155</v>
      </c>
      <c r="AU243" s="30">
        <f>AT243/48</f>
        <v>3.22916666666667</v>
      </c>
      <c r="AV243" s="34">
        <v>6</v>
      </c>
      <c r="AW243" s="28">
        <f>BJ243+48</f>
        <v>176</v>
      </c>
      <c r="AX243" s="30">
        <f>AW243/48</f>
        <v>3.66666666666667</v>
      </c>
      <c r="AY243" s="34">
        <v>8</v>
      </c>
      <c r="AZ243" s="28">
        <f>BL243+48</f>
        <v>151</v>
      </c>
      <c r="BA243" s="30">
        <f>AZ243/48</f>
        <v>3.14583333333333</v>
      </c>
      <c r="BB243" s="38">
        <v>4</v>
      </c>
      <c r="BC243" s="58"/>
      <c r="BD243" s="39">
        <v>66</v>
      </c>
      <c r="BE243" s="34">
        <v>3</v>
      </c>
      <c r="BF243" s="34">
        <v>142</v>
      </c>
      <c r="BG243" s="34">
        <v>9</v>
      </c>
      <c r="BH243" s="34">
        <v>107</v>
      </c>
      <c r="BI243" s="34">
        <v>6</v>
      </c>
      <c r="BJ243" s="34">
        <v>128</v>
      </c>
      <c r="BK243" s="34">
        <v>8</v>
      </c>
      <c r="BL243" s="34">
        <v>103</v>
      </c>
      <c r="BM243" s="38">
        <v>4</v>
      </c>
    </row>
    <row r="244" ht="15.75" customHeight="1">
      <c r="A244" s="158">
        <v>241</v>
      </c>
      <c r="B244" t="s" s="134">
        <v>39</v>
      </c>
      <c r="C244" s="163"/>
      <c r="D244" t="s" s="147">
        <v>572</v>
      </c>
      <c r="E244" t="s" s="133">
        <v>526</v>
      </c>
      <c r="F244" s="158">
        <v>36</v>
      </c>
      <c r="G244" t="s" s="24">
        <v>471</v>
      </c>
      <c r="H244" t="s" s="25">
        <f>IF(AND(E244="M",F244&lt;=29),"M 17-29",IF(AND(E244="K",F244&lt;=29),"K 17-29",IF(AND(E244="M",F244&gt;29),"M 30-79",IF(AND(E244="K",F244&gt;29),"K 30-79","other"))))</f>
        <v>52</v>
      </c>
      <c r="I244" s="159"/>
      <c r="J244" s="27">
        <f>ROUND(IF((AP244-1.67)&lt;1,"1",AP244-1.67),0)</f>
        <v>1</v>
      </c>
      <c r="K244" s="28">
        <f>ROUND(IF((AP244+1.67)&gt;10,"10",AP244+1.67),0)</f>
        <v>3</v>
      </c>
      <c r="L244" t="s" s="25">
        <f>CONCATENATE(J244,"-",K244)</f>
        <v>102</v>
      </c>
      <c r="M244" s="28">
        <f>ROUND(IF((AS244-2.01)&lt;1,"1",AS244-2.01),0)</f>
        <v>2</v>
      </c>
      <c r="N244" s="28">
        <f>ROUND(IF((AS244+2.01)&gt;10,"10",AS244+2.01),0)</f>
        <v>6</v>
      </c>
      <c r="O244" t="s" s="25">
        <f>CONCATENATE(M244,"-",N244)</f>
        <v>33</v>
      </c>
      <c r="P244" s="28">
        <f>ROUND(IF((AV244-1.73)&lt;1,"1",AV244-1.73),0)</f>
        <v>7</v>
      </c>
      <c r="Q244" s="28">
        <f>ROUND(IF((AV244+1.73)&gt;10,"10",AV244+1.73),0)</f>
        <v>10</v>
      </c>
      <c r="R244" t="s" s="25">
        <f>CONCATENATE(P244,"-",Q244)</f>
        <v>42</v>
      </c>
      <c r="S244" s="28">
        <f>ROUND(IF((AY244-1.91)&lt;1,"1",AY244-1.91),0)</f>
        <v>6</v>
      </c>
      <c r="T244" s="28">
        <f>ROUND(IF((AY244+1.91)&gt;10,"10",AY244+1.91),0)</f>
        <v>10</v>
      </c>
      <c r="U244" t="s" s="25">
        <f>CONCATENATE(S244,"-",T244)</f>
        <v>43</v>
      </c>
      <c r="V244" s="28">
        <f>ROUND(IF((BB244-1.76)&lt;1,"1",BB244-1.76),0)</f>
        <v>7</v>
      </c>
      <c r="W244" s="28">
        <f>ROUND(IF((BB244+1.76)&gt;10,"10",BB244+1.76),0)</f>
        <v>10</v>
      </c>
      <c r="X244" t="s" s="29">
        <f>CONCATENATE(V244,"-",W244)</f>
        <v>42</v>
      </c>
      <c r="Y244" s="27">
        <f>ROUND(IF(AN244-7.43&lt;48,"48",AN244-7.43),0)</f>
        <v>98</v>
      </c>
      <c r="Z244" s="28">
        <f>ROUND(IF(AN244+7.43&gt;240,"240",AN244+7.43),0)</f>
        <v>112</v>
      </c>
      <c r="AA244" t="s" s="25">
        <f>CONCATENATE(Y244,"-",Z244)</f>
        <v>68</v>
      </c>
      <c r="AB244" s="28">
        <f>ROUND(IF(AQ244-7.37&lt;48,"48",AQ244-7.37),0)</f>
        <v>139</v>
      </c>
      <c r="AC244" s="28">
        <f>ROUND(IF(AQ244+7.37&gt;240,"240",AQ244+7.37),0)</f>
        <v>153</v>
      </c>
      <c r="AD244" t="s" s="25">
        <f>CONCATENATE(AB244,"-",AC244)</f>
        <v>69</v>
      </c>
      <c r="AE244" s="28">
        <f>ROUND(IF(AT244-7.31&lt;48,"48",AT244-7.31),0)</f>
        <v>186</v>
      </c>
      <c r="AF244" s="28">
        <f>ROUND(IF(AT244+7.31&gt;240,"240",AT244+7.31),0)</f>
        <v>200</v>
      </c>
      <c r="AG244" t="s" s="25">
        <f>CONCATENATE(AE244,"-",AF244)</f>
        <v>70</v>
      </c>
      <c r="AH244" s="28">
        <f>ROUND(IF(AW244-7.22&lt;48,"48",AW244-7.22),0)</f>
        <v>163</v>
      </c>
      <c r="AI244" s="28">
        <f>ROUND(IF(AW244+7.22&gt;240,"240",AW244+7.22),0)</f>
        <v>177</v>
      </c>
      <c r="AJ244" t="s" s="25">
        <f>CONCATENATE(AH244,"-",AI244)</f>
        <v>55</v>
      </c>
      <c r="AK244" s="28">
        <f>ROUND(IF(AZ244-7.06&lt;48,"48",AZ244-7.06),0)</f>
        <v>178</v>
      </c>
      <c r="AL244" s="28">
        <f>ROUND(IF(AZ244+7.06&gt;240,"240",AZ244+7.06),0)</f>
        <v>192</v>
      </c>
      <c r="AM244" t="s" s="29">
        <f>CONCATENATE(AK244,"-",AL244)</f>
        <v>71</v>
      </c>
      <c r="AN244" s="27">
        <f>BD244+48</f>
        <v>105</v>
      </c>
      <c r="AO244" s="30">
        <f>AN244/48</f>
        <v>2.1875</v>
      </c>
      <c r="AP244" s="34">
        <v>1</v>
      </c>
      <c r="AQ244" s="28">
        <f>BF244+48</f>
        <v>146</v>
      </c>
      <c r="AR244" s="30">
        <f>AQ244/48</f>
        <v>3.04166666666667</v>
      </c>
      <c r="AS244" s="34">
        <v>4</v>
      </c>
      <c r="AT244" s="28">
        <f>BH244+48</f>
        <v>193</v>
      </c>
      <c r="AU244" s="30">
        <f>AT244/48</f>
        <v>4.02083333333333</v>
      </c>
      <c r="AV244" s="34">
        <v>9</v>
      </c>
      <c r="AW244" s="28">
        <f>BJ244+48</f>
        <v>170</v>
      </c>
      <c r="AX244" s="30">
        <f>AW244/48</f>
        <v>3.54166666666667</v>
      </c>
      <c r="AY244" s="34">
        <v>8</v>
      </c>
      <c r="AZ244" s="28">
        <f>BL244+48</f>
        <v>185</v>
      </c>
      <c r="BA244" s="30">
        <f>AZ244/48</f>
        <v>3.85416666666667</v>
      </c>
      <c r="BB244" s="38">
        <v>9</v>
      </c>
      <c r="BC244" s="58"/>
      <c r="BD244" s="39">
        <v>57</v>
      </c>
      <c r="BE244" s="34">
        <v>1</v>
      </c>
      <c r="BF244" s="34">
        <v>98</v>
      </c>
      <c r="BG244" s="34">
        <v>4</v>
      </c>
      <c r="BH244" s="34">
        <v>145</v>
      </c>
      <c r="BI244" s="34">
        <v>9</v>
      </c>
      <c r="BJ244" s="34">
        <v>122</v>
      </c>
      <c r="BK244" s="34">
        <v>8</v>
      </c>
      <c r="BL244" s="34">
        <v>137</v>
      </c>
      <c r="BM244" s="38">
        <v>9</v>
      </c>
    </row>
    <row r="245" ht="15.75" customHeight="1">
      <c r="A245" s="160">
        <v>242</v>
      </c>
      <c r="B245" t="s" s="137">
        <v>23</v>
      </c>
      <c r="C245" t="s" s="143">
        <v>573</v>
      </c>
      <c r="D245" t="s" s="147">
        <v>574</v>
      </c>
      <c r="E245" t="s" s="133">
        <v>526</v>
      </c>
      <c r="F245" s="158">
        <v>23</v>
      </c>
      <c r="G245" t="s" s="24">
        <v>471</v>
      </c>
      <c r="H245" t="s" s="25">
        <f>IF(AND(E245="M",F245&lt;=29),"M 17-29",IF(AND(E245="K",F245&lt;=29),"K 17-29",IF(AND(E245="M",F245&gt;29),"M 30-79",IF(AND(E245="K",F245&gt;29),"K 30-79","other"))))</f>
        <v>101</v>
      </c>
      <c r="I245" s="159"/>
      <c r="J245" s="27">
        <f>ROUND(IF((AP245-1.33)&lt;1,"1",AP245-1.33),0)</f>
        <v>5</v>
      </c>
      <c r="K245" s="28">
        <f>ROUND(IF((AP245+1.33)&gt;10,"10",AP245+1.33),0)</f>
        <v>7</v>
      </c>
      <c r="L245" t="s" s="25">
        <f>CONCATENATE(J245,"-",K245)</f>
        <v>74</v>
      </c>
      <c r="M245" s="28">
        <f>ROUND(IF((AS245-1.31)&lt;1,"1",AS245-1.31),0)</f>
        <v>3</v>
      </c>
      <c r="N245" s="28">
        <f>ROUND(IF((AS245+1.31)&gt;10,"10",AS245+1.31),0)</f>
        <v>5</v>
      </c>
      <c r="O245" t="s" s="25">
        <f>CONCATENATE(M245,"-",N245)</f>
        <v>41</v>
      </c>
      <c r="P245" s="28">
        <f>ROUND(IF((AV245-1.52)&lt;1,"1",AV245-1.52),0)</f>
        <v>6</v>
      </c>
      <c r="Q245" s="28">
        <f>ROUND(IF((AV245+1.52)&gt;10,"10",AV245+1.52),0)</f>
        <v>10</v>
      </c>
      <c r="R245" t="s" s="25">
        <f>CONCATENATE(P245,"-",Q245)</f>
        <v>43</v>
      </c>
      <c r="S245" s="28">
        <f>ROUND(IF((AY245-1.6)&lt;1,"1",AY245-1.6),0)</f>
        <v>8</v>
      </c>
      <c r="T245" s="28">
        <f>ROUND(IF((AY245+1.6)&gt;10,"10",AY245+1.6),0)</f>
        <v>10</v>
      </c>
      <c r="U245" t="s" s="25">
        <f>CONCATENATE(S245,"-",T245)</f>
        <v>61</v>
      </c>
      <c r="V245" s="28">
        <f>ROUND(IF((BB245-1.3)&lt;1,"1",BB245-1.3),0)</f>
        <v>3</v>
      </c>
      <c r="W245" s="28">
        <f>ROUND(IF((BB245+1.3)&gt;10,"10",BB245+1.3),0)</f>
        <v>5</v>
      </c>
      <c r="X245" t="s" s="29">
        <f>CONCATENATE(V245,"-",W245)</f>
        <v>41</v>
      </c>
      <c r="Y245" s="27">
        <f>ROUND(IF(AN245-7.43&lt;48,"48",AN245-7.43),0)</f>
        <v>133</v>
      </c>
      <c r="Z245" s="28">
        <f>ROUND(IF(AN245+7.43&gt;240,"240",AN245+7.43),0)</f>
        <v>147</v>
      </c>
      <c r="AA245" t="s" s="25">
        <f>CONCATENATE(Y245,"-",Z245)</f>
        <v>75</v>
      </c>
      <c r="AB245" s="28">
        <f>ROUND(IF(AQ245-7.37&lt;48,"48",AQ245-7.37),0)</f>
        <v>129</v>
      </c>
      <c r="AC245" s="28">
        <f>ROUND(IF(AQ245+7.37&gt;240,"240",AQ245+7.37),0)</f>
        <v>143</v>
      </c>
      <c r="AD245" t="s" s="25">
        <f>CONCATENATE(AB245,"-",AC245)</f>
        <v>76</v>
      </c>
      <c r="AE245" s="28">
        <f>ROUND(IF(AT245-7.31&lt;48,"48",AT245-7.31),0)</f>
        <v>166</v>
      </c>
      <c r="AF245" s="28">
        <f>ROUND(IF(AT245+7.31&gt;240,"240",AT245+7.31),0)</f>
        <v>180</v>
      </c>
      <c r="AG245" t="s" s="25">
        <f>CONCATENATE(AE245,"-",AF245)</f>
        <v>77</v>
      </c>
      <c r="AH245" s="28">
        <f>ROUND(IF(AW245-7.22&lt;48,"48",AW245-7.22),0)</f>
        <v>188</v>
      </c>
      <c r="AI245" s="28">
        <f>ROUND(IF(AW245+7.22&gt;240,"240",AW245+7.22),0)</f>
        <v>202</v>
      </c>
      <c r="AJ245" t="s" s="25">
        <f>CONCATENATE(AH245,"-",AI245)</f>
        <v>78</v>
      </c>
      <c r="AK245" s="28">
        <f>ROUND(IF(AZ245-7.06&lt;48,"48",AZ245-7.06),0)</f>
        <v>138</v>
      </c>
      <c r="AL245" s="28">
        <f>ROUND(IF(AZ245+7.06&gt;240,"240",AZ245+7.06),0)</f>
        <v>152</v>
      </c>
      <c r="AM245" t="s" s="29">
        <f>CONCATENATE(AK245,"-",AL245)</f>
        <v>56</v>
      </c>
      <c r="AN245" s="27">
        <f>BD245+48</f>
        <v>140</v>
      </c>
      <c r="AO245" s="30">
        <f>AN245/48</f>
        <v>2.91666666666667</v>
      </c>
      <c r="AP245" s="34">
        <v>6</v>
      </c>
      <c r="AQ245" s="28">
        <f>BF245+48</f>
        <v>136</v>
      </c>
      <c r="AR245" s="30">
        <f>AQ245/48</f>
        <v>2.83333333333333</v>
      </c>
      <c r="AS245" s="34">
        <v>4</v>
      </c>
      <c r="AT245" s="28">
        <f>BH245+48</f>
        <v>173</v>
      </c>
      <c r="AU245" s="30">
        <f>AT245/48</f>
        <v>3.60416666666667</v>
      </c>
      <c r="AV245" s="34">
        <v>8</v>
      </c>
      <c r="AW245" s="28">
        <f>BJ245+48</f>
        <v>195</v>
      </c>
      <c r="AX245" s="30">
        <f>AW245/48</f>
        <v>4.0625</v>
      </c>
      <c r="AY245" s="34">
        <v>10</v>
      </c>
      <c r="AZ245" s="28">
        <f>BL245+48</f>
        <v>145</v>
      </c>
      <c r="BA245" s="30">
        <f>AZ245/48</f>
        <v>3.02083333333333</v>
      </c>
      <c r="BB245" s="38">
        <v>4</v>
      </c>
      <c r="BC245" s="58"/>
      <c r="BD245" s="39">
        <v>92</v>
      </c>
      <c r="BE245" s="34">
        <v>6</v>
      </c>
      <c r="BF245" s="34">
        <v>88</v>
      </c>
      <c r="BG245" s="34">
        <v>4</v>
      </c>
      <c r="BH245" s="34">
        <v>125</v>
      </c>
      <c r="BI245" s="34">
        <v>8</v>
      </c>
      <c r="BJ245" s="34">
        <v>147</v>
      </c>
      <c r="BK245" s="34">
        <v>10</v>
      </c>
      <c r="BL245" s="34">
        <v>97</v>
      </c>
      <c r="BM245" s="38">
        <v>4</v>
      </c>
    </row>
    <row r="246" ht="15.75" customHeight="1">
      <c r="A246" s="165">
        <v>243</v>
      </c>
      <c r="B246" t="s" s="145">
        <v>39</v>
      </c>
      <c r="C246" t="s" s="146">
        <v>575</v>
      </c>
      <c r="D246" t="s" s="166">
        <v>576</v>
      </c>
      <c r="E246" t="s" s="167">
        <v>528</v>
      </c>
      <c r="F246" s="165">
        <v>24</v>
      </c>
      <c r="G246" t="s" s="24">
        <v>471</v>
      </c>
      <c r="H246" t="s" s="25">
        <f>IF(AND(E246="M",F246&lt;=29),"M 17-29",IF(AND(E246="K",F246&lt;=29),"K 17-29",IF(AND(E246="M",F246&gt;29),"M 30-79",IF(AND(E246="K",F246&gt;29),"K 30-79","other"))))</f>
        <v>60</v>
      </c>
      <c r="I246" s="159"/>
      <c r="J246" s="27">
        <f>ROUND(IF((AP246-1.43)&lt;1,"1",AP246-1.43),0)</f>
        <v>4</v>
      </c>
      <c r="K246" s="28">
        <f>ROUND(IF((AP246+1.43)&gt;10,"10",AP246+1.43),0)</f>
        <v>6</v>
      </c>
      <c r="L246" t="s" s="25">
        <f>CONCATENATE(J246,"-",K246)</f>
        <v>80</v>
      </c>
      <c r="M246" s="28">
        <f>ROUND(IF((AS246-1.38)&lt;1,"1",AS246-1.38),0)</f>
        <v>6</v>
      </c>
      <c r="N246" s="28">
        <f>ROUND(IF((AS246+1.38)&gt;10,"10",AS246+1.38),0)</f>
        <v>8</v>
      </c>
      <c r="O246" t="s" s="25">
        <f>CONCATENATE(M246,"-",N246)</f>
        <v>81</v>
      </c>
      <c r="P246" s="28">
        <f>ROUND(IF((AV246-1.68)&lt;1,"1",AV246-1.68),0)</f>
        <v>7</v>
      </c>
      <c r="Q246" s="28">
        <f>ROUND(IF((AV246+1.68)&gt;10,"10",AV246+1.68),0)</f>
        <v>10</v>
      </c>
      <c r="R246" t="s" s="25">
        <f>CONCATENATE(P246,"-",Q246)</f>
        <v>42</v>
      </c>
      <c r="S246" s="28">
        <f>ROUND(IF((AY246-1.72)&lt;1,"1",AY246-1.72),0)</f>
        <v>3</v>
      </c>
      <c r="T246" s="28">
        <f>ROUND(IF((AY246+1.72)&gt;10,"10",AY246+1.72),0)</f>
        <v>7</v>
      </c>
      <c r="U246" t="s" s="25">
        <f>CONCATENATE(S246,"-",T246)</f>
        <v>30</v>
      </c>
      <c r="V246" s="28">
        <f>ROUND(IF((BB246-1.46)&lt;1,"1",BB246-1.46),0)</f>
        <v>9</v>
      </c>
      <c r="W246" s="28">
        <f>ROUND(IF((BB246+1.46)&gt;10,"10",BB246+1.46),0)</f>
        <v>10</v>
      </c>
      <c r="X246" t="s" s="29">
        <f>CONCATENATE(V246,"-",W246)</f>
        <v>82</v>
      </c>
      <c r="Y246" s="27">
        <f>ROUND(IF(AN246-7.43&lt;48,"48",AN246-7.43),0)</f>
        <v>125</v>
      </c>
      <c r="Z246" s="28">
        <f>ROUND(IF(AN246+7.43&gt;240,"240",AN246+7.43),0)</f>
        <v>139</v>
      </c>
      <c r="AA246" t="s" s="25">
        <f>CONCATENATE(Y246,"-",Z246)</f>
        <v>83</v>
      </c>
      <c r="AB246" s="28">
        <f>ROUND(IF(AQ246-7.37&lt;48,"48",AQ246-7.37),0)</f>
        <v>162</v>
      </c>
      <c r="AC246" s="28">
        <f>ROUND(IF(AQ246+7.37&gt;240,"240",AQ246+7.37),0)</f>
        <v>176</v>
      </c>
      <c r="AD246" t="s" s="25">
        <f>CONCATENATE(AB246,"-",AC246)</f>
        <v>84</v>
      </c>
      <c r="AE246" s="28">
        <f>ROUND(IF(AT246-7.31&lt;48,"48",AT246-7.31),0)</f>
        <v>182</v>
      </c>
      <c r="AF246" s="28">
        <f>ROUND(IF(AT246+7.31&gt;240,"240",AT246+7.31),0)</f>
        <v>196</v>
      </c>
      <c r="AG246" t="s" s="25">
        <f>CONCATENATE(AE246,"-",AF246)</f>
        <v>85</v>
      </c>
      <c r="AH246" s="28">
        <f>ROUND(IF(AW246-7.22&lt;48,"48",AW246-7.22),0)</f>
        <v>145</v>
      </c>
      <c r="AI246" s="28">
        <f>ROUND(IF(AW246+7.22&gt;240,"240",AW246+7.22),0)</f>
        <v>159</v>
      </c>
      <c r="AJ246" t="s" s="25">
        <f>CONCATENATE(AH246,"-",AI246)</f>
        <v>86</v>
      </c>
      <c r="AK246" s="28">
        <f>ROUND(IF(AZ246-7.06&lt;48,"48",AZ246-7.06),0)</f>
        <v>203</v>
      </c>
      <c r="AL246" s="28">
        <f>ROUND(IF(AZ246+7.06&gt;240,"240",AZ246+7.06),0)</f>
        <v>217</v>
      </c>
      <c r="AM246" t="s" s="29">
        <f>CONCATENATE(AK246,"-",AL246)</f>
        <v>87</v>
      </c>
      <c r="AN246" s="27">
        <f>BD246+48</f>
        <v>132</v>
      </c>
      <c r="AO246" s="30">
        <f>AN246/48</f>
        <v>2.75</v>
      </c>
      <c r="AP246" s="34">
        <v>5</v>
      </c>
      <c r="AQ246" s="28">
        <f>BF246+48</f>
        <v>169</v>
      </c>
      <c r="AR246" s="30">
        <f>AQ246/48</f>
        <v>3.52083333333333</v>
      </c>
      <c r="AS246" s="34">
        <v>7</v>
      </c>
      <c r="AT246" s="28">
        <f>BH246+48</f>
        <v>189</v>
      </c>
      <c r="AU246" s="30">
        <f>AT246/48</f>
        <v>3.9375</v>
      </c>
      <c r="AV246" s="34">
        <v>9</v>
      </c>
      <c r="AW246" s="28">
        <f>BJ246+48</f>
        <v>152</v>
      </c>
      <c r="AX246" s="30">
        <f>AW246/48</f>
        <v>3.16666666666667</v>
      </c>
      <c r="AY246" s="34">
        <v>5</v>
      </c>
      <c r="AZ246" s="28">
        <f>BL246+48</f>
        <v>210</v>
      </c>
      <c r="BA246" s="30">
        <f>AZ246/48</f>
        <v>4.375</v>
      </c>
      <c r="BB246" s="38">
        <v>10</v>
      </c>
      <c r="BC246" s="58"/>
      <c r="BD246" s="39">
        <v>84</v>
      </c>
      <c r="BE246" s="34">
        <v>5</v>
      </c>
      <c r="BF246" s="34">
        <v>121</v>
      </c>
      <c r="BG246" s="34">
        <v>7</v>
      </c>
      <c r="BH246" s="34">
        <v>141</v>
      </c>
      <c r="BI246" s="34">
        <v>9</v>
      </c>
      <c r="BJ246" s="34">
        <v>104</v>
      </c>
      <c r="BK246" s="34">
        <v>5</v>
      </c>
      <c r="BL246" s="34">
        <v>162</v>
      </c>
      <c r="BM246" s="38">
        <v>10</v>
      </c>
    </row>
    <row r="247" ht="15.75" customHeight="1">
      <c r="A247" s="168">
        <v>244</v>
      </c>
      <c r="B247" t="s" s="169">
        <v>23</v>
      </c>
      <c r="C247" t="s" s="170">
        <v>577</v>
      </c>
      <c r="D247" t="s" s="171">
        <v>578</v>
      </c>
      <c r="E247" t="s" s="169">
        <v>528</v>
      </c>
      <c r="F247" s="172">
        <v>23</v>
      </c>
      <c r="G247" t="s" s="173">
        <v>471</v>
      </c>
      <c r="H247" t="s" s="25">
        <f>IF(AND(E247="M",F247&lt;=29),"M 17-29",IF(AND(E247="K",F247&lt;=29),"K 17-29",IF(AND(E247="M",F247&gt;29),"M 30-79",IF(AND(E247="K",F247&gt;29),"K 30-79","other"))))</f>
        <v>60</v>
      </c>
      <c r="I247" s="159"/>
      <c r="J247" s="27">
        <f>ROUND(IF((AP247-1.43)&lt;1,"1",AP247-1.43),0)</f>
        <v>1</v>
      </c>
      <c r="K247" s="28">
        <f>ROUND(IF((AP247+1.43)&gt;10,"10",AP247+1.43),0)</f>
        <v>2</v>
      </c>
      <c r="L247" t="s" s="25">
        <f>CONCATENATE(J247,"-",K247)</f>
        <v>67</v>
      </c>
      <c r="M247" s="28">
        <f>ROUND(IF((AS247-1.38)&lt;1,"1",AS247-1.38),0)</f>
        <v>3</v>
      </c>
      <c r="N247" s="28">
        <f>ROUND(IF((AS247+1.38)&gt;10,"10",AS247+1.38),0)</f>
        <v>5</v>
      </c>
      <c r="O247" t="s" s="25">
        <f>CONCATENATE(M247,"-",N247)</f>
        <v>41</v>
      </c>
      <c r="P247" s="28">
        <f>ROUND(IF((AV247-1.68)&lt;1,"1",AV247-1.68),0)</f>
        <v>7</v>
      </c>
      <c r="Q247" s="28">
        <f>ROUND(IF((AV247+1.68)&gt;10,"10",AV247+1.68),0)</f>
        <v>10</v>
      </c>
      <c r="R247" t="s" s="25">
        <f>CONCATENATE(P247,"-",Q247)</f>
        <v>42</v>
      </c>
      <c r="S247" s="28">
        <f>ROUND(IF((AY247-1.72)&lt;1,"1",AY247-1.72),0)</f>
        <v>6</v>
      </c>
      <c r="T247" s="28">
        <f>ROUND(IF((AY247+1.72)&gt;10,"10",AY247+1.72),0)</f>
        <v>10</v>
      </c>
      <c r="U247" t="s" s="25">
        <f>CONCATENATE(S247,"-",T247)</f>
        <v>43</v>
      </c>
      <c r="V247" s="28">
        <f>ROUND(IF((BB247-1.46)&lt;1,"1",BB247-1.46),0)</f>
        <v>8</v>
      </c>
      <c r="W247" s="28">
        <f>ROUND(IF((BB247+1.46)&gt;10,"10",BB247+1.46),0)</f>
        <v>10</v>
      </c>
      <c r="X247" t="s" s="29">
        <f>CONCATENATE(V247,"-",W247)</f>
        <v>61</v>
      </c>
      <c r="Y247" s="27">
        <f>ROUND(IF(AN247-7.43&lt;48,"48",AN247-7.43),0)</f>
        <v>98</v>
      </c>
      <c r="Z247" s="28">
        <f>ROUND(IF(AN247+7.43&gt;240,"240",AN247+7.43),0)</f>
        <v>112</v>
      </c>
      <c r="AA247" t="s" s="25">
        <f>CONCATENATE(Y247,"-",Z247)</f>
        <v>68</v>
      </c>
      <c r="AB247" s="28">
        <f>ROUND(IF(AQ247-7.37&lt;48,"48",AQ247-7.37),0)</f>
        <v>139</v>
      </c>
      <c r="AC247" s="28">
        <f>ROUND(IF(AQ247+7.37&gt;240,"240",AQ247+7.37),0)</f>
        <v>153</v>
      </c>
      <c r="AD247" t="s" s="25">
        <f>CONCATENATE(AB247,"-",AC247)</f>
        <v>69</v>
      </c>
      <c r="AE247" s="28">
        <f>ROUND(IF(AT247-7.31&lt;48,"48",AT247-7.31),0)</f>
        <v>186</v>
      </c>
      <c r="AF247" s="28">
        <f>ROUND(IF(AT247+7.31&gt;240,"240",AT247+7.31),0)</f>
        <v>200</v>
      </c>
      <c r="AG247" t="s" s="25">
        <f>CONCATENATE(AE247,"-",AF247)</f>
        <v>70</v>
      </c>
      <c r="AH247" s="28">
        <f>ROUND(IF(AW247-7.22&lt;48,"48",AW247-7.22),0)</f>
        <v>163</v>
      </c>
      <c r="AI247" s="28">
        <f>ROUND(IF(AW247+7.22&gt;240,"240",AW247+7.22),0)</f>
        <v>177</v>
      </c>
      <c r="AJ247" t="s" s="25">
        <f>CONCATENATE(AH247,"-",AI247)</f>
        <v>55</v>
      </c>
      <c r="AK247" s="28">
        <f>ROUND(IF(AZ247-7.06&lt;48,"48",AZ247-7.06),0)</f>
        <v>178</v>
      </c>
      <c r="AL247" s="28">
        <f>ROUND(IF(AZ247+7.06&gt;240,"240",AZ247+7.06),0)</f>
        <v>192</v>
      </c>
      <c r="AM247" t="s" s="29">
        <f>CONCATENATE(AK247,"-",AL247)</f>
        <v>71</v>
      </c>
      <c r="AN247" s="27">
        <f>BD247+48</f>
        <v>105</v>
      </c>
      <c r="AO247" s="30">
        <f>AN247/48</f>
        <v>2.1875</v>
      </c>
      <c r="AP247" s="34">
        <v>1</v>
      </c>
      <c r="AQ247" s="28">
        <f>BF247+48</f>
        <v>146</v>
      </c>
      <c r="AR247" s="30">
        <f>AQ247/48</f>
        <v>3.04166666666667</v>
      </c>
      <c r="AS247" s="34">
        <v>4</v>
      </c>
      <c r="AT247" s="28">
        <f>BH247+48</f>
        <v>193</v>
      </c>
      <c r="AU247" s="30">
        <f>AT247/48</f>
        <v>4.02083333333333</v>
      </c>
      <c r="AV247" s="34">
        <v>9</v>
      </c>
      <c r="AW247" s="28">
        <f>BJ247+48</f>
        <v>170</v>
      </c>
      <c r="AX247" s="30">
        <f>AW247/48</f>
        <v>3.54166666666667</v>
      </c>
      <c r="AY247" s="34">
        <v>8</v>
      </c>
      <c r="AZ247" s="28">
        <f>BL247+48</f>
        <v>185</v>
      </c>
      <c r="BA247" s="30">
        <f>AZ247/48</f>
        <v>3.85416666666667</v>
      </c>
      <c r="BB247" s="38">
        <v>9</v>
      </c>
      <c r="BC247" s="58"/>
      <c r="BD247" s="39">
        <v>57</v>
      </c>
      <c r="BE247" s="34">
        <v>1</v>
      </c>
      <c r="BF247" s="34">
        <v>98</v>
      </c>
      <c r="BG247" s="34">
        <v>4</v>
      </c>
      <c r="BH247" s="34">
        <v>145</v>
      </c>
      <c r="BI247" s="34">
        <v>9</v>
      </c>
      <c r="BJ247" s="34">
        <v>122</v>
      </c>
      <c r="BK247" s="34">
        <v>8</v>
      </c>
      <c r="BL247" s="34">
        <v>137</v>
      </c>
      <c r="BM247" s="38">
        <v>9</v>
      </c>
    </row>
    <row r="248" ht="15.75" customHeight="1">
      <c r="A248" s="168">
        <v>245</v>
      </c>
      <c r="B248" t="s" s="169">
        <v>23</v>
      </c>
      <c r="C248" s="174"/>
      <c r="D248" t="s" s="171">
        <v>579</v>
      </c>
      <c r="E248" t="s" s="169">
        <v>526</v>
      </c>
      <c r="F248" s="172">
        <v>27</v>
      </c>
      <c r="G248" t="s" s="173">
        <v>471</v>
      </c>
      <c r="H248" t="s" s="25">
        <f>IF(AND(E248="M",F248&lt;=29),"M 17-29",IF(AND(E248="K",F248&lt;=29),"K 17-29",IF(AND(E248="M",F248&gt;29),"M 30-79",IF(AND(E248="K",F248&gt;29),"K 30-79","other"))))</f>
        <v>101</v>
      </c>
      <c r="I248" s="159"/>
      <c r="J248" s="27">
        <f>ROUND(IF((AP248-1.33)&lt;1,"1",AP248-1.33),0)</f>
        <v>2</v>
      </c>
      <c r="K248" s="28">
        <f>ROUND(IF((AP248+1.33)&gt;10,"10",AP248+1.33),0)</f>
        <v>4</v>
      </c>
      <c r="L248" t="s" s="25">
        <f>CONCATENATE(J248,"-",K248)</f>
        <v>29</v>
      </c>
      <c r="M248" s="28">
        <f>ROUND(IF((AS248-1.31)&lt;1,"1",AS248-1.31),0)</f>
        <v>6</v>
      </c>
      <c r="N248" s="28">
        <f>ROUND(IF((AS248+1.31)&gt;10,"10",AS248+1.31),0)</f>
        <v>8</v>
      </c>
      <c r="O248" t="s" s="25">
        <f>CONCATENATE(M248,"-",N248)</f>
        <v>81</v>
      </c>
      <c r="P248" s="28">
        <f>ROUND(IF((AV248-1.52)&lt;1,"1",AV248-1.52),0)</f>
        <v>6</v>
      </c>
      <c r="Q248" s="28">
        <f>ROUND(IF((AV248+1.52)&gt;10,"10",AV248+1.52),0)</f>
        <v>10</v>
      </c>
      <c r="R248" t="s" s="25">
        <f>CONCATENATE(P248,"-",Q248)</f>
        <v>43</v>
      </c>
      <c r="S248" s="28">
        <f>ROUND(IF((AY248-1.6)&lt;1,"1",AY248-1.6),0)</f>
        <v>3</v>
      </c>
      <c r="T248" s="28">
        <f>ROUND(IF((AY248+1.6)&gt;10,"10",AY248+1.6),0)</f>
        <v>7</v>
      </c>
      <c r="U248" t="s" s="25">
        <f>CONCATENATE(S248,"-",T248)</f>
        <v>30</v>
      </c>
      <c r="V248" s="28">
        <f>ROUND(IF((BB248-1.3)&lt;1,"1",BB248-1.3),0)</f>
        <v>6</v>
      </c>
      <c r="W248" s="28">
        <f>ROUND(IF((BB248+1.3)&gt;10,"10",BB248+1.3),0)</f>
        <v>8</v>
      </c>
      <c r="X248" t="s" s="29">
        <f>CONCATENATE(V248,"-",W248)</f>
        <v>81</v>
      </c>
      <c r="Y248" s="27">
        <f>ROUND(IF(AN248-7.43&lt;48,"48",AN248-7.43),0)</f>
        <v>123</v>
      </c>
      <c r="Z248" s="28">
        <f>ROUND(IF(AN248+7.43&gt;240,"240",AN248+7.43),0)</f>
        <v>137</v>
      </c>
      <c r="AA248" t="s" s="25">
        <f>CONCATENATE(Y248,"-",Z248)</f>
        <v>134</v>
      </c>
      <c r="AB248" s="28">
        <f>ROUND(IF(AQ248-7.37&lt;48,"48",AQ248-7.37),0)</f>
        <v>166</v>
      </c>
      <c r="AC248" s="28">
        <f>ROUND(IF(AQ248+7.37&gt;240,"240",AQ248+7.37),0)</f>
        <v>180</v>
      </c>
      <c r="AD248" t="s" s="25">
        <f>CONCATENATE(AB248,"-",AC248)</f>
        <v>77</v>
      </c>
      <c r="AE248" s="28">
        <f>ROUND(IF(AT248-7.31&lt;48,"48",AT248-7.31),0)</f>
        <v>177</v>
      </c>
      <c r="AF248" s="28">
        <f>ROUND(IF(AT248+7.31&gt;240,"240",AT248+7.31),0)</f>
        <v>191</v>
      </c>
      <c r="AG248" t="s" s="25">
        <f>CONCATENATE(AE248,"-",AF248)</f>
        <v>194</v>
      </c>
      <c r="AH248" s="28">
        <f>ROUND(IF(AW248-7.22&lt;48,"48",AW248-7.22),0)</f>
        <v>153</v>
      </c>
      <c r="AI248" s="28">
        <f>ROUND(IF(AW248+7.22&gt;240,"240",AW248+7.22),0)</f>
        <v>167</v>
      </c>
      <c r="AJ248" t="s" s="25">
        <f>CONCATENATE(AH248,"-",AI248)</f>
        <v>170</v>
      </c>
      <c r="AK248" s="28">
        <f>ROUND(IF(AZ248-7.06&lt;48,"48",AZ248-7.06),0)</f>
        <v>168</v>
      </c>
      <c r="AL248" s="28">
        <f>ROUND(IF(AZ248+7.06&gt;240,"240",AZ248+7.06),0)</f>
        <v>182</v>
      </c>
      <c r="AM248" t="s" s="29">
        <f>CONCATENATE(AK248,"-",AL248)</f>
        <v>96</v>
      </c>
      <c r="AN248" s="27">
        <f>BD248+48</f>
        <v>130</v>
      </c>
      <c r="AO248" s="30">
        <f>AN248/48</f>
        <v>2.70833333333333</v>
      </c>
      <c r="AP248" s="34">
        <v>3</v>
      </c>
      <c r="AQ248" s="28">
        <f>BF248+48</f>
        <v>173</v>
      </c>
      <c r="AR248" s="30">
        <f>AQ248/48</f>
        <v>3.60416666666667</v>
      </c>
      <c r="AS248" s="34">
        <v>7</v>
      </c>
      <c r="AT248" s="28">
        <f>BH248+48</f>
        <v>184</v>
      </c>
      <c r="AU248" s="30">
        <f>AT248/48</f>
        <v>3.83333333333333</v>
      </c>
      <c r="AV248" s="34">
        <v>8</v>
      </c>
      <c r="AW248" s="28">
        <f>BJ248+48</f>
        <v>160</v>
      </c>
      <c r="AX248" s="30">
        <f>AW248/48</f>
        <v>3.33333333333333</v>
      </c>
      <c r="AY248" s="34">
        <v>5</v>
      </c>
      <c r="AZ248" s="28">
        <f>BL248+48</f>
        <v>175</v>
      </c>
      <c r="BA248" s="30">
        <f>AZ248/48</f>
        <v>3.64583333333333</v>
      </c>
      <c r="BB248" s="38">
        <v>7</v>
      </c>
      <c r="BC248" s="58"/>
      <c r="BD248" s="39">
        <v>82</v>
      </c>
      <c r="BE248" s="34">
        <v>3</v>
      </c>
      <c r="BF248" s="34">
        <v>125</v>
      </c>
      <c r="BG248" s="34">
        <v>7</v>
      </c>
      <c r="BH248" s="34">
        <v>136</v>
      </c>
      <c r="BI248" s="34">
        <v>8</v>
      </c>
      <c r="BJ248" s="34">
        <v>112</v>
      </c>
      <c r="BK248" s="34">
        <v>5</v>
      </c>
      <c r="BL248" s="34">
        <v>127</v>
      </c>
      <c r="BM248" s="38">
        <v>7</v>
      </c>
    </row>
    <row r="249" ht="15.75" customHeight="1">
      <c r="A249" s="168">
        <v>246</v>
      </c>
      <c r="B249" t="s" s="169">
        <v>23</v>
      </c>
      <c r="C249" t="s" s="175">
        <v>580</v>
      </c>
      <c r="D249" t="s" s="171">
        <v>581</v>
      </c>
      <c r="E249" t="s" s="169">
        <v>526</v>
      </c>
      <c r="F249" s="172">
        <v>23</v>
      </c>
      <c r="G249" t="s" s="173">
        <v>471</v>
      </c>
      <c r="H249" t="s" s="25">
        <f>IF(AND(E249="M",F249&lt;=29),"M 17-29",IF(AND(E249="K",F249&lt;=29),"K 17-29",IF(AND(E249="M",F249&gt;29),"M 30-79",IF(AND(E249="K",F249&gt;29),"K 30-79","other"))))</f>
        <v>101</v>
      </c>
      <c r="I249" s="159"/>
      <c r="J249" s="27">
        <f>ROUND(IF((AP249-1.33)&lt;1,"1",AP249-1.33),0)</f>
        <v>3</v>
      </c>
      <c r="K249" s="28">
        <f>ROUND(IF((AP249+1.33)&gt;10,"10",AP249+1.33),0)</f>
        <v>5</v>
      </c>
      <c r="L249" t="s" s="25">
        <f>CONCATENATE(J249,"-",K249)</f>
        <v>41</v>
      </c>
      <c r="M249" s="28">
        <f>ROUND(IF((AS249-1.31)&lt;1,"1",AS249-1.31),0)</f>
        <v>2</v>
      </c>
      <c r="N249" s="28">
        <f>ROUND(IF((AS249+1.31)&gt;10,"10",AS249+1.31),0)</f>
        <v>4</v>
      </c>
      <c r="O249" t="s" s="25">
        <f>CONCATENATE(M249,"-",N249)</f>
        <v>29</v>
      </c>
      <c r="P249" s="28">
        <f>ROUND(IF((AV249-1.52)&lt;1,"1",AV249-1.52),0)</f>
        <v>5</v>
      </c>
      <c r="Q249" s="28">
        <f>ROUND(IF((AV249+1.52)&gt;10,"10",AV249+1.52),0)</f>
        <v>9</v>
      </c>
      <c r="R249" t="s" s="25">
        <f>CONCATENATE(P249,"-",Q249)</f>
        <v>31</v>
      </c>
      <c r="S249" s="28">
        <f>ROUND(IF((AY249-1.6)&lt;1,"1",AY249-1.6),0)</f>
        <v>7</v>
      </c>
      <c r="T249" s="28">
        <f>ROUND(IF((AY249+1.6)&gt;10,"10",AY249+1.6),0)</f>
        <v>10</v>
      </c>
      <c r="U249" t="s" s="25">
        <f>CONCATENATE(S249,"-",T249)</f>
        <v>42</v>
      </c>
      <c r="V249" s="28">
        <f>ROUND(IF((BB249-1.3)&lt;1,"1",BB249-1.3),0)</f>
        <v>6</v>
      </c>
      <c r="W249" s="28">
        <f>ROUND(IF((BB249+1.3)&gt;10,"10",BB249+1.3),0)</f>
        <v>8</v>
      </c>
      <c r="X249" t="s" s="29">
        <f>CONCATENATE(V249,"-",W249)</f>
        <v>81</v>
      </c>
      <c r="Y249" s="27">
        <f>ROUND(IF(AN249-7.43&lt;48,"48",AN249-7.43),0)</f>
        <v>126</v>
      </c>
      <c r="Z249" s="28">
        <f>ROUND(IF(AN249+7.43&gt;240,"240",AN249+7.43),0)</f>
        <v>140</v>
      </c>
      <c r="AA249" t="s" s="25">
        <f>CONCATENATE(Y249,"-",Z249)</f>
        <v>176</v>
      </c>
      <c r="AB249" s="28">
        <f>ROUND(IF(AQ249-7.37&lt;48,"48",AQ249-7.37),0)</f>
        <v>127</v>
      </c>
      <c r="AC249" s="28">
        <f>ROUND(IF(AQ249+7.37&gt;240,"240",AQ249+7.37),0)</f>
        <v>141</v>
      </c>
      <c r="AD249" t="s" s="25">
        <f>CONCATENATE(AB249,"-",AC249)</f>
        <v>193</v>
      </c>
      <c r="AE249" s="28">
        <f>ROUND(IF(AT249-7.31&lt;48,"48",AT249-7.31),0)</f>
        <v>176</v>
      </c>
      <c r="AF249" s="28">
        <f>ROUND(IF(AT249+7.31&gt;240,"240",AT249+7.31),0)</f>
        <v>190</v>
      </c>
      <c r="AG249" t="s" s="25">
        <f>CONCATENATE(AE249,"-",AF249)</f>
        <v>127</v>
      </c>
      <c r="AH249" s="28">
        <f>ROUND(IF(AW249-7.22&lt;48,"48",AW249-7.22),0)</f>
        <v>176</v>
      </c>
      <c r="AI249" s="28">
        <f>ROUND(IF(AW249+7.22&gt;240,"240",AW249+7.22),0)</f>
        <v>190</v>
      </c>
      <c r="AJ249" t="s" s="25">
        <f>CONCATENATE(AH249,"-",AI249)</f>
        <v>127</v>
      </c>
      <c r="AK249" s="28">
        <f>ROUND(IF(AZ249-7.06&lt;48,"48",AZ249-7.06),0)</f>
        <v>173</v>
      </c>
      <c r="AL249" s="28">
        <f>ROUND(IF(AZ249+7.06&gt;240,"240",AZ249+7.06),0)</f>
        <v>187</v>
      </c>
      <c r="AM249" t="s" s="29">
        <f>CONCATENATE(AK249,"-",AL249)</f>
        <v>178</v>
      </c>
      <c r="AN249" s="27">
        <f>BD249+48</f>
        <v>133</v>
      </c>
      <c r="AO249" s="30">
        <f>AN249/48</f>
        <v>2.77083333333333</v>
      </c>
      <c r="AP249" s="95">
        <v>4</v>
      </c>
      <c r="AQ249" s="28">
        <f>BF249+48</f>
        <v>134</v>
      </c>
      <c r="AR249" s="30">
        <f>AQ249/48</f>
        <v>2.79166666666667</v>
      </c>
      <c r="AS249" s="95">
        <v>3</v>
      </c>
      <c r="AT249" s="28">
        <f>BH249+48</f>
        <v>183</v>
      </c>
      <c r="AU249" s="30">
        <f>AT249/48</f>
        <v>3.8125</v>
      </c>
      <c r="AV249" s="95">
        <v>7</v>
      </c>
      <c r="AW249" s="28">
        <f>BJ249+48</f>
        <v>183</v>
      </c>
      <c r="AX249" s="30">
        <f>AW249/48</f>
        <v>3.8125</v>
      </c>
      <c r="AY249" s="95">
        <v>9</v>
      </c>
      <c r="AZ249" s="28">
        <f>BL249+48</f>
        <v>180</v>
      </c>
      <c r="BA249" s="30">
        <f>AZ249/48</f>
        <v>3.75</v>
      </c>
      <c r="BB249" s="96">
        <v>7</v>
      </c>
      <c r="BC249" s="58"/>
      <c r="BD249" s="97">
        <v>85</v>
      </c>
      <c r="BE249" s="95">
        <v>4</v>
      </c>
      <c r="BF249" s="95">
        <v>86</v>
      </c>
      <c r="BG249" s="95">
        <v>3</v>
      </c>
      <c r="BH249" s="95">
        <v>135</v>
      </c>
      <c r="BI249" s="95">
        <v>7</v>
      </c>
      <c r="BJ249" s="95">
        <v>135</v>
      </c>
      <c r="BK249" s="95">
        <v>9</v>
      </c>
      <c r="BL249" s="95">
        <v>132</v>
      </c>
      <c r="BM249" s="96">
        <v>7</v>
      </c>
    </row>
    <row r="250" ht="15.75" customHeight="1">
      <c r="A250" s="168">
        <v>247</v>
      </c>
      <c r="B250" t="s" s="169">
        <v>23</v>
      </c>
      <c r="C250" t="s" s="170">
        <v>582</v>
      </c>
      <c r="D250" t="s" s="171">
        <v>583</v>
      </c>
      <c r="E250" t="s" s="169">
        <v>528</v>
      </c>
      <c r="F250" s="172">
        <v>28</v>
      </c>
      <c r="G250" t="s" s="173">
        <v>471</v>
      </c>
      <c r="H250" t="s" s="25">
        <f>IF(AND(E250="M",F250&lt;=29),"M 17-29",IF(AND(E250="K",F250&lt;=29),"K 17-29",IF(AND(E250="M",F250&gt;29),"M 30-79",IF(AND(E250="K",F250&gt;29),"K 30-79","other"))))</f>
        <v>60</v>
      </c>
      <c r="I250" s="159"/>
      <c r="J250" s="27">
        <f>ROUND(IF((AP250-1.43)&lt;1,"1",AP250-1.43),0)</f>
        <v>5</v>
      </c>
      <c r="K250" s="28">
        <f>ROUND(IF((AP250+1.43)&gt;10,"10",AP250+1.43),0)</f>
        <v>7</v>
      </c>
      <c r="L250" t="s" s="25">
        <f>CONCATENATE(J250,"-",K250)</f>
        <v>74</v>
      </c>
      <c r="M250" s="28">
        <f>ROUND(IF((AS250-1.38)&lt;1,"1",AS250-1.38),0)</f>
        <v>4</v>
      </c>
      <c r="N250" s="28">
        <f>ROUND(IF((AS250+1.38)&gt;10,"10",AS250+1.38),0)</f>
        <v>6</v>
      </c>
      <c r="O250" t="s" s="25">
        <f>CONCATENATE(M250,"-",N250)</f>
        <v>80</v>
      </c>
      <c r="P250" s="28">
        <f>ROUND(IF((AV250-1.68)&lt;1,"1",AV250-1.68),0)</f>
        <v>5</v>
      </c>
      <c r="Q250" s="28">
        <f>ROUND(IF((AV250+1.68)&gt;10,"10",AV250+1.68),0)</f>
        <v>9</v>
      </c>
      <c r="R250" t="s" s="25">
        <f>CONCATENATE(P250,"-",Q250)</f>
        <v>31</v>
      </c>
      <c r="S250" s="28">
        <f>ROUND(IF((AY250-1.72)&lt;1,"1",AY250-1.72),0)</f>
        <v>2</v>
      </c>
      <c r="T250" s="28">
        <f>ROUND(IF((AY250+1.72)&gt;10,"10",AY250+1.72),0)</f>
        <v>6</v>
      </c>
      <c r="U250" t="s" s="25">
        <f>CONCATENATE(S250,"-",T250)</f>
        <v>33</v>
      </c>
      <c r="V250" s="28">
        <f>ROUND(IF((BB250-1.46)&lt;1,"1",BB250-1.46),0)</f>
        <v>5</v>
      </c>
      <c r="W250" s="28">
        <f>ROUND(IF((BB250+1.46)&gt;10,"10",BB250+1.46),0)</f>
        <v>7</v>
      </c>
      <c r="X250" t="s" s="29">
        <f>CONCATENATE(V250,"-",W250)</f>
        <v>74</v>
      </c>
      <c r="Y250" s="27">
        <f>ROUND(IF(AN250-7.43&lt;48,"48",AN250-7.43),0)</f>
        <v>130</v>
      </c>
      <c r="Z250" s="28">
        <f>ROUND(IF(AN250+7.43&gt;240,"240",AN250+7.43),0)</f>
        <v>144</v>
      </c>
      <c r="AA250" t="s" s="25">
        <f>CONCATENATE(Y250,"-",Z250)</f>
        <v>190</v>
      </c>
      <c r="AB250" s="28">
        <f>ROUND(IF(AQ250-7.37&lt;48,"48",AQ250-7.37),0)</f>
        <v>147</v>
      </c>
      <c r="AC250" s="28">
        <f>ROUND(IF(AQ250+7.37&gt;240,"240",AQ250+7.37),0)</f>
        <v>161</v>
      </c>
      <c r="AD250" t="s" s="25">
        <f>CONCATENATE(AB250,"-",AC250)</f>
        <v>57</v>
      </c>
      <c r="AE250" s="28">
        <f>ROUND(IF(AT250-7.31&lt;48,"48",AT250-7.31),0)</f>
        <v>153</v>
      </c>
      <c r="AF250" s="28">
        <f>ROUND(IF(AT250+7.31&gt;240,"240",AT250+7.31),0)</f>
        <v>167</v>
      </c>
      <c r="AG250" t="s" s="25">
        <f>CONCATENATE(AE250,"-",AF250)</f>
        <v>170</v>
      </c>
      <c r="AH250" s="28">
        <f>ROUND(IF(AW250-7.22&lt;48,"48",AW250-7.22),0)</f>
        <v>136</v>
      </c>
      <c r="AI250" s="28">
        <f>ROUND(IF(AW250+7.22&gt;240,"240",AW250+7.22),0)</f>
        <v>150</v>
      </c>
      <c r="AJ250" t="s" s="25">
        <f>CONCATENATE(AH250,"-",AI250)</f>
        <v>130</v>
      </c>
      <c r="AK250" s="28">
        <f>ROUND(IF(AZ250-7.06&lt;48,"48",AZ250-7.06),0)</f>
        <v>157</v>
      </c>
      <c r="AL250" s="28">
        <f>ROUND(IF(AZ250+7.06&gt;240,"240",AZ250+7.06),0)</f>
        <v>171</v>
      </c>
      <c r="AM250" t="s" s="29">
        <f>CONCATENATE(AK250,"-",AL250)</f>
        <v>209</v>
      </c>
      <c r="AN250" s="27">
        <f>BD250+48</f>
        <v>137</v>
      </c>
      <c r="AO250" s="30">
        <f>AN250/48</f>
        <v>2.85416666666667</v>
      </c>
      <c r="AP250" s="95">
        <v>6</v>
      </c>
      <c r="AQ250" s="28">
        <f>BF250+48</f>
        <v>154</v>
      </c>
      <c r="AR250" s="30">
        <f>AQ250/48</f>
        <v>3.20833333333333</v>
      </c>
      <c r="AS250" s="95">
        <v>5</v>
      </c>
      <c r="AT250" s="28">
        <f>BH250+48</f>
        <v>160</v>
      </c>
      <c r="AU250" s="30">
        <f>AT250/48</f>
        <v>3.33333333333333</v>
      </c>
      <c r="AV250" s="95">
        <v>7</v>
      </c>
      <c r="AW250" s="28">
        <f>BJ250+48</f>
        <v>143</v>
      </c>
      <c r="AX250" s="30">
        <f>AW250/48</f>
        <v>2.97916666666667</v>
      </c>
      <c r="AY250" s="95">
        <v>4</v>
      </c>
      <c r="AZ250" s="28">
        <f>BL250+48</f>
        <v>164</v>
      </c>
      <c r="BA250" s="30">
        <f>AZ250/48</f>
        <v>3.41666666666667</v>
      </c>
      <c r="BB250" s="96">
        <v>6</v>
      </c>
      <c r="BC250" s="58"/>
      <c r="BD250" s="97">
        <v>89</v>
      </c>
      <c r="BE250" s="95">
        <v>6</v>
      </c>
      <c r="BF250" s="95">
        <v>106</v>
      </c>
      <c r="BG250" s="95">
        <v>5</v>
      </c>
      <c r="BH250" s="95">
        <v>112</v>
      </c>
      <c r="BI250" s="95">
        <v>7</v>
      </c>
      <c r="BJ250" s="95">
        <v>95</v>
      </c>
      <c r="BK250" s="95">
        <v>4</v>
      </c>
      <c r="BL250" s="95">
        <v>116</v>
      </c>
      <c r="BM250" s="96">
        <v>6</v>
      </c>
    </row>
    <row r="251" ht="15.75" customHeight="1">
      <c r="A251" s="168">
        <v>248</v>
      </c>
      <c r="B251" t="s" s="169">
        <v>23</v>
      </c>
      <c r="C251" s="174"/>
      <c r="D251" t="s" s="171">
        <v>584</v>
      </c>
      <c r="E251" t="s" s="169">
        <v>526</v>
      </c>
      <c r="F251" s="172">
        <v>28</v>
      </c>
      <c r="G251" t="s" s="173">
        <v>471</v>
      </c>
      <c r="H251" t="s" s="25">
        <f>IF(AND(E251="M",F251&lt;=29),"M 17-29",IF(AND(E251="K",F251&lt;=29),"K 17-29",IF(AND(E251="M",F251&gt;29),"M 30-79",IF(AND(E251="K",F251&gt;29),"K 30-79","other"))))</f>
        <v>101</v>
      </c>
      <c r="I251" s="159"/>
      <c r="J251" s="27">
        <f>ROUND(IF((AP251-1.33)&lt;1,"1",AP251-1.33),0)</f>
        <v>1</v>
      </c>
      <c r="K251" s="28">
        <f>ROUND(IF((AP251+1.33)&gt;10,"10",AP251+1.33),0)</f>
        <v>2</v>
      </c>
      <c r="L251" t="s" s="25">
        <f>CONCATENATE(J251,"-",K251)</f>
        <v>67</v>
      </c>
      <c r="M251" s="28">
        <f>ROUND(IF((AS251-1.31)&lt;1,"1",AS251-1.31),0)</f>
        <v>8</v>
      </c>
      <c r="N251" s="28">
        <f>ROUND(IF((AS251+1.31)&gt;10,"10",AS251+1.31),0)</f>
        <v>10</v>
      </c>
      <c r="O251" t="s" s="25">
        <f>CONCATENATE(M251,"-",N251)</f>
        <v>61</v>
      </c>
      <c r="P251" s="28">
        <f>ROUND(IF((AV251-1.52)&lt;1,"1",AV251-1.52),0)</f>
        <v>8</v>
      </c>
      <c r="Q251" s="28">
        <f>ROUND(IF((AV251+1.52)&gt;10,"10",AV251+1.52),0)</f>
        <v>10</v>
      </c>
      <c r="R251" t="s" s="25">
        <f>CONCATENATE(P251,"-",Q251)</f>
        <v>61</v>
      </c>
      <c r="S251" s="28">
        <f>ROUND(IF((AY251-1.6)&lt;1,"1",AY251-1.6),0)</f>
        <v>4</v>
      </c>
      <c r="T251" s="28">
        <f>ROUND(IF((AY251+1.6)&gt;10,"10",AY251+1.6),0)</f>
        <v>8</v>
      </c>
      <c r="U251" t="s" s="25">
        <f>CONCATENATE(S251,"-",T251)</f>
        <v>32</v>
      </c>
      <c r="V251" s="28">
        <f>ROUND(IF((BB251-1.3)&lt;1,"1",BB251-1.3),0)</f>
        <v>9</v>
      </c>
      <c r="W251" s="28">
        <f>ROUND(IF((BB251+1.3)&gt;10,"10",BB251+1.3),0)</f>
        <v>10</v>
      </c>
      <c r="X251" t="s" s="29">
        <f>CONCATENATE(V251,"-",W251)</f>
        <v>82</v>
      </c>
      <c r="Y251" s="27">
        <f>ROUND(IF(AN251-7.43&lt;48,"48",AN251-7.43),0)</f>
        <v>73</v>
      </c>
      <c r="Z251" s="28">
        <f>ROUND(IF(AN251+7.43&gt;240,"240",AN251+7.43),0)</f>
        <v>87</v>
      </c>
      <c r="AA251" t="s" s="25">
        <f>CONCATENATE(Y251,"-",Z251)</f>
        <v>395</v>
      </c>
      <c r="AB251" s="28">
        <f>ROUND(IF(AQ251-7.37&lt;48,"48",AQ251-7.37),0)</f>
        <v>186</v>
      </c>
      <c r="AC251" s="28">
        <f>ROUND(IF(AQ251+7.37&gt;240,"240",AQ251+7.37),0)</f>
        <v>200</v>
      </c>
      <c r="AD251" t="s" s="25">
        <f>CONCATENATE(AB251,"-",AC251)</f>
        <v>70</v>
      </c>
      <c r="AE251" s="28">
        <f>ROUND(IF(AT251-7.31&lt;48,"48",AT251-7.31),0)</f>
        <v>204</v>
      </c>
      <c r="AF251" s="28">
        <f>ROUND(IF(AT251+7.31&gt;240,"240",AT251+7.31),0)</f>
        <v>218</v>
      </c>
      <c r="AG251" t="s" s="25">
        <f>CONCATENATE(AE251,"-",AF251)</f>
        <v>396</v>
      </c>
      <c r="AH251" s="28">
        <f>ROUND(IF(AW251-7.22&lt;48,"48",AW251-7.22),0)</f>
        <v>160</v>
      </c>
      <c r="AI251" s="28">
        <f>ROUND(IF(AW251+7.22&gt;240,"240",AW251+7.22),0)</f>
        <v>174</v>
      </c>
      <c r="AJ251" t="s" s="25">
        <f>CONCATENATE(AH251,"-",AI251)</f>
        <v>47</v>
      </c>
      <c r="AK251" s="28">
        <f>ROUND(IF(AZ251-7.06&lt;48,"48",AZ251-7.06),0)</f>
        <v>201</v>
      </c>
      <c r="AL251" s="28">
        <f>ROUND(IF(AZ251+7.06&gt;240,"240",AZ251+7.06),0)</f>
        <v>215</v>
      </c>
      <c r="AM251" t="s" s="29">
        <f>CONCATENATE(AK251,"-",AL251)</f>
        <v>245</v>
      </c>
      <c r="AN251" s="27">
        <f>BD251+48</f>
        <v>80</v>
      </c>
      <c r="AO251" s="30">
        <f>AN251/48</f>
        <v>1.66666666666667</v>
      </c>
      <c r="AP251" s="95">
        <v>1</v>
      </c>
      <c r="AQ251" s="28">
        <f>BF251+48</f>
        <v>193</v>
      </c>
      <c r="AR251" s="30">
        <f>AQ251/48</f>
        <v>4.02083333333333</v>
      </c>
      <c r="AS251" s="95">
        <v>9</v>
      </c>
      <c r="AT251" s="28">
        <f>BH251+48</f>
        <v>211</v>
      </c>
      <c r="AU251" s="30">
        <f>AT251/48</f>
        <v>4.39583333333333</v>
      </c>
      <c r="AV251" s="95">
        <v>10</v>
      </c>
      <c r="AW251" s="28">
        <f>BJ251+48</f>
        <v>167</v>
      </c>
      <c r="AX251" s="30">
        <f>AW251/48</f>
        <v>3.47916666666667</v>
      </c>
      <c r="AY251" s="95">
        <v>6</v>
      </c>
      <c r="AZ251" s="28">
        <f>BL251+48</f>
        <v>208</v>
      </c>
      <c r="BA251" s="30">
        <f>AZ251/48</f>
        <v>4.33333333333333</v>
      </c>
      <c r="BB251" s="96">
        <v>10</v>
      </c>
      <c r="BC251" s="58"/>
      <c r="BD251" s="97">
        <v>32</v>
      </c>
      <c r="BE251" s="95">
        <v>1</v>
      </c>
      <c r="BF251" s="95">
        <v>145</v>
      </c>
      <c r="BG251" s="95">
        <v>9</v>
      </c>
      <c r="BH251" s="95">
        <v>163</v>
      </c>
      <c r="BI251" s="95">
        <v>10</v>
      </c>
      <c r="BJ251" s="95">
        <v>119</v>
      </c>
      <c r="BK251" s="95">
        <v>6</v>
      </c>
      <c r="BL251" s="95">
        <v>160</v>
      </c>
      <c r="BM251" s="96">
        <v>10</v>
      </c>
    </row>
    <row r="252" ht="15.75" customHeight="1">
      <c r="A252" s="168">
        <v>249</v>
      </c>
      <c r="B252" t="s" s="169">
        <v>23</v>
      </c>
      <c r="C252" s="174"/>
      <c r="D252" t="s" s="171">
        <v>585</v>
      </c>
      <c r="E252" t="s" s="169">
        <v>51</v>
      </c>
      <c r="F252" s="172">
        <v>22</v>
      </c>
      <c r="G252" t="s" s="173">
        <v>471</v>
      </c>
      <c r="H252" t="s" s="25">
        <f>IF(AND(E252="M",F252&lt;=29),"M 17-29",IF(AND(E252="K",F252&lt;=29),"K 17-29",IF(AND(E252="M",F252&gt;29),"M 30-79",IF(AND(E252="K",F252&gt;29),"K 30-79","other"))))</f>
        <v>101</v>
      </c>
      <c r="I252" s="159"/>
      <c r="J252" s="27">
        <f>ROUND(IF((AP252-1.33)&lt;1,"1",AP252-1.33),0)</f>
        <v>6</v>
      </c>
      <c r="K252" s="28">
        <f>ROUND(IF((AP252+1.33)&gt;10,"10",AP252+1.33),0)</f>
        <v>8</v>
      </c>
      <c r="L252" t="s" s="25">
        <f>CONCATENATE(J252,"-",K252)</f>
        <v>81</v>
      </c>
      <c r="M252" s="28">
        <f>ROUND(IF((AS252-1.31)&lt;1,"1",AS252-1.31),0)</f>
        <v>3</v>
      </c>
      <c r="N252" s="28">
        <f>ROUND(IF((AS252+1.31)&gt;10,"10",AS252+1.31),0)</f>
        <v>5</v>
      </c>
      <c r="O252" t="s" s="25">
        <f>CONCATENATE(M252,"-",N252)</f>
        <v>41</v>
      </c>
      <c r="P252" s="28">
        <f>ROUND(IF((AV252-1.52)&lt;1,"1",AV252-1.52),0)</f>
        <v>3</v>
      </c>
      <c r="Q252" s="28">
        <f>ROUND(IF((AV252+1.52)&gt;10,"10",AV252+1.52),0)</f>
        <v>7</v>
      </c>
      <c r="R252" t="s" s="25">
        <f>CONCATENATE(P252,"-",Q252)</f>
        <v>30</v>
      </c>
      <c r="S252" s="28">
        <f>ROUND(IF((AY252-1.6)&lt;1,"1",AY252-1.6),0)</f>
        <v>4</v>
      </c>
      <c r="T252" s="28">
        <f>ROUND(IF((AY252+1.6)&gt;10,"10",AY252+1.6),0)</f>
        <v>8</v>
      </c>
      <c r="U252" t="s" s="25">
        <f>CONCATENATE(S252,"-",T252)</f>
        <v>32</v>
      </c>
      <c r="V252" s="28">
        <f>ROUND(IF((BB252-1.3)&lt;1,"1",BB252-1.3),0)</f>
        <v>2</v>
      </c>
      <c r="W252" s="28">
        <f>ROUND(IF((BB252+1.3)&gt;10,"10",BB252+1.3),0)</f>
        <v>4</v>
      </c>
      <c r="X252" t="s" s="29">
        <f>CONCATENATE(V252,"-",W252)</f>
        <v>29</v>
      </c>
      <c r="Y252" s="27">
        <f>ROUND(IF(AN252-7.43&lt;48,"48",AN252-7.43),0)</f>
        <v>156</v>
      </c>
      <c r="Z252" s="28">
        <f>ROUND(IF(AN252+7.43&gt;240,"240",AN252+7.43),0)</f>
        <v>170</v>
      </c>
      <c r="AA252" t="s" s="25">
        <f>CONCATENATE(Y252,"-",Z252)</f>
        <v>149</v>
      </c>
      <c r="AB252" s="28">
        <f>ROUND(IF(AQ252-7.37&lt;48,"48",AQ252-7.37),0)</f>
        <v>139</v>
      </c>
      <c r="AC252" s="28">
        <f>ROUND(IF(AQ252+7.37&gt;240,"240",AQ252+7.37),0)</f>
        <v>153</v>
      </c>
      <c r="AD252" t="s" s="25">
        <f>CONCATENATE(AB252,"-",AC252)</f>
        <v>69</v>
      </c>
      <c r="AE252" s="28">
        <f>ROUND(IF(AT252-7.31&lt;48,"48",AT252-7.31),0)</f>
        <v>158</v>
      </c>
      <c r="AF252" s="28">
        <f>ROUND(IF(AT252+7.31&gt;240,"240",AT252+7.31),0)</f>
        <v>172</v>
      </c>
      <c r="AG252" t="s" s="25">
        <f>CONCATENATE(AE252,"-",AF252)</f>
        <v>37</v>
      </c>
      <c r="AH252" s="28">
        <f>ROUND(IF(AW252-7.22&lt;48,"48",AW252-7.22),0)</f>
        <v>156</v>
      </c>
      <c r="AI252" s="28">
        <f>ROUND(IF(AW252+7.22&gt;240,"240",AW252+7.22),0)</f>
        <v>170</v>
      </c>
      <c r="AJ252" t="s" s="25">
        <f>CONCATENATE(AH252,"-",AI252)</f>
        <v>149</v>
      </c>
      <c r="AK252" s="28">
        <f>ROUND(IF(AZ252-7.06&lt;48,"48",AZ252-7.06),0)</f>
        <v>132</v>
      </c>
      <c r="AL252" s="28">
        <f>ROUND(IF(AZ252+7.06&gt;240,"240",AZ252+7.06),0)</f>
        <v>146</v>
      </c>
      <c r="AM252" t="s" s="29">
        <f>CONCATENATE(AK252,"-",AL252)</f>
        <v>173</v>
      </c>
      <c r="AN252" s="27">
        <f>BD252+48</f>
        <v>163</v>
      </c>
      <c r="AO252" s="30">
        <f>AN252/48</f>
        <v>3.39583333333333</v>
      </c>
      <c r="AP252" s="34">
        <v>7</v>
      </c>
      <c r="AQ252" s="28">
        <f>BF252+48</f>
        <v>146</v>
      </c>
      <c r="AR252" s="30">
        <f>AQ252/48</f>
        <v>3.04166666666667</v>
      </c>
      <c r="AS252" s="34">
        <v>4</v>
      </c>
      <c r="AT252" s="28">
        <f>BH252+48</f>
        <v>165</v>
      </c>
      <c r="AU252" s="30">
        <f>AT252/48</f>
        <v>3.4375</v>
      </c>
      <c r="AV252" s="34">
        <v>5</v>
      </c>
      <c r="AW252" s="28">
        <f>BJ252+48</f>
        <v>163</v>
      </c>
      <c r="AX252" s="30">
        <f>AW252/48</f>
        <v>3.39583333333333</v>
      </c>
      <c r="AY252" s="34">
        <v>6</v>
      </c>
      <c r="AZ252" s="28">
        <f>BL252+48</f>
        <v>139</v>
      </c>
      <c r="BA252" s="30">
        <f>AZ252/48</f>
        <v>2.89583333333333</v>
      </c>
      <c r="BB252" s="38">
        <v>3</v>
      </c>
      <c r="BC252" s="58"/>
      <c r="BD252" s="39">
        <v>115</v>
      </c>
      <c r="BE252" s="34">
        <v>7</v>
      </c>
      <c r="BF252" s="34">
        <v>98</v>
      </c>
      <c r="BG252" s="34">
        <v>4</v>
      </c>
      <c r="BH252" s="34">
        <v>117</v>
      </c>
      <c r="BI252" s="34">
        <v>5</v>
      </c>
      <c r="BJ252" s="34">
        <v>115</v>
      </c>
      <c r="BK252" s="34">
        <v>6</v>
      </c>
      <c r="BL252" s="34">
        <v>91</v>
      </c>
      <c r="BM252" s="38">
        <v>3</v>
      </c>
    </row>
    <row r="253" ht="15.75" customHeight="1">
      <c r="A253" s="168">
        <v>250</v>
      </c>
      <c r="B253" t="s" s="169">
        <v>23</v>
      </c>
      <c r="C253" t="s" s="176">
        <v>586</v>
      </c>
      <c r="D253" t="s" s="171">
        <v>587</v>
      </c>
      <c r="E253" t="s" s="169">
        <v>51</v>
      </c>
      <c r="F253" s="172">
        <v>21</v>
      </c>
      <c r="G253" t="s" s="173">
        <v>471</v>
      </c>
      <c r="H253" t="s" s="25">
        <f>IF(AND(E253="M",F253&lt;=29),"M 17-29",IF(AND(E253="K",F253&lt;=29),"K 17-29",IF(AND(E253="M",F253&gt;29),"M 30-79",IF(AND(E253="K",F253&gt;29),"K 30-79","other"))))</f>
        <v>101</v>
      </c>
      <c r="I253" s="159"/>
      <c r="J253" s="27">
        <f>ROUND(IF((AP253-1.33)&lt;1,"1",AP253-1.33),0)</f>
        <v>8</v>
      </c>
      <c r="K253" s="28">
        <f>ROUND(IF((AP253+1.33)&gt;10,"10",AP253+1.33),0)</f>
        <v>10</v>
      </c>
      <c r="L253" t="s" s="25">
        <f>CONCATENATE(J253,"-",K253)</f>
        <v>61</v>
      </c>
      <c r="M253" s="28">
        <f>ROUND(IF((AS253-1.31)&lt;1,"1",AS253-1.31),0)</f>
        <v>3</v>
      </c>
      <c r="N253" s="28">
        <f>ROUND(IF((AS253+1.31)&gt;10,"10",AS253+1.31),0)</f>
        <v>5</v>
      </c>
      <c r="O253" t="s" s="25">
        <f>CONCATENATE(M253,"-",N253)</f>
        <v>41</v>
      </c>
      <c r="P253" s="28">
        <f>ROUND(IF((AV253-1.52)&lt;1,"1",AV253-1.52),0)</f>
        <v>2</v>
      </c>
      <c r="Q253" s="28">
        <f>ROUND(IF((AV253+1.52)&gt;10,"10",AV253+1.52),0)</f>
        <v>6</v>
      </c>
      <c r="R253" t="s" s="25">
        <f>CONCATENATE(P253,"-",Q253)</f>
        <v>33</v>
      </c>
      <c r="S253" s="28">
        <f>ROUND(IF((AY253-1.6)&lt;1,"1",AY253-1.6),0)</f>
        <v>3</v>
      </c>
      <c r="T253" s="28">
        <f>ROUND(IF((AY253+1.6)&gt;10,"10",AY253+1.6),0)</f>
        <v>7</v>
      </c>
      <c r="U253" t="s" s="25">
        <f>CONCATENATE(S253,"-",T253)</f>
        <v>30</v>
      </c>
      <c r="V253" s="28">
        <f>ROUND(IF((BB253-1.3)&lt;1,"1",BB253-1.3),0)</f>
        <v>4</v>
      </c>
      <c r="W253" s="28">
        <f>ROUND(IF((BB253+1.3)&gt;10,"10",BB253+1.3),0)</f>
        <v>6</v>
      </c>
      <c r="X253" t="s" s="29">
        <f>CONCATENATE(V253,"-",W253)</f>
        <v>80</v>
      </c>
      <c r="Y253" s="27">
        <f>ROUND(IF(AN253-7.43&lt;48,"48",AN253-7.43),0)</f>
        <v>180</v>
      </c>
      <c r="Z253" s="28">
        <f>ROUND(IF(AN253+7.43&gt;240,"240",AN253+7.43),0)</f>
        <v>194</v>
      </c>
      <c r="AA253" t="s" s="25">
        <f>CONCATENATE(Y253,"-",Z253)</f>
        <v>136</v>
      </c>
      <c r="AB253" s="28">
        <f>ROUND(IF(AQ253-7.37&lt;48,"48",AQ253-7.37),0)</f>
        <v>141</v>
      </c>
      <c r="AC253" s="28">
        <f>ROUND(IF(AQ253+7.37&gt;240,"240",AQ253+7.37),0)</f>
        <v>155</v>
      </c>
      <c r="AD253" t="s" s="25">
        <f>CONCATENATE(AB253,"-",AC253)</f>
        <v>135</v>
      </c>
      <c r="AE253" s="28">
        <f>ROUND(IF(AT253-7.31&lt;48,"48",AT253-7.31),0)</f>
        <v>146</v>
      </c>
      <c r="AF253" s="28">
        <f>ROUND(IF(AT253+7.31&gt;240,"240",AT253+7.31),0)</f>
        <v>160</v>
      </c>
      <c r="AG253" t="s" s="25">
        <f>CONCATENATE(AE253,"-",AF253)</f>
        <v>105</v>
      </c>
      <c r="AH253" s="28">
        <f>ROUND(IF(AW253-7.22&lt;48,"48",AW253-7.22),0)</f>
        <v>149</v>
      </c>
      <c r="AI253" s="28">
        <f>ROUND(IF(AW253+7.22&gt;240,"240",AW253+7.22),0)</f>
        <v>163</v>
      </c>
      <c r="AJ253" t="s" s="25">
        <f>CONCATENATE(AH253,"-",AI253)</f>
        <v>141</v>
      </c>
      <c r="AK253" s="28">
        <f>ROUND(IF(AZ253-7.06&lt;48,"48",AZ253-7.06),0)</f>
        <v>152</v>
      </c>
      <c r="AL253" s="28">
        <f>ROUND(IF(AZ253+7.06&gt;240,"240",AZ253+7.06),0)</f>
        <v>166</v>
      </c>
      <c r="AM253" t="s" s="29">
        <f>CONCATENATE(AK253,"-",AL253)</f>
        <v>125</v>
      </c>
      <c r="AN253" s="27">
        <f>BD253+48</f>
        <v>187</v>
      </c>
      <c r="AO253" s="30">
        <f>AN253/48</f>
        <v>3.89583333333333</v>
      </c>
      <c r="AP253" s="95">
        <v>9</v>
      </c>
      <c r="AQ253" s="28">
        <f>BF253+48</f>
        <v>148</v>
      </c>
      <c r="AR253" s="30">
        <f>AQ253/48</f>
        <v>3.08333333333333</v>
      </c>
      <c r="AS253" s="95">
        <v>4</v>
      </c>
      <c r="AT253" s="28">
        <f>BH253+48</f>
        <v>153</v>
      </c>
      <c r="AU253" s="30">
        <f>AT253/48</f>
        <v>3.1875</v>
      </c>
      <c r="AV253" s="95">
        <v>4</v>
      </c>
      <c r="AW253" s="28">
        <f>BJ253+48</f>
        <v>156</v>
      </c>
      <c r="AX253" s="30">
        <f>AW253/48</f>
        <v>3.25</v>
      </c>
      <c r="AY253" s="95">
        <v>5</v>
      </c>
      <c r="AZ253" s="28">
        <f>BL253+48</f>
        <v>159</v>
      </c>
      <c r="BA253" s="30">
        <f>AZ253/48</f>
        <v>3.3125</v>
      </c>
      <c r="BB253" s="96">
        <v>5</v>
      </c>
      <c r="BC253" s="58"/>
      <c r="BD253" s="97">
        <v>139</v>
      </c>
      <c r="BE253" s="95">
        <v>9</v>
      </c>
      <c r="BF253" s="95">
        <v>100</v>
      </c>
      <c r="BG253" s="95">
        <v>4</v>
      </c>
      <c r="BH253" s="95">
        <v>105</v>
      </c>
      <c r="BI253" s="95">
        <v>4</v>
      </c>
      <c r="BJ253" s="95">
        <v>108</v>
      </c>
      <c r="BK253" s="95">
        <v>5</v>
      </c>
      <c r="BL253" s="95">
        <v>111</v>
      </c>
      <c r="BM253" s="96">
        <v>5</v>
      </c>
    </row>
    <row r="254" ht="15.75" customHeight="1">
      <c r="A254" s="168">
        <v>251</v>
      </c>
      <c r="B254" t="s" s="169">
        <v>23</v>
      </c>
      <c r="C254" s="174"/>
      <c r="D254" t="s" s="171">
        <v>588</v>
      </c>
      <c r="E254" t="s" s="169">
        <v>528</v>
      </c>
      <c r="F254" s="172">
        <v>22</v>
      </c>
      <c r="G254" t="s" s="173">
        <v>471</v>
      </c>
      <c r="H254" t="s" s="25">
        <f>IF(AND(E254="M",F254&lt;=29),"M 17-29",IF(AND(E254="K",F254&lt;=29),"K 17-29",IF(AND(E254="M",F254&gt;29),"M 30-79",IF(AND(E254="K",F254&gt;29),"K 30-79","other"))))</f>
        <v>60</v>
      </c>
      <c r="I254" s="159"/>
      <c r="J254" s="27">
        <f>ROUND(IF((AP254-1.43)&lt;1,"1",AP254-1.43),0)</f>
        <v>9</v>
      </c>
      <c r="K254" s="28">
        <f>ROUND(IF((AP254+1.43)&gt;10,"10",AP254+1.43),0)</f>
        <v>10</v>
      </c>
      <c r="L254" t="s" s="25">
        <f>CONCATENATE(J254,"-",K254)</f>
        <v>82</v>
      </c>
      <c r="M254" s="28">
        <f>ROUND(IF((AS254-1.38)&lt;1,"1",AS254-1.38),0)</f>
        <v>6</v>
      </c>
      <c r="N254" s="28">
        <f>ROUND(IF((AS254+1.38)&gt;10,"10",AS254+1.38),0)</f>
        <v>8</v>
      </c>
      <c r="O254" t="s" s="25">
        <f>CONCATENATE(M254,"-",N254)</f>
        <v>81</v>
      </c>
      <c r="P254" s="28">
        <f>ROUND(IF((AV254-1.68)&lt;1,"1",AV254-1.68),0)</f>
        <v>7</v>
      </c>
      <c r="Q254" s="28">
        <f>ROUND(IF((AV254+1.68)&gt;10,"10",AV254+1.68),0)</f>
        <v>10</v>
      </c>
      <c r="R254" t="s" s="25">
        <f>CONCATENATE(P254,"-",Q254)</f>
        <v>42</v>
      </c>
      <c r="S254" s="28">
        <f>ROUND(IF((AY254-1.72)&lt;1,"1",AY254-1.72),0)</f>
        <v>1</v>
      </c>
      <c r="T254" s="28">
        <f>ROUND(IF((AY254+1.72)&gt;10,"10",AY254+1.72),0)</f>
        <v>5</v>
      </c>
      <c r="U254" t="s" s="25">
        <f>CONCATENATE(S254,"-",T254)</f>
        <v>44</v>
      </c>
      <c r="V254" s="28">
        <f>ROUND(IF((BB254-1.46)&lt;1,"1",BB254-1.46),0)</f>
        <v>3</v>
      </c>
      <c r="W254" s="28">
        <f>ROUND(IF((BB254+1.46)&gt;10,"10",BB254+1.46),0)</f>
        <v>5</v>
      </c>
      <c r="X254" t="s" s="29">
        <f>CONCATENATE(V254,"-",W254)</f>
        <v>41</v>
      </c>
      <c r="Y254" s="27">
        <f>ROUND(IF(AN254-7.43&lt;48,"48",AN254-7.43),0)</f>
        <v>185</v>
      </c>
      <c r="Z254" s="28">
        <f>ROUND(IF(AN254+7.43&gt;240,"240",AN254+7.43),0)</f>
        <v>199</v>
      </c>
      <c r="AA254" t="s" s="25">
        <f>CONCATENATE(Y254,"-",Z254)</f>
        <v>198</v>
      </c>
      <c r="AB254" s="28">
        <f>ROUND(IF(AQ254-7.37&lt;48,"48",AQ254-7.37),0)</f>
        <v>164</v>
      </c>
      <c r="AC254" s="28">
        <f>ROUND(IF(AQ254+7.37&gt;240,"240",AQ254+7.37),0)</f>
        <v>178</v>
      </c>
      <c r="AD254" t="s" s="25">
        <f>CONCATENATE(AB254,"-",AC254)</f>
        <v>104</v>
      </c>
      <c r="AE254" s="28">
        <f>ROUND(IF(AT254-7.31&lt;48,"48",AT254-7.31),0)</f>
        <v>177</v>
      </c>
      <c r="AF254" s="28">
        <f>ROUND(IF(AT254+7.31&gt;240,"240",AT254+7.31),0)</f>
        <v>191</v>
      </c>
      <c r="AG254" t="s" s="25">
        <f>CONCATENATE(AE254,"-",AF254)</f>
        <v>194</v>
      </c>
      <c r="AH254" s="28">
        <f>ROUND(IF(AW254-7.22&lt;48,"48",AW254-7.22),0)</f>
        <v>125</v>
      </c>
      <c r="AI254" s="28">
        <f>ROUND(IF(AW254+7.22&gt;240,"240",AW254+7.22),0)</f>
        <v>139</v>
      </c>
      <c r="AJ254" t="s" s="25">
        <f>CONCATENATE(AH254,"-",AI254)</f>
        <v>83</v>
      </c>
      <c r="AK254" s="28">
        <f>ROUND(IF(AZ254-7.06&lt;48,"48",AZ254-7.06),0)</f>
        <v>144</v>
      </c>
      <c r="AL254" s="28">
        <f>ROUND(IF(AZ254+7.06&gt;240,"240",AZ254+7.06),0)</f>
        <v>158</v>
      </c>
      <c r="AM254" t="s" s="29">
        <f>CONCATENATE(AK254,"-",AL254)</f>
        <v>64</v>
      </c>
      <c r="AN254" s="27">
        <f>BD254+48</f>
        <v>192</v>
      </c>
      <c r="AO254" s="30">
        <f>AN254/48</f>
        <v>4</v>
      </c>
      <c r="AP254" s="34">
        <v>10</v>
      </c>
      <c r="AQ254" s="28">
        <f>BF254+48</f>
        <v>171</v>
      </c>
      <c r="AR254" s="30">
        <f>AQ254/48</f>
        <v>3.5625</v>
      </c>
      <c r="AS254" s="34">
        <v>7</v>
      </c>
      <c r="AT254" s="28">
        <f>BH254+48</f>
        <v>184</v>
      </c>
      <c r="AU254" s="30">
        <f>AT254/48</f>
        <v>3.83333333333333</v>
      </c>
      <c r="AV254" s="34">
        <v>9</v>
      </c>
      <c r="AW254" s="28">
        <f>BJ254+48</f>
        <v>132</v>
      </c>
      <c r="AX254" s="30">
        <f>AW254/48</f>
        <v>2.75</v>
      </c>
      <c r="AY254" s="34">
        <v>3</v>
      </c>
      <c r="AZ254" s="28">
        <f>BL254+48</f>
        <v>151</v>
      </c>
      <c r="BA254" s="30">
        <f>AZ254/48</f>
        <v>3.14583333333333</v>
      </c>
      <c r="BB254" s="38">
        <v>4</v>
      </c>
      <c r="BC254" s="58"/>
      <c r="BD254" s="39">
        <v>144</v>
      </c>
      <c r="BE254" s="34">
        <v>10</v>
      </c>
      <c r="BF254" s="34">
        <v>123</v>
      </c>
      <c r="BG254" s="34">
        <v>7</v>
      </c>
      <c r="BH254" s="34">
        <v>136</v>
      </c>
      <c r="BI254" s="34">
        <v>9</v>
      </c>
      <c r="BJ254" s="34">
        <v>84</v>
      </c>
      <c r="BK254" s="34">
        <v>3</v>
      </c>
      <c r="BL254" s="34">
        <v>103</v>
      </c>
      <c r="BM254" s="38">
        <v>4</v>
      </c>
    </row>
    <row r="255" ht="15.75" customHeight="1">
      <c r="A255" s="168">
        <v>252</v>
      </c>
      <c r="B255" t="s" s="169">
        <v>23</v>
      </c>
      <c r="C255" t="s" s="175">
        <v>589</v>
      </c>
      <c r="D255" t="s" s="171">
        <v>590</v>
      </c>
      <c r="E255" t="s" s="169">
        <v>528</v>
      </c>
      <c r="F255" s="172">
        <v>22</v>
      </c>
      <c r="G255" t="s" s="173">
        <v>471</v>
      </c>
      <c r="H255" t="s" s="25">
        <f>IF(AND(E255="M",F255&lt;=29),"M 17-29",IF(AND(E255="K",F255&lt;=29),"K 17-29",IF(AND(E255="M",F255&gt;29),"M 30-79",IF(AND(E255="K",F255&gt;29),"K 30-79","other"))))</f>
        <v>60</v>
      </c>
      <c r="I255" s="159"/>
      <c r="J255" s="27">
        <f>ROUND(IF((AP255-1.43)&lt;1,"1",AP255-1.43),0)</f>
        <v>1</v>
      </c>
      <c r="K255" s="28">
        <f>ROUND(IF((AP255+1.43)&gt;10,"10",AP255+1.43),0)</f>
        <v>3</v>
      </c>
      <c r="L255" t="s" s="25">
        <f>CONCATENATE(J255,"-",K255)</f>
        <v>102</v>
      </c>
      <c r="M255" s="28">
        <f>ROUND(IF((AS255-1.38)&lt;1,"1",AS255-1.38),0)</f>
        <v>5</v>
      </c>
      <c r="N255" s="28">
        <f>ROUND(IF((AS255+1.38)&gt;10,"10",AS255+1.38),0)</f>
        <v>7</v>
      </c>
      <c r="O255" t="s" s="25">
        <f>CONCATENATE(M255,"-",N255)</f>
        <v>74</v>
      </c>
      <c r="P255" s="28">
        <f>ROUND(IF((AV255-1.68)&lt;1,"1",AV255-1.68),0)</f>
        <v>4</v>
      </c>
      <c r="Q255" s="28">
        <f>ROUND(IF((AV255+1.68)&gt;10,"10",AV255+1.68),0)</f>
        <v>8</v>
      </c>
      <c r="R255" t="s" s="25">
        <f>CONCATENATE(P255,"-",Q255)</f>
        <v>32</v>
      </c>
      <c r="S255" s="28">
        <f>ROUND(IF((AY255-1.72)&lt;1,"1",AY255-1.72),0)</f>
        <v>6</v>
      </c>
      <c r="T255" s="28">
        <f>ROUND(IF((AY255+1.72)&gt;10,"10",AY255+1.72),0)</f>
        <v>10</v>
      </c>
      <c r="U255" t="s" s="25">
        <f>CONCATENATE(S255,"-",T255)</f>
        <v>43</v>
      </c>
      <c r="V255" s="28">
        <f>ROUND(IF((BB255-1.46)&lt;1,"1",BB255-1.46),0)</f>
        <v>8</v>
      </c>
      <c r="W255" s="28">
        <f>ROUND(IF((BB255+1.46)&gt;10,"10",BB255+1.46),0)</f>
        <v>10</v>
      </c>
      <c r="X255" t="s" s="29">
        <f>CONCATENATE(V255,"-",W255)</f>
        <v>61</v>
      </c>
      <c r="Y255" s="27">
        <f>ROUND(IF(AN255-7.43&lt;48,"48",AN255-7.43),0)</f>
        <v>99</v>
      </c>
      <c r="Z255" s="28">
        <f>ROUND(IF(AN255+7.43&gt;240,"240",AN255+7.43),0)</f>
        <v>113</v>
      </c>
      <c r="AA255" t="s" s="25">
        <f>CONCATENATE(Y255,"-",Z255)</f>
        <v>405</v>
      </c>
      <c r="AB255" s="28">
        <f>ROUND(IF(AQ255-7.37&lt;48,"48",AQ255-7.37),0)</f>
        <v>155</v>
      </c>
      <c r="AC255" s="28">
        <f>ROUND(IF(AQ255+7.37&gt;240,"240",AQ255+7.37),0)</f>
        <v>169</v>
      </c>
      <c r="AD255" t="s" s="25">
        <f>CONCATENATE(AB255,"-",AC255)</f>
        <v>106</v>
      </c>
      <c r="AE255" s="28">
        <f>ROUND(IF(AT255-7.31&lt;48,"48",AT255-7.31),0)</f>
        <v>152</v>
      </c>
      <c r="AF255" s="28">
        <f>ROUND(IF(AT255+7.31&gt;240,"240",AT255+7.31),0)</f>
        <v>166</v>
      </c>
      <c r="AG255" t="s" s="25">
        <f>CONCATENATE(AE255,"-",AF255)</f>
        <v>125</v>
      </c>
      <c r="AH255" s="28">
        <f>ROUND(IF(AW255-7.22&lt;48,"48",AW255-7.22),0)</f>
        <v>162</v>
      </c>
      <c r="AI255" s="28">
        <f>ROUND(IF(AW255+7.22&gt;240,"240",AW255+7.22),0)</f>
        <v>176</v>
      </c>
      <c r="AJ255" t="s" s="25">
        <f>CONCATENATE(AH255,"-",AI255)</f>
        <v>84</v>
      </c>
      <c r="AK255" s="28">
        <f>ROUND(IF(AZ255-7.06&lt;48,"48",AZ255-7.06),0)</f>
        <v>181</v>
      </c>
      <c r="AL255" s="28">
        <f>ROUND(IF(AZ255+7.06&gt;240,"240",AZ255+7.06),0)</f>
        <v>195</v>
      </c>
      <c r="AM255" t="s" s="29">
        <f>CONCATENATE(AK255,"-",AL255)</f>
        <v>120</v>
      </c>
      <c r="AN255" s="27">
        <f>BD255+48</f>
        <v>106</v>
      </c>
      <c r="AO255" s="30">
        <f>AN255/48</f>
        <v>2.20833333333333</v>
      </c>
      <c r="AP255" s="95">
        <v>2</v>
      </c>
      <c r="AQ255" s="28">
        <f>BF255+48</f>
        <v>162</v>
      </c>
      <c r="AR255" s="30">
        <f>AQ255/48</f>
        <v>3.375</v>
      </c>
      <c r="AS255" s="95">
        <v>6</v>
      </c>
      <c r="AT255" s="28">
        <f>BH255+48</f>
        <v>159</v>
      </c>
      <c r="AU255" s="30">
        <f>AT255/48</f>
        <v>3.3125</v>
      </c>
      <c r="AV255" s="95">
        <v>6</v>
      </c>
      <c r="AW255" s="28">
        <f>BJ255+48</f>
        <v>169</v>
      </c>
      <c r="AX255" s="30">
        <f>AW255/48</f>
        <v>3.52083333333333</v>
      </c>
      <c r="AY255" s="95">
        <v>8</v>
      </c>
      <c r="AZ255" s="28">
        <f>BL255+48</f>
        <v>188</v>
      </c>
      <c r="BA255" s="30">
        <f>AZ255/48</f>
        <v>3.91666666666667</v>
      </c>
      <c r="BB255" s="96">
        <v>9</v>
      </c>
      <c r="BC255" s="58"/>
      <c r="BD255" s="97">
        <v>58</v>
      </c>
      <c r="BE255" s="95">
        <v>2</v>
      </c>
      <c r="BF255" s="95">
        <v>114</v>
      </c>
      <c r="BG255" s="95">
        <v>6</v>
      </c>
      <c r="BH255" s="95">
        <v>111</v>
      </c>
      <c r="BI255" s="95">
        <v>6</v>
      </c>
      <c r="BJ255" s="95">
        <v>121</v>
      </c>
      <c r="BK255" s="95">
        <v>8</v>
      </c>
      <c r="BL255" s="95">
        <v>140</v>
      </c>
      <c r="BM255" s="96">
        <v>9</v>
      </c>
    </row>
    <row r="256" ht="15.75" customHeight="1">
      <c r="A256" s="177"/>
      <c r="B256" s="177"/>
      <c r="C256" s="178"/>
      <c r="D256" s="177"/>
      <c r="E256" s="177"/>
      <c r="F256" s="177"/>
      <c r="G256" s="178"/>
      <c r="H256" s="179"/>
      <c r="I256" s="178"/>
      <c r="J256" s="28"/>
      <c r="K256" s="28"/>
      <c r="L256" s="51"/>
      <c r="M256" s="28"/>
      <c r="N256" s="28"/>
      <c r="O256" s="51"/>
      <c r="P256" s="28"/>
      <c r="Q256" s="28"/>
      <c r="R256" s="51"/>
      <c r="S256" s="28"/>
      <c r="T256" s="28"/>
      <c r="U256" s="51"/>
      <c r="V256" s="28"/>
      <c r="W256" s="28"/>
      <c r="X256" s="51"/>
      <c r="Y256" s="28"/>
      <c r="Z256" s="28"/>
      <c r="AA256" s="51"/>
      <c r="AB256" s="28"/>
      <c r="AC256" s="28"/>
      <c r="AD256" s="51"/>
      <c r="AE256" s="28"/>
      <c r="AF256" s="28"/>
      <c r="AG256" s="51"/>
      <c r="AH256" s="28"/>
      <c r="AI256" s="28"/>
      <c r="AJ256" s="51"/>
      <c r="AK256" s="28"/>
      <c r="AL256" s="28"/>
      <c r="AM256" s="51"/>
      <c r="AN256" s="178"/>
      <c r="AO256" s="180"/>
      <c r="AP256" s="180"/>
      <c r="AQ256" s="181"/>
      <c r="AR256" s="180"/>
      <c r="AS256" s="180"/>
      <c r="AT256" s="181"/>
      <c r="AU256" s="180"/>
      <c r="AV256" s="180"/>
      <c r="AW256" s="181"/>
      <c r="AX256" s="180"/>
      <c r="AY256" s="180"/>
      <c r="AZ256" s="181"/>
      <c r="BA256" s="180"/>
      <c r="BB256" s="178"/>
      <c r="BC256" s="178"/>
      <c r="BD256" s="178"/>
      <c r="BE256" s="178"/>
      <c r="BF256" s="178"/>
      <c r="BG256" s="178"/>
      <c r="BH256" s="178"/>
      <c r="BI256" s="178"/>
      <c r="BJ256" s="178"/>
      <c r="BK256" s="178"/>
      <c r="BL256" s="178"/>
      <c r="BM256" s="178"/>
    </row>
  </sheetData>
  <mergeCells count="24">
    <mergeCell ref="J1:X1"/>
    <mergeCell ref="J2:L2"/>
    <mergeCell ref="M2:O2"/>
    <mergeCell ref="P2:R2"/>
    <mergeCell ref="S2:U2"/>
    <mergeCell ref="V2:X2"/>
    <mergeCell ref="Y1:AM1"/>
    <mergeCell ref="Y2:AA2"/>
    <mergeCell ref="AB2:AD2"/>
    <mergeCell ref="AE2:AG2"/>
    <mergeCell ref="AH2:AJ2"/>
    <mergeCell ref="AK2:AM2"/>
    <mergeCell ref="BD1:BM1"/>
    <mergeCell ref="BD2:BE2"/>
    <mergeCell ref="BF2:BG2"/>
    <mergeCell ref="BH2:BI2"/>
    <mergeCell ref="BJ2:BK2"/>
    <mergeCell ref="BL2:BM2"/>
    <mergeCell ref="AN1:BB1"/>
    <mergeCell ref="AN2:AP2"/>
    <mergeCell ref="AQ2:AS2"/>
    <mergeCell ref="AT2:AV2"/>
    <mergeCell ref="AW2:AY2"/>
    <mergeCell ref="AZ2:BB2"/>
  </mergeCells>
  <hyperlinks>
    <hyperlink ref="D4" r:id="rId1" location="" tooltip="" display="l.chudoba@nancki.gov.pl"/>
    <hyperlink ref="D5" r:id="rId2" location="" tooltip="" display="marcin.krawczyk79@gmail.com"/>
    <hyperlink ref="D6" r:id="rId3" location="" tooltip="" display="e.kocyla@nencki.gov.pl"/>
    <hyperlink ref="D7" r:id="rId4" location="" tooltip="" display="jacek@kwiatek.org"/>
    <hyperlink ref="B8" r:id="rId5" location="" tooltip="" display="NIE"/>
    <hyperlink ref="D8" r:id="rId6" location="" tooltip="" display="dariusz.jan.g@gmail.com"/>
    <hyperlink ref="D9" r:id="rId7" location="" tooltip="" display="aleksander.leczkowski@gmail.com"/>
    <hyperlink ref="D10" r:id="rId8" location="" tooltip="" display="s.cyranowski@nencki.gov.pl"/>
    <hyperlink ref="D11" r:id="rId9" location="" tooltip="" display="agata.idzikowska@gmail.com"/>
    <hyperlink ref="D12" r:id="rId10" location="" tooltip="" display="labecki@poczta.fm"/>
    <hyperlink ref="D13" r:id="rId11" location="" tooltip="" display="agata5350@wp.pl"/>
    <hyperlink ref="D14" r:id="rId12" location="" tooltip="" display="tomasztaras@outlook.com"/>
    <hyperlink ref="D15" r:id="rId13" location="" tooltip="" display="pawel.k.lonca@gmail.com"/>
    <hyperlink ref="D16" r:id="rId14" location="" tooltip="" display="karolina.bielecka.vet@gmail.com"/>
    <hyperlink ref="D17" r:id="rId15" location="" tooltip="" display="martynajurek@gmail.com"/>
    <hyperlink ref="D18" r:id="rId16" location="" tooltip="" display="karolina.wabik@gmail.com"/>
    <hyperlink ref="D19" r:id="rId17" location="" tooltip="" display="akanna@poczta.onet.pl"/>
    <hyperlink ref="D20" r:id="rId18" location="" tooltip="" display="czosnek95@gmail.com"/>
    <hyperlink ref="D21" r:id="rId19" location="" tooltip="" display="e.prasula@tlen.pl"/>
    <hyperlink ref="D22" r:id="rId20" location="" tooltip="" display="nataliemarck@gmail.com"/>
    <hyperlink ref="D23" r:id="rId21" location="" tooltip="" display="krzysztof.druzycki@gmail.com"/>
    <hyperlink ref="D24" r:id="rId22" location="" tooltip="" display="rafal.czarnocki@gmail.com"/>
    <hyperlink ref="D25" r:id="rId23" location="" tooltip="" display="wieczorek@chem.uw.edu.pl"/>
    <hyperlink ref="D26" r:id="rId24" location="" tooltip="" display="malgorzata.prokopowicz@gmail.com"/>
    <hyperlink ref="D27" r:id="rId25" location="" tooltip="" display="b_gorgon@wp.pl"/>
    <hyperlink ref="D28" r:id="rId26" location="" tooltip="" display="banco1040@gmail.com"/>
    <hyperlink ref="D29" r:id="rId27" location="" tooltip="" display="wdksenia@mail.ru"/>
    <hyperlink ref="D30" r:id="rId28" location="" tooltip="" display="j.kowalski@nencki.gov.pl"/>
    <hyperlink ref="D31" r:id="rId29" location="" tooltip="" display="r.owarzany@cent.uw.edu.pl"/>
    <hyperlink ref="D32" r:id="rId30" location="" tooltip="" display="rpiast@chem.uw.edu.pl"/>
    <hyperlink ref="D33" r:id="rId31" location="" tooltip="" display="kblaziak@chem.uw.edu.pl"/>
    <hyperlink ref="D34" r:id="rId32" location="" tooltip="" display="magja01@gmail.com"/>
    <hyperlink ref="D35" r:id="rId33" location="" tooltip="" display="a.sowka@nencki.gov.pl"/>
    <hyperlink ref="D36" r:id="rId34" location="" tooltip="" display="mrtczajkowska@gmail.com"/>
    <hyperlink ref="D37" r:id="rId35" location="" tooltip="" display="mateusz.lopat@vp.pl"/>
    <hyperlink ref="D38" r:id="rId36" location="" tooltip="" display="gorzki@gmail.com"/>
    <hyperlink ref="D39" r:id="rId37" location="" tooltip="" display="filipstruzik@icloud.com"/>
    <hyperlink ref="D40" r:id="rId38" location="" tooltip="" display="anetaniewiarowska@gmail.com"/>
    <hyperlink ref="D41" r:id="rId39" location="" tooltip="" display="martajs1994@gmail.com"/>
    <hyperlink ref="D42" r:id="rId40" location="" tooltip="" display="przemyslaw.wyderski@gmail.com"/>
    <hyperlink ref="D43" r:id="rId41" location="" tooltip="" display="mateusz.gielatka@gmail.com"/>
    <hyperlink ref="D44" r:id="rId42" location="" tooltip="" display="zuza.laudanska@gmail.com"/>
    <hyperlink ref="D45" r:id="rId43" location="" tooltip="" display="bartekkrzepkowski@gmail.com "/>
    <hyperlink ref="D46" r:id="rId44" location="" tooltip="" display="remiszewska@wp.pl"/>
    <hyperlink ref="D47" r:id="rId45" location="" tooltip="" display="m.nowiska@nencki.gov.pl"/>
    <hyperlink ref="D48" r:id="rId46" location="" tooltip="" display="twojczyk@gmail.com"/>
    <hyperlink ref="D49" r:id="rId47" location="" tooltip="" display="magdas25.09@gmail.com"/>
    <hyperlink ref="D50" r:id="rId48" location="" tooltip="" display="z.u.zielinska@student.uw.edu.pl"/>
    <hyperlink ref="D51" r:id="rId49" location="" tooltip="" display="smektala.g@gmail.com"/>
    <hyperlink ref="D52" r:id="rId50" location="" tooltip="" display="magda.okarska@gmail.com"/>
    <hyperlink ref="D53" r:id="rId51" location="" tooltip="" display="kamila_owsianikow@yahoo.pl"/>
    <hyperlink ref="D54" r:id="rId52" location="" tooltip="" display="kamilaka13@gmail.com"/>
    <hyperlink ref="D55" r:id="rId53" location="" tooltip="" display="a.starobrat@cent.uw.edu.pl"/>
    <hyperlink ref="D56" r:id="rId54" location="" tooltip="" display="ww1@op.pl"/>
    <hyperlink ref="D57" r:id="rId55" location="" tooltip="" display="kajarebkowska@student.uw.edu.pl"/>
    <hyperlink ref="D58" r:id="rId56" location="" tooltip="" display="oli.opacka@gamil.com"/>
    <hyperlink ref="D59" r:id="rId57" location="" tooltip="" display="a.derlatka@op.pl"/>
    <hyperlink ref="D60" r:id="rId58" location="" tooltip="" display="borowska.juliaa@gmail.com"/>
    <hyperlink ref="D61" r:id="rId59" location="" tooltip="" display="m.glowacki8503@gmail.com"/>
    <hyperlink ref="D62" r:id="rId60" location="" tooltip="" display="zak.karolina@onet.pl"/>
    <hyperlink ref="D63" r:id="rId61" location="" tooltip="" display="wieloranskam@wp.pl"/>
    <hyperlink ref="D64" r:id="rId62" location="" tooltip="" display="mskowron22@wp.pl"/>
    <hyperlink ref="D65" r:id="rId63" location="" tooltip="" display="rafal.hasiak@gmail.com"/>
    <hyperlink ref="D66" r:id="rId64" location="" tooltip="" display="p.sobolewska@nencki.gov.pl"/>
    <hyperlink ref="D67" r:id="rId65" location="" tooltip="" display="premek1994@wp.pl"/>
    <hyperlink ref="D68" r:id="rId66" location="" tooltip="" display="justynaglab@redcafe.pl "/>
    <hyperlink ref="D69" r:id="rId67" location="" tooltip="" display="iwona.januszkiewicz@damian.pl"/>
    <hyperlink ref="D70" r:id="rId68" location="" tooltip="" display="aobszynskalitwiniec@gmail.com"/>
    <hyperlink ref="D71" r:id="rId69" location="" tooltip="" display="rekaw94@gmail.com"/>
    <hyperlink ref="D72" r:id="rId70" location="" tooltip="" display="mczerwinskam@gmail.com"/>
    <hyperlink ref="D73" r:id="rId71" location="" tooltip="" display="paula.bierzynska@gmail.com"/>
    <hyperlink ref="D74" r:id="rId72" location="" tooltip="" display="katarzyna.nowak@damian.pl"/>
    <hyperlink ref="D75" r:id="rId73" location="" tooltip="" display="marcin.furtak2@gmail.com"/>
    <hyperlink ref="D76" r:id="rId74" location="" tooltip="" display="annamborek@gmail.com"/>
    <hyperlink ref="D77" r:id="rId75" location="" tooltip="" display="jula16@autograf.pl"/>
    <hyperlink ref="D78" r:id="rId76" location="" tooltip="" display="pmroovka@o2.pl "/>
    <hyperlink ref="D79" r:id="rId77" location="" tooltip="" display="bartekeoibp@gmail.com"/>
    <hyperlink ref="D80" r:id="rId78" location="" tooltip="" display="kinga1789@gmail.com"/>
    <hyperlink ref="D81" r:id="rId79" location="" tooltip="" display="damian.faluszewski@damian.pl"/>
    <hyperlink ref="D82" r:id="rId80" location="" tooltip="" display="joanna.nowak95@gmail.com"/>
    <hyperlink ref="D83" r:id="rId81" location="" tooltip="" display="staronska.j@gmail.com"/>
    <hyperlink ref="D84" r:id="rId82" location="" tooltip="" display="wolak.elzbieta93@gmail.com"/>
    <hyperlink ref="D85" r:id="rId83" location="" tooltip="" display="zuzanna.jusinska@gmail.com"/>
    <hyperlink ref="D86" r:id="rId84" location="" tooltip="" display="juliamasternak@wp.pl"/>
    <hyperlink ref="D87" r:id="rId85" location="" tooltip="" display="sylwia.szuwarska@gmail.com"/>
    <hyperlink ref="D88" r:id="rId86" location="" tooltip="" display="maciej.salagaj@gmail.com"/>
    <hyperlink ref="D89" r:id="rId87" location="" tooltip="" display="beata.zwierzynska@damian.pl"/>
    <hyperlink ref="D90" r:id="rId88" location="" tooltip="" display="joanna.kaminska@damian.pl"/>
    <hyperlink ref="D91" r:id="rId89" location="" tooltip="" display="mzal123@wp.pl"/>
    <hyperlink ref="D92" r:id="rId90" location="" tooltip="" display="adamlg@gmail.com"/>
    <hyperlink ref="D93" r:id="rId91" location="" tooltip="" display="magdalenaszwalgin@gmail.com"/>
    <hyperlink ref="D94" r:id="rId92" location="" tooltip="" display="ds1010@wp.pl"/>
    <hyperlink ref="D95" r:id="rId93" location="" tooltip="" display="ania.makulec@gmail.com"/>
    <hyperlink ref="D96" r:id="rId94" location="" tooltip="" display="awojtowicz2609@gmail.com"/>
    <hyperlink ref="D97" r:id="rId95" location="" tooltip="" display="karolina.swider@gmail.com"/>
    <hyperlink ref="D98" r:id="rId96" location="" tooltip="" display="kingakkrzymowska@gmail.com"/>
    <hyperlink ref="D99" r:id="rId97" location="" tooltip="" display="zuzia.uzia.pio@gmail.com"/>
    <hyperlink ref="D100" r:id="rId98" location="" tooltip="" display="kazik.nitkiewicz@gmail.com"/>
    <hyperlink ref="D101" r:id="rId99" location="" tooltip="" display="olga.zelazna54@gmail.com"/>
    <hyperlink ref="D102" r:id="rId100" location="" tooltip="" display="kasiaa.malinowska@gmail.com"/>
    <hyperlink ref="D103" r:id="rId101" location="" tooltip="" display="joannam.bogusz@gmail.com"/>
    <hyperlink ref="D104" r:id="rId102" location="" tooltip="" display="arkadiusz.karnas@gmail.com"/>
    <hyperlink ref="D105" r:id="rId103" location="" tooltip="" display="nattalia.olszewska@gmail.com"/>
    <hyperlink ref="D106" r:id="rId104" location="" tooltip="" display="moniakis@vp.pl"/>
    <hyperlink ref="D107" r:id="rId105" location="" tooltip="" display="marcin.kuna94@gmail.com"/>
    <hyperlink ref="D108" r:id="rId106" location="" tooltip="" display="alekadamiec@gmail.com"/>
    <hyperlink ref="D109" r:id="rId107" location="" tooltip="" display="frycerz@wp.pl"/>
    <hyperlink ref="D110" r:id="rId108" location="" tooltip="" display="ludek.ma@gmail.com"/>
    <hyperlink ref="D111" r:id="rId109" location="" tooltip="" display="dawid19913@wp.pl"/>
    <hyperlink ref="D112" r:id="rId110" location="" tooltip="" display="wiktor.lorenz@gmail.com"/>
    <hyperlink ref="D113" r:id="rId111" location="" tooltip="" display="pekalapatryk@gmail.com"/>
    <hyperlink ref="D114" r:id="rId112" location="" tooltip="" display="alek.leone@hotmail.com"/>
    <hyperlink ref="D115" r:id="rId113" location="" tooltip="" display="o.junak@gmail.com"/>
    <hyperlink ref="D116" r:id="rId114" location="" tooltip="" display="kiostomasz@o2.pl"/>
    <hyperlink ref="D117" r:id="rId115" location="" tooltip="" display="annacisz@op.pl"/>
    <hyperlink ref="D118" r:id="rId116" location="" tooltip="" display="dorotamalkiewicz@gmail.com"/>
    <hyperlink ref="D119" r:id="rId117" location="" tooltip="" display="izabela1356@gmail.com"/>
    <hyperlink ref="D120" r:id="rId118" location="" tooltip="" display="aleksandra.f.hus@gmail.com"/>
    <hyperlink ref="D121" r:id="rId119" location="" tooltip="" display="marcinpiotr3@gmail.com"/>
    <hyperlink ref="D122" r:id="rId120" location="" tooltip="" display="mjerrc@gmail.com"/>
    <hyperlink ref="D123" r:id="rId121" location="" tooltip="" display="kasiamianecka@gmail.com"/>
    <hyperlink ref="D124" r:id="rId122" location="" tooltip="" display="bartosz.kaczynski96@gmail.com"/>
    <hyperlink ref="D125" r:id="rId123" location="" tooltip="" display="katarzyna.babik@gmail.com"/>
    <hyperlink ref="D127" r:id="rId124" location="" tooltip="" display="martyna.z.95@wp.pl"/>
    <hyperlink ref="D128" r:id="rId125" location="" tooltip="" display="sebastiankakol@gmail.com"/>
    <hyperlink ref="D129" r:id="rId126" location="" tooltip="" display="wojteklysik@gmail.com"/>
    <hyperlink ref="D130" r:id="rId127" location="" tooltip="" display="lukbar94@wp.pl"/>
    <hyperlink ref="D131" r:id="rId128" location="" tooltip="" display="mar36@onet.pl"/>
    <hyperlink ref="D132" r:id="rId129" location="" tooltip="" display="jorajewska@gmail.com"/>
    <hyperlink ref="D133" r:id="rId130" location="" tooltip="" display="piotrblaszczyk95@gmail.com"/>
    <hyperlink ref="D134" r:id="rId131" location="" tooltip="" display="karolinaurbanska@gamil.com"/>
    <hyperlink ref="D135" r:id="rId132" location="" tooltip="" display="zielacha@interia.pl"/>
    <hyperlink ref="D136" r:id="rId133" location="" tooltip="" display="krystianleonczuk@gmail.com"/>
    <hyperlink ref="D137" r:id="rId134" location="" tooltip="" display="blazekowalczyk@gmail.com"/>
    <hyperlink ref="D138" r:id="rId135" location="" tooltip="" display="soczek9507@gmail.com"/>
    <hyperlink ref="D139" r:id="rId136" location="" tooltip="" display="olaroseiek@gmail.com"/>
    <hyperlink ref="D140" r:id="rId137" location="" tooltip="" display="olarastawicka@gmail.com"/>
    <hyperlink ref="D141" r:id="rId138" location="" tooltip="" display="k.stanczewska@op.pl"/>
    <hyperlink ref="D142" r:id="rId139" location="" tooltip="" display="m.paradowski2@gmail.com"/>
    <hyperlink ref="D143" r:id="rId140" location="" tooltip="" display="svlwia.kesler@gmail.com"/>
    <hyperlink ref="D144" r:id="rId141" location="" tooltip="" display="karolina.golebieska@gmail.com"/>
    <hyperlink ref="D145" r:id="rId142" location="" tooltip="" display="wer.jezewska@gmail.com"/>
    <hyperlink ref="D146" r:id="rId143" location="" tooltip="" display="kloceklego4@gmail.com"/>
    <hyperlink ref="D147" r:id="rId144" location="" tooltip="" display="dominikjudo@gmail.com"/>
    <hyperlink ref="D148" r:id="rId145" location="" tooltip="" display="przemyslawkowalski@gmail.com"/>
    <hyperlink ref="D149" r:id="rId146" location="" tooltip="" display="martu.sabak@gmail.com"/>
    <hyperlink ref="D150" r:id="rId147" location="" tooltip="" display="rafal.cybulski4@icloud.com"/>
    <hyperlink ref="D151" r:id="rId148" location="" tooltip="" display="anetautkowska@o2.pl"/>
    <hyperlink ref="D152" r:id="rId149" location="" tooltip="" display="anettcho@gmail.com"/>
    <hyperlink ref="D153" r:id="rId150" location="" tooltip="" display="kale.kowalczuk@gmail.com"/>
    <hyperlink ref="D154" r:id="rId151" location="" tooltip="" display="k.mlodkowski@gmail.com"/>
    <hyperlink ref="D155" r:id="rId152" location="" tooltip="" display="airkoza@wp.pl"/>
    <hyperlink ref="D156" r:id="rId153" location="" tooltip="" display="bartoszochmanęki@gmail.com"/>
    <hyperlink ref="D157" r:id="rId154" location="" tooltip="" display="maciekkrzesniak@wp.pl"/>
    <hyperlink ref="D158" r:id="rId155" location="" tooltip="" display="13gerar@wp.pl"/>
    <hyperlink ref="D159" r:id="rId156" location="" tooltip="" display="agnieszka.stopa@op.pl"/>
    <hyperlink ref="D160" r:id="rId157" location="" tooltip="" display="taasiaczek@gmail.com"/>
    <hyperlink ref="D161" r:id="rId158" location="" tooltip="" display="maciej1sawczuk@gmail.pl"/>
    <hyperlink ref="D162" r:id="rId159" location="" tooltip="" display="trocinskiartur@gmail.com"/>
    <hyperlink ref="D163" r:id="rId160" location="" tooltip="" display="martitapl@yahoo.es"/>
    <hyperlink ref="D164" r:id="rId161" location="" tooltip="" display="hania.biczysko@gmail.com"/>
    <hyperlink ref="D165" r:id="rId162" location="" tooltip="" display="ilona835@wp.pl"/>
    <hyperlink ref="D166" r:id="rId163" location="" tooltip="" display="candiduscorvus@tlen.pl"/>
    <hyperlink ref="D167" r:id="rId164" location="" tooltip="" display="kklaudiajambor@gmail.com"/>
    <hyperlink ref="D168" r:id="rId165" location="" tooltip="" display="kedzia.00@gmail.com"/>
    <hyperlink ref="D169" r:id="rId166" location="" tooltip="" display="m.charazka@stuent.uw.edu.pl"/>
    <hyperlink ref="D170" r:id="rId167" location="" tooltip="" display="ewakopaczewska1@gmail.com"/>
    <hyperlink ref="D171" r:id="rId168" location="" tooltip="" display="barzak32@gmail.com"/>
    <hyperlink ref="D172" r:id="rId169" location="" tooltip="" display="monika.salacj1994@gmail.com"/>
    <hyperlink ref="D173" r:id="rId170" location="" tooltip="" display="nika.zarnecka.95@gmail.com"/>
    <hyperlink ref="D174" r:id="rId171" location="" tooltip="" display="asiaryl@wp.pl"/>
    <hyperlink ref="D175" r:id="rId172" location="" tooltip="" display="karogasz@gmail.com"/>
    <hyperlink ref="D176" r:id="rId173" location="" tooltip="" display="patryk1196@interia.pl"/>
    <hyperlink ref="D177" r:id="rId174" location="" tooltip="" display="mikolajskopiec@wp.pl"/>
    <hyperlink ref="D178" r:id="rId175" location="" tooltip="" display="lidialewandowska@hotmail.com"/>
    <hyperlink ref="D179" r:id="rId176" location="" tooltip="" display="m.tarczon@gmail.com"/>
    <hyperlink ref="D180" r:id="rId177" location="" tooltip="" display="szubielski.kamil@gmail.com"/>
    <hyperlink ref="D181" r:id="rId178" location="" tooltip="" display="do.arian@gmail.com"/>
    <hyperlink ref="D182" r:id="rId179" location="" tooltip="" display="wojciech.kowaluk@gmail.com"/>
    <hyperlink ref="D183" r:id="rId180" location="" tooltip="" display="tomek6146@gmail.com"/>
    <hyperlink ref="D184" r:id="rId181" location="" tooltip="" display="ira_dz@ukr.net"/>
    <hyperlink ref="D185" r:id="rId182" location="" tooltip="" display="parfeniukinna@gmail.com"/>
    <hyperlink ref="D186" r:id="rId183" location="" tooltip="" display="jo.kasprowicz@gmail.com"/>
    <hyperlink ref="D187" r:id="rId184" location="" tooltip="" display="bartosz.szymerski@gmail.com"/>
    <hyperlink ref="D188" r:id="rId185" location="" tooltip="" display="annapalinska1993@gmail.com"/>
    <hyperlink ref="D189" r:id="rId186" location="" tooltip="" display="pjemielita@me.com"/>
    <hyperlink ref="D190" r:id="rId187" location="" tooltip="" display="mateusz.m.olechowski@gmail.com"/>
    <hyperlink ref="D191" r:id="rId188" location="" tooltip="" display="p.siluch@gmail.com"/>
    <hyperlink ref="D192" r:id="rId189" location="" tooltip="" display="nevadatan7@o2.pl"/>
    <hyperlink ref="D193" r:id="rId190" location="" tooltip="" display="akasian@st.swps.edu.pl"/>
    <hyperlink ref="D194" r:id="rId191" location="" tooltip="" display="m.stasiuk.95@gmail.com"/>
    <hyperlink ref="D195" r:id="rId192" location="" tooltip="" display="malinkiewicz.w@gmail.com"/>
    <hyperlink ref="D196" r:id="rId193" location="" tooltip="" display="joanna.michalska100@gmail.com"/>
    <hyperlink ref="D197" r:id="rId194" location="" tooltip="" display="damian.adamczewski92@gmail.com"/>
    <hyperlink ref="D198" r:id="rId195" location="" tooltip="" display="joanna.gorecka93@gmail.com"/>
    <hyperlink ref="D199" r:id="rId196" location="" tooltip="" display="maciej.pawliszewski@gmail.com"/>
    <hyperlink ref="D200" r:id="rId197" location="" tooltip="" display="z.brewczak@student.uw.edu.pl"/>
    <hyperlink ref="D201" r:id="rId198" location="" tooltip="" display="annamanko5@gmail.com"/>
    <hyperlink ref="D202" r:id="rId199" location="" tooltip="" display="dtrzaskalski@st.swps.edu.pl"/>
    <hyperlink ref="D203" r:id="rId200" location="" tooltip="" display="adriannasyl@gmail.com"/>
    <hyperlink ref="D204" r:id="rId201" location="" tooltip="" display="kacpermickiewicz@gmail.com"/>
    <hyperlink ref="D205" r:id="rId202" location="" tooltip="" display="katarzyna.kopacz1@gmail.com"/>
    <hyperlink ref="D206" r:id="rId203" location="" tooltip="" display="krzysztof.pionkowski@gmail.com"/>
    <hyperlink ref="D207" r:id="rId204" location="" tooltip="" display="oliwiawarnel@gmail.com"/>
    <hyperlink ref="D208" r:id="rId205" location="" tooltip="" display="s.polanica@gmail.com"/>
    <hyperlink ref="D209" r:id="rId206" location="" tooltip="" display="kaja.wro@gmail.com"/>
    <hyperlink ref="D210" r:id="rId207" location="" tooltip="" display="zuziajanowicz@wp.pl"/>
    <hyperlink ref="D211" r:id="rId208" location="" tooltip="" display="jerzy.rzymowski@gmail.com"/>
    <hyperlink ref="D212" r:id="rId209" location="" tooltip="" display="magdalena.roczen@gmail.com"/>
    <hyperlink ref="D213" r:id="rId210" location="" tooltip="" display="aleksandra.gronowska@me.com"/>
    <hyperlink ref="D214" r:id="rId211" location="" tooltip="" display="ada654@gmail.com"/>
    <hyperlink ref="D215" r:id="rId212" location="" tooltip="" display="doman654@gmail.com"/>
    <hyperlink ref="D216" r:id="rId213" location="" tooltip="" display="msojkaz@st.swps.edu.pl"/>
    <hyperlink ref="D217" r:id="rId214" location="" tooltip="" display="patrycja.siedlecka@gmail.com"/>
    <hyperlink ref="D218" r:id="rId215" location="" tooltip="" display="clarinettokaro@gmail.com"/>
    <hyperlink ref="D219" r:id="rId216" location="" tooltip="" display="martyna.kalisiewicz@gmail.com"/>
    <hyperlink ref="D220" r:id="rId217" location="" tooltip="" display="piotr7marek@gmail.com"/>
    <hyperlink ref="D221" r:id="rId218" location="" tooltip="" display="dpanfil1997@gmail.com"/>
    <hyperlink ref="D222" r:id="rId219" location="" tooltip="" display="witnej@gmail.com"/>
    <hyperlink ref="D223" r:id="rId220" location="" tooltip="" display="wojwislinski@interia.pl"/>
    <hyperlink ref="D224" r:id="rId221" location="" tooltip="" display="kbartoszewska@st.swps.edu.pl"/>
    <hyperlink ref="D225" r:id="rId222" location="" tooltip="" display="beataurbanska@o2.pl"/>
    <hyperlink ref="D226" r:id="rId223" location="" tooltip="" display="michal.olszyna95@gmail.com"/>
    <hyperlink ref="D227" r:id="rId224" location="" tooltip="" display="magdalenajjanczak@gmail.com"/>
    <hyperlink ref="D228" r:id="rId225" location="" tooltip="" display="mpiskorski51@gmail.com"/>
    <hyperlink ref="D229" r:id="rId226" location="" tooltip="" display="klaudia.wierzbicka@gmail.com"/>
    <hyperlink ref="D230" r:id="rId227" location="" tooltip="" display="mikitakonan@gmail.com"/>
    <hyperlink ref="D231" r:id="rId228" location="" tooltip="" display="czajkowski_piotr@o2.pl"/>
    <hyperlink ref="D232" r:id="rId229" location="" tooltip="" display="kufelpaulina91@gmail.com"/>
    <hyperlink ref="D233" r:id="rId230" location="" tooltip="" display="dpaprockizolw@gmail.com"/>
    <hyperlink ref="D234" r:id="rId231" location="" tooltip="" display="wieczorek.m.aleksandra@gamil.com"/>
    <hyperlink ref="D235" r:id="rId232" location="" tooltip="" display="adrianmackiewicz97@wp.pl"/>
    <hyperlink ref="D236" r:id="rId233" location="" tooltip="" display="klaudiap@o2.pl"/>
    <hyperlink ref="D237" r:id="rId234" location="" tooltip="" display="michal.marzec1997@gmail.com"/>
    <hyperlink ref="D238" r:id="rId235" location="" tooltip="" display="tool@wp.pl"/>
    <hyperlink ref="D239" r:id="rId236" location="" tooltip="" display="atr.janiak@gmail.com"/>
    <hyperlink ref="D240" r:id="rId237" location="" tooltip="" display="olechnowiczgrzegorz@gmail.com"/>
    <hyperlink ref="D241" r:id="rId238" location="" tooltip="" display="alekpoeta@gmail.com"/>
    <hyperlink ref="D242" r:id="rId239" location="" tooltip="" display="filipino214@gmail.com"/>
    <hyperlink ref="D243" r:id="rId240" location="" tooltip="" display="lukaszlucari@onet.pl"/>
    <hyperlink ref="D244" r:id="rId241" location="" tooltip="" display="dariko@o2.pl"/>
    <hyperlink ref="D245" r:id="rId242" location="" tooltip="" display="agnieszka.kolodziejczyk5@gmail.com"/>
    <hyperlink ref="D246" r:id="rId243" location="" tooltip="" display="matcel@wp.pl"/>
    <hyperlink ref="D247" r:id="rId244" location="" tooltip="" display="miglowa96@gmail.com"/>
    <hyperlink ref="D248" r:id="rId245" location="" tooltip="" display="natalia.maruszerowicz@gmail.com"/>
    <hyperlink ref="D249" r:id="rId246" location="" tooltip="" display="beata.boczkowska07@gmail.com"/>
    <hyperlink ref="D250" r:id="rId247" location="" tooltip="" display="kuba5008@wp.pl"/>
    <hyperlink ref="D251" r:id="rId248" location="" tooltip="" display="aleksandra.laszczka@gamil.com"/>
    <hyperlink ref="D252" r:id="rId249" location="" tooltip="" display="adriannabutkiewicz@gamil.com"/>
    <hyperlink ref="D253" r:id="rId250" location="" tooltip="" display="gosia.budzynska@protonmail.com"/>
    <hyperlink ref="D254" r:id="rId251" location="" tooltip="" display="tomasz98dabrowski@gamil.com"/>
    <hyperlink ref="D255" r:id="rId252" location="" tooltip="" display="wereszczak.mateusz@g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