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esktop\Delaware\2. Project data\1. Data\2. 2016\"/>
    </mc:Choice>
  </mc:AlternateContent>
  <bookViews>
    <workbookView xWindow="0" yWindow="0" windowWidth="21870" windowHeight="13170" activeTab="4"/>
  </bookViews>
  <sheets>
    <sheet name="Seepage Meters" sheetId="1" r:id="rId1"/>
    <sheet name="Resume" sheetId="9" r:id="rId2"/>
    <sheet name="Effect of tides" sheetId="10" r:id="rId3"/>
    <sheet name="Tide level" sheetId="8" r:id="rId4"/>
    <sheet name="For surfer" sheetId="11" r:id="rId5"/>
  </sheets>
  <externalReferences>
    <externalReference r:id="rId6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10" l="1"/>
  <c r="H41" i="10"/>
  <c r="N42" i="10"/>
  <c r="N43" i="10"/>
  <c r="N44" i="10"/>
  <c r="N45" i="10"/>
  <c r="N46" i="10"/>
  <c r="N48" i="10"/>
  <c r="N49" i="10"/>
  <c r="N50" i="10"/>
  <c r="N51" i="10"/>
  <c r="N52" i="10"/>
  <c r="N53" i="10"/>
  <c r="N55" i="10"/>
  <c r="N56" i="10"/>
  <c r="N57" i="10"/>
  <c r="N58" i="10"/>
  <c r="N59" i="10"/>
  <c r="N60" i="10"/>
  <c r="N62" i="10"/>
  <c r="N63" i="10"/>
  <c r="N64" i="10"/>
  <c r="N65" i="10"/>
  <c r="N66" i="10"/>
  <c r="N67" i="10"/>
  <c r="N69" i="10"/>
  <c r="N70" i="10"/>
  <c r="N71" i="10"/>
  <c r="N72" i="10"/>
  <c r="N73" i="10"/>
  <c r="N74" i="10"/>
  <c r="H42" i="10"/>
  <c r="H43" i="10"/>
  <c r="H44" i="10"/>
  <c r="H45" i="10"/>
  <c r="H46" i="10"/>
  <c r="H48" i="10"/>
  <c r="H49" i="10"/>
  <c r="H50" i="10"/>
  <c r="H51" i="10"/>
  <c r="H52" i="10"/>
  <c r="H53" i="10"/>
  <c r="H55" i="10"/>
  <c r="H56" i="10"/>
  <c r="H57" i="10"/>
  <c r="H58" i="10"/>
  <c r="H59" i="10"/>
  <c r="H60" i="10"/>
  <c r="H62" i="10"/>
  <c r="H63" i="10"/>
  <c r="H64" i="10"/>
  <c r="H65" i="10"/>
  <c r="H66" i="10"/>
  <c r="H67" i="10"/>
  <c r="H69" i="10"/>
  <c r="H70" i="10"/>
  <c r="H71" i="10"/>
  <c r="H72" i="10"/>
  <c r="H73" i="10"/>
  <c r="H74" i="10"/>
  <c r="O41" i="1"/>
  <c r="O40" i="1"/>
  <c r="L6" i="11"/>
  <c r="M6" i="11"/>
  <c r="L7" i="11"/>
  <c r="M7" i="11"/>
  <c r="L8" i="11"/>
  <c r="M8" i="11"/>
  <c r="L14" i="11"/>
  <c r="M14" i="11"/>
  <c r="L15" i="11"/>
  <c r="M15" i="11"/>
  <c r="L16" i="11"/>
  <c r="M16" i="11"/>
  <c r="L22" i="11"/>
  <c r="M22" i="11"/>
  <c r="L23" i="11"/>
  <c r="M23" i="11"/>
  <c r="L24" i="11"/>
  <c r="M24" i="11"/>
  <c r="L30" i="11"/>
  <c r="M30" i="11"/>
  <c r="L31" i="11"/>
  <c r="M31" i="11"/>
  <c r="L2" i="11"/>
  <c r="M2" i="11"/>
  <c r="L3" i="11"/>
  <c r="M3" i="11"/>
  <c r="L4" i="11"/>
  <c r="M4" i="11"/>
  <c r="L5" i="11"/>
  <c r="M5" i="11"/>
  <c r="L9" i="11"/>
  <c r="M9" i="11"/>
  <c r="L10" i="11"/>
  <c r="M10" i="11"/>
  <c r="L11" i="11"/>
  <c r="M11" i="11"/>
  <c r="L12" i="11"/>
  <c r="M12" i="11"/>
  <c r="L13" i="11"/>
  <c r="M13" i="11"/>
  <c r="L17" i="11"/>
  <c r="M17" i="11"/>
  <c r="L18" i="11"/>
  <c r="M18" i="11"/>
  <c r="L19" i="11"/>
  <c r="M19" i="11"/>
  <c r="L20" i="11"/>
  <c r="M20" i="11"/>
  <c r="L21" i="11"/>
  <c r="M21" i="11"/>
  <c r="L25" i="11"/>
  <c r="M25" i="11"/>
  <c r="L26" i="11"/>
  <c r="M26" i="11"/>
  <c r="L27" i="11"/>
  <c r="M27" i="11"/>
  <c r="L28" i="11"/>
  <c r="M28" i="11"/>
  <c r="L29" i="11"/>
  <c r="M29" i="11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F4" i="9"/>
  <c r="GL6" i="1"/>
  <c r="GM6" i="1"/>
  <c r="GN6" i="1"/>
  <c r="GL7" i="1"/>
  <c r="GM7" i="1"/>
  <c r="GN7" i="1"/>
  <c r="GL8" i="1"/>
  <c r="GN8" i="1"/>
  <c r="GM8" i="1"/>
  <c r="GL9" i="1"/>
  <c r="GN9" i="1"/>
  <c r="GM9" i="1"/>
  <c r="GL10" i="1"/>
  <c r="GM10" i="1"/>
  <c r="GN10" i="1"/>
  <c r="GL12" i="1"/>
  <c r="GM12" i="1"/>
  <c r="GN12" i="1"/>
  <c r="GL13" i="1"/>
  <c r="GM13" i="1"/>
  <c r="GN13" i="1"/>
  <c r="GL14" i="1"/>
  <c r="GM14" i="1"/>
  <c r="GN14" i="1"/>
  <c r="GL15" i="1"/>
  <c r="GM15" i="1"/>
  <c r="GN15" i="1"/>
  <c r="GL16" i="1"/>
  <c r="GN16" i="1"/>
  <c r="GM16" i="1"/>
  <c r="GL17" i="1"/>
  <c r="GN17" i="1"/>
  <c r="GM17" i="1"/>
  <c r="GL19" i="1"/>
  <c r="GM19" i="1"/>
  <c r="GN19" i="1"/>
  <c r="GL20" i="1"/>
  <c r="GM20" i="1"/>
  <c r="GN20" i="1"/>
  <c r="GL21" i="1"/>
  <c r="GM21" i="1"/>
  <c r="GN21" i="1"/>
  <c r="GL22" i="1"/>
  <c r="GM22" i="1"/>
  <c r="GN22" i="1"/>
  <c r="GL23" i="1"/>
  <c r="GM23" i="1"/>
  <c r="GN23" i="1"/>
  <c r="GL24" i="1"/>
  <c r="GN24" i="1"/>
  <c r="GM24" i="1"/>
  <c r="GL26" i="1"/>
  <c r="GM26" i="1"/>
  <c r="GN26" i="1"/>
  <c r="GL27" i="1"/>
  <c r="GM27" i="1"/>
  <c r="GN27" i="1"/>
  <c r="GL28" i="1"/>
  <c r="GM28" i="1"/>
  <c r="GN28" i="1"/>
  <c r="GL29" i="1"/>
  <c r="GM29" i="1"/>
  <c r="GN29" i="1"/>
  <c r="GL30" i="1"/>
  <c r="GM30" i="1"/>
  <c r="GN30" i="1"/>
  <c r="GL31" i="1"/>
  <c r="GM31" i="1"/>
  <c r="GN31" i="1"/>
  <c r="GL33" i="1"/>
  <c r="GM33" i="1"/>
  <c r="GN33" i="1"/>
  <c r="GL34" i="1"/>
  <c r="GM34" i="1"/>
  <c r="GN34" i="1"/>
  <c r="GL35" i="1"/>
  <c r="GM35" i="1"/>
  <c r="GN35" i="1"/>
  <c r="GL36" i="1"/>
  <c r="GM36" i="1"/>
  <c r="GN36" i="1"/>
  <c r="GL37" i="1"/>
  <c r="GM37" i="1"/>
  <c r="GN37" i="1"/>
  <c r="GL38" i="1"/>
  <c r="GM38" i="1"/>
  <c r="GN38" i="1"/>
  <c r="GN5" i="1"/>
  <c r="GM5" i="1"/>
  <c r="GL5" i="1"/>
  <c r="DX37" i="1"/>
  <c r="DX38" i="1"/>
  <c r="EC38" i="1"/>
  <c r="EM38" i="1"/>
  <c r="ER38" i="1"/>
  <c r="EM37" i="1"/>
  <c r="ER37" i="1"/>
  <c r="EM36" i="1"/>
  <c r="ER36" i="1"/>
  <c r="EM35" i="1"/>
  <c r="ER35" i="1"/>
  <c r="EM34" i="1"/>
  <c r="ER34" i="1"/>
  <c r="EM33" i="1"/>
  <c r="ER33" i="1"/>
  <c r="EM31" i="1"/>
  <c r="ER31" i="1"/>
  <c r="EM30" i="1"/>
  <c r="ER30" i="1"/>
  <c r="EM27" i="1"/>
  <c r="EM13" i="1"/>
  <c r="EM7" i="1"/>
  <c r="EM6" i="1"/>
  <c r="EM5" i="1"/>
  <c r="ER5" i="1"/>
  <c r="AX34" i="10"/>
  <c r="BD34" i="9"/>
  <c r="AX32" i="10"/>
  <c r="BD32" i="9"/>
  <c r="ES5" i="1"/>
  <c r="BD4" i="9"/>
  <c r="AX4" i="10"/>
  <c r="AX33" i="10"/>
  <c r="BD33" i="9"/>
  <c r="AX35" i="10"/>
  <c r="BD35" i="9"/>
  <c r="AX36" i="10"/>
  <c r="BD36" i="9"/>
  <c r="ES38" i="1"/>
  <c r="AX37" i="10"/>
  <c r="BD37" i="9"/>
  <c r="AX29" i="10"/>
  <c r="BD29" i="9"/>
  <c r="AS37" i="10"/>
  <c r="AY37" i="9"/>
  <c r="AX30" i="10"/>
  <c r="BD30" i="9"/>
  <c r="AY4" i="10"/>
  <c r="BE4" i="9"/>
  <c r="AY37" i="10"/>
  <c r="BE37" i="9"/>
  <c r="L38" i="1"/>
  <c r="I38" i="1"/>
  <c r="Z38" i="1"/>
  <c r="W38" i="1"/>
  <c r="AN38" i="1"/>
  <c r="AK38" i="1"/>
  <c r="BB38" i="1"/>
  <c r="BF38" i="1"/>
  <c r="AY38" i="1"/>
  <c r="BP38" i="1"/>
  <c r="BM38" i="1"/>
  <c r="CE38" i="1"/>
  <c r="CB38" i="1"/>
  <c r="CT38" i="1"/>
  <c r="CQ38" i="1"/>
  <c r="DI38" i="1"/>
  <c r="DN38" i="1"/>
  <c r="DF38" i="1"/>
  <c r="DU38" i="1"/>
  <c r="EJ38" i="1"/>
  <c r="L37" i="1"/>
  <c r="I37" i="1"/>
  <c r="Z37" i="1"/>
  <c r="AD37" i="1"/>
  <c r="W37" i="1"/>
  <c r="AN37" i="1"/>
  <c r="AK37" i="1"/>
  <c r="BB37" i="1"/>
  <c r="AY37" i="1"/>
  <c r="BP37" i="1"/>
  <c r="BM37" i="1"/>
  <c r="CE37" i="1"/>
  <c r="CB37" i="1"/>
  <c r="CT37" i="1"/>
  <c r="CQ37" i="1"/>
  <c r="DI37" i="1"/>
  <c r="DF37" i="1"/>
  <c r="DU37" i="1"/>
  <c r="ES37" i="1"/>
  <c r="EJ37" i="1"/>
  <c r="L36" i="1"/>
  <c r="I36" i="1"/>
  <c r="Z36" i="1"/>
  <c r="AD36" i="1"/>
  <c r="W36" i="1"/>
  <c r="AN36" i="1"/>
  <c r="AK36" i="1"/>
  <c r="BB36" i="1"/>
  <c r="AY36" i="1"/>
  <c r="BP36" i="1"/>
  <c r="BM36" i="1"/>
  <c r="CE36" i="1"/>
  <c r="CJ36" i="1"/>
  <c r="CB36" i="1"/>
  <c r="CT36" i="1"/>
  <c r="CQ36" i="1"/>
  <c r="DI36" i="1"/>
  <c r="DN36" i="1"/>
  <c r="DF36" i="1"/>
  <c r="DX36" i="1"/>
  <c r="EC36" i="1"/>
  <c r="DU36" i="1"/>
  <c r="EJ36" i="1"/>
  <c r="L35" i="1"/>
  <c r="I35" i="1"/>
  <c r="Z35" i="1"/>
  <c r="AD35" i="1"/>
  <c r="W35" i="1"/>
  <c r="AN35" i="1"/>
  <c r="AK35" i="1"/>
  <c r="BB35" i="1"/>
  <c r="AY35" i="1"/>
  <c r="BP35" i="1"/>
  <c r="BM35" i="1"/>
  <c r="CE35" i="1"/>
  <c r="CJ35" i="1"/>
  <c r="CB35" i="1"/>
  <c r="CT35" i="1"/>
  <c r="CQ35" i="1"/>
  <c r="DI35" i="1"/>
  <c r="DF35" i="1"/>
  <c r="DX35" i="1"/>
  <c r="EC35" i="1"/>
  <c r="DU35" i="1"/>
  <c r="EJ35" i="1"/>
  <c r="L34" i="1"/>
  <c r="P34" i="1"/>
  <c r="I34" i="1"/>
  <c r="Z34" i="1"/>
  <c r="W34" i="1"/>
  <c r="AN34" i="1"/>
  <c r="AR34" i="1"/>
  <c r="AK34" i="1"/>
  <c r="BB34" i="1"/>
  <c r="BF34" i="1"/>
  <c r="AY34" i="1"/>
  <c r="BP34" i="1"/>
  <c r="BM34" i="1"/>
  <c r="CE34" i="1"/>
  <c r="CB34" i="1"/>
  <c r="CT34" i="1"/>
  <c r="CY34" i="1"/>
  <c r="CQ34" i="1"/>
  <c r="DI34" i="1"/>
  <c r="DN34" i="1"/>
  <c r="DF34" i="1"/>
  <c r="DX34" i="1"/>
  <c r="EC34" i="1"/>
  <c r="DU34" i="1"/>
  <c r="EJ34" i="1"/>
  <c r="L33" i="1"/>
  <c r="I33" i="1"/>
  <c r="Z33" i="1"/>
  <c r="AD33" i="1"/>
  <c r="W33" i="1"/>
  <c r="AN33" i="1"/>
  <c r="AK33" i="1"/>
  <c r="BB33" i="1"/>
  <c r="AY33" i="1"/>
  <c r="BP33" i="1"/>
  <c r="BM33" i="1"/>
  <c r="CE33" i="1"/>
  <c r="CJ33" i="1"/>
  <c r="CB33" i="1"/>
  <c r="CT33" i="1"/>
  <c r="CQ33" i="1"/>
  <c r="DI33" i="1"/>
  <c r="DF33" i="1"/>
  <c r="DX33" i="1"/>
  <c r="EC33" i="1"/>
  <c r="DU33" i="1"/>
  <c r="ES33" i="1"/>
  <c r="EJ33" i="1"/>
  <c r="L31" i="1"/>
  <c r="I31" i="1"/>
  <c r="Z31" i="1"/>
  <c r="W31" i="1"/>
  <c r="AN31" i="1"/>
  <c r="AK31" i="1"/>
  <c r="BB31" i="1"/>
  <c r="BF31" i="1"/>
  <c r="AY31" i="1"/>
  <c r="BP31" i="1"/>
  <c r="BM31" i="1"/>
  <c r="CE31" i="1"/>
  <c r="CB31" i="1"/>
  <c r="CT31" i="1"/>
  <c r="CQ31" i="1"/>
  <c r="DI31" i="1"/>
  <c r="DN31" i="1"/>
  <c r="DF31" i="1"/>
  <c r="DX31" i="1"/>
  <c r="DU31" i="1"/>
  <c r="EJ31" i="1"/>
  <c r="L30" i="1"/>
  <c r="I30" i="1"/>
  <c r="Z30" i="1"/>
  <c r="AD30" i="1"/>
  <c r="W30" i="1"/>
  <c r="AN30" i="1"/>
  <c r="AK30" i="1"/>
  <c r="BB30" i="1"/>
  <c r="AY30" i="1"/>
  <c r="BP30" i="1"/>
  <c r="BT30" i="1"/>
  <c r="BM30" i="1"/>
  <c r="CE30" i="1"/>
  <c r="CJ30" i="1"/>
  <c r="CB30" i="1"/>
  <c r="CT30" i="1"/>
  <c r="CQ30" i="1"/>
  <c r="DI30" i="1"/>
  <c r="DF30" i="1"/>
  <c r="DX30" i="1"/>
  <c r="DU30" i="1"/>
  <c r="ES30" i="1"/>
  <c r="EJ30" i="1"/>
  <c r="L29" i="1"/>
  <c r="I29" i="1"/>
  <c r="Z29" i="1"/>
  <c r="W29" i="1"/>
  <c r="AN29" i="1"/>
  <c r="AK29" i="1"/>
  <c r="BB29" i="1"/>
  <c r="BF29" i="1"/>
  <c r="AY29" i="1"/>
  <c r="BP29" i="1"/>
  <c r="BM29" i="1"/>
  <c r="CE29" i="1"/>
  <c r="CJ29" i="1"/>
  <c r="CB29" i="1"/>
  <c r="CT29" i="1"/>
  <c r="CQ29" i="1"/>
  <c r="DI29" i="1"/>
  <c r="DF29" i="1"/>
  <c r="DX29" i="1"/>
  <c r="DU29" i="1"/>
  <c r="EM29" i="1"/>
  <c r="ER29" i="1"/>
  <c r="EJ29" i="1"/>
  <c r="L28" i="1"/>
  <c r="I28" i="1"/>
  <c r="Z28" i="1"/>
  <c r="AD28" i="1"/>
  <c r="W28" i="1"/>
  <c r="AN28" i="1"/>
  <c r="AK28" i="1"/>
  <c r="BB28" i="1"/>
  <c r="BF28" i="1"/>
  <c r="AY28" i="1"/>
  <c r="BP28" i="1"/>
  <c r="BM28" i="1"/>
  <c r="CE28" i="1"/>
  <c r="CB28" i="1"/>
  <c r="CT28" i="1"/>
  <c r="CQ28" i="1"/>
  <c r="DI28" i="1"/>
  <c r="DN28" i="1"/>
  <c r="DF28" i="1"/>
  <c r="DX28" i="1"/>
  <c r="DU28" i="1"/>
  <c r="EM28" i="1"/>
  <c r="EJ28" i="1"/>
  <c r="L27" i="1"/>
  <c r="I27" i="1"/>
  <c r="Z27" i="1"/>
  <c r="AD27" i="1"/>
  <c r="W27" i="1"/>
  <c r="AN27" i="1"/>
  <c r="AK27" i="1"/>
  <c r="BB27" i="1"/>
  <c r="AY27" i="1"/>
  <c r="BP27" i="1"/>
  <c r="BM27" i="1"/>
  <c r="CE27" i="1"/>
  <c r="CJ27" i="1"/>
  <c r="CB27" i="1"/>
  <c r="CT27" i="1"/>
  <c r="CQ27" i="1"/>
  <c r="DI27" i="1"/>
  <c r="DN27" i="1"/>
  <c r="DF27" i="1"/>
  <c r="DX27" i="1"/>
  <c r="DU27" i="1"/>
  <c r="EJ27" i="1"/>
  <c r="L26" i="1"/>
  <c r="I26" i="1"/>
  <c r="Z26" i="1"/>
  <c r="W26" i="1"/>
  <c r="AN26" i="1"/>
  <c r="AK26" i="1"/>
  <c r="BB26" i="1"/>
  <c r="AY26" i="1"/>
  <c r="BP26" i="1"/>
  <c r="BM26" i="1"/>
  <c r="CE26" i="1"/>
  <c r="CB26" i="1"/>
  <c r="CT26" i="1"/>
  <c r="CQ26" i="1"/>
  <c r="DI26" i="1"/>
  <c r="DF26" i="1"/>
  <c r="DX26" i="1"/>
  <c r="EC26" i="1"/>
  <c r="DU26" i="1"/>
  <c r="EM26" i="1"/>
  <c r="ER26" i="1"/>
  <c r="EJ26" i="1"/>
  <c r="L24" i="1"/>
  <c r="I24" i="1"/>
  <c r="Z24" i="1"/>
  <c r="W24" i="1"/>
  <c r="AN24" i="1"/>
  <c r="AK24" i="1"/>
  <c r="BB24" i="1"/>
  <c r="AY24" i="1"/>
  <c r="BP24" i="1"/>
  <c r="BM24" i="1"/>
  <c r="CE24" i="1"/>
  <c r="CB24" i="1"/>
  <c r="CT24" i="1"/>
  <c r="CY24" i="1"/>
  <c r="CQ24" i="1"/>
  <c r="DI24" i="1"/>
  <c r="DN24" i="1"/>
  <c r="DF24" i="1"/>
  <c r="DX24" i="1"/>
  <c r="EC24" i="1"/>
  <c r="DU24" i="1"/>
  <c r="EM24" i="1"/>
  <c r="EJ24" i="1"/>
  <c r="L23" i="1"/>
  <c r="P23" i="1"/>
  <c r="I23" i="1"/>
  <c r="Z23" i="1"/>
  <c r="W23" i="1"/>
  <c r="AN23" i="1"/>
  <c r="AK23" i="1"/>
  <c r="BB23" i="1"/>
  <c r="AY23" i="1"/>
  <c r="BP23" i="1"/>
  <c r="BT23" i="1"/>
  <c r="BM23" i="1"/>
  <c r="CE23" i="1"/>
  <c r="CJ23" i="1"/>
  <c r="CB23" i="1"/>
  <c r="CT23" i="1"/>
  <c r="CQ23" i="1"/>
  <c r="DI23" i="1"/>
  <c r="DF23" i="1"/>
  <c r="DX23" i="1"/>
  <c r="DU23" i="1"/>
  <c r="EM23" i="1"/>
  <c r="EJ23" i="1"/>
  <c r="L22" i="1"/>
  <c r="I22" i="1"/>
  <c r="Z22" i="1"/>
  <c r="W22" i="1"/>
  <c r="AN22" i="1"/>
  <c r="AR22" i="1"/>
  <c r="AK22" i="1"/>
  <c r="BB22" i="1"/>
  <c r="BF22" i="1"/>
  <c r="AY22" i="1"/>
  <c r="BP22" i="1"/>
  <c r="BM22" i="1"/>
  <c r="CE22" i="1"/>
  <c r="CB22" i="1"/>
  <c r="CT22" i="1"/>
  <c r="CQ22" i="1"/>
  <c r="DI22" i="1"/>
  <c r="DF22" i="1"/>
  <c r="DX22" i="1"/>
  <c r="DU22" i="1"/>
  <c r="EM22" i="1"/>
  <c r="EJ22" i="1"/>
  <c r="L21" i="1"/>
  <c r="I21" i="1"/>
  <c r="Z21" i="1"/>
  <c r="AD21" i="1"/>
  <c r="W21" i="1"/>
  <c r="AN21" i="1"/>
  <c r="AK21" i="1"/>
  <c r="BB21" i="1"/>
  <c r="AY21" i="1"/>
  <c r="BP21" i="1"/>
  <c r="BM21" i="1"/>
  <c r="CE21" i="1"/>
  <c r="CJ21" i="1"/>
  <c r="CB21" i="1"/>
  <c r="CT21" i="1"/>
  <c r="CQ21" i="1"/>
  <c r="DI21" i="1"/>
  <c r="DF21" i="1"/>
  <c r="DX21" i="1"/>
  <c r="EC21" i="1"/>
  <c r="DU21" i="1"/>
  <c r="EM21" i="1"/>
  <c r="ER21" i="1"/>
  <c r="EJ21" i="1"/>
  <c r="L20" i="1"/>
  <c r="I20" i="1"/>
  <c r="Z20" i="1"/>
  <c r="W20" i="1"/>
  <c r="AN20" i="1"/>
  <c r="AR20" i="1"/>
  <c r="AK20" i="1"/>
  <c r="BB20" i="1"/>
  <c r="BF20" i="1"/>
  <c r="AY20" i="1"/>
  <c r="BP20" i="1"/>
  <c r="BM20" i="1"/>
  <c r="CE20" i="1"/>
  <c r="CB20" i="1"/>
  <c r="CT20" i="1"/>
  <c r="CY20" i="1"/>
  <c r="CQ20" i="1"/>
  <c r="DI20" i="1"/>
  <c r="DF20" i="1"/>
  <c r="DX20" i="1"/>
  <c r="DU20" i="1"/>
  <c r="EM20" i="1"/>
  <c r="EJ20" i="1"/>
  <c r="L19" i="1"/>
  <c r="P19" i="1"/>
  <c r="I19" i="1"/>
  <c r="Z19" i="1"/>
  <c r="AD19" i="1"/>
  <c r="W19" i="1"/>
  <c r="AN19" i="1"/>
  <c r="AR19" i="1"/>
  <c r="AK19" i="1"/>
  <c r="BB19" i="1"/>
  <c r="AY19" i="1"/>
  <c r="BP19" i="1"/>
  <c r="BT19" i="1"/>
  <c r="BM19" i="1"/>
  <c r="CE19" i="1"/>
  <c r="CJ19" i="1"/>
  <c r="CB19" i="1"/>
  <c r="CT19" i="1"/>
  <c r="CQ19" i="1"/>
  <c r="DI19" i="1"/>
  <c r="DF19" i="1"/>
  <c r="DX19" i="1"/>
  <c r="DU19" i="1"/>
  <c r="EM19" i="1"/>
  <c r="EJ19" i="1"/>
  <c r="L17" i="1"/>
  <c r="I17" i="1"/>
  <c r="Z17" i="1"/>
  <c r="W17" i="1"/>
  <c r="AN17" i="1"/>
  <c r="AK17" i="1"/>
  <c r="BB17" i="1"/>
  <c r="BF17" i="1"/>
  <c r="AY17" i="1"/>
  <c r="BP17" i="1"/>
  <c r="BM17" i="1"/>
  <c r="CE17" i="1"/>
  <c r="CB17" i="1"/>
  <c r="CT17" i="1"/>
  <c r="CQ17" i="1"/>
  <c r="DI17" i="1"/>
  <c r="DN17" i="1"/>
  <c r="DF17" i="1"/>
  <c r="DX17" i="1"/>
  <c r="DU17" i="1"/>
  <c r="EM17" i="1"/>
  <c r="EJ17" i="1"/>
  <c r="L16" i="1"/>
  <c r="P16" i="1"/>
  <c r="I16" i="1"/>
  <c r="Z16" i="1"/>
  <c r="AD16" i="1"/>
  <c r="W16" i="1"/>
  <c r="AN16" i="1"/>
  <c r="AK16" i="1"/>
  <c r="BB16" i="1"/>
  <c r="AY16" i="1"/>
  <c r="BP16" i="1"/>
  <c r="BM16" i="1"/>
  <c r="CE16" i="1"/>
  <c r="CJ16" i="1"/>
  <c r="CB16" i="1"/>
  <c r="CT16" i="1"/>
  <c r="CQ16" i="1"/>
  <c r="DI16" i="1"/>
  <c r="DF16" i="1"/>
  <c r="DX16" i="1"/>
  <c r="DU16" i="1"/>
  <c r="EM16" i="1"/>
  <c r="ER16" i="1"/>
  <c r="EJ16" i="1"/>
  <c r="L15" i="1"/>
  <c r="I15" i="1"/>
  <c r="Z15" i="1"/>
  <c r="W15" i="1"/>
  <c r="AN15" i="1"/>
  <c r="AK15" i="1"/>
  <c r="BB15" i="1"/>
  <c r="BF15" i="1"/>
  <c r="AY15" i="1"/>
  <c r="BP15" i="1"/>
  <c r="BM15" i="1"/>
  <c r="CE15" i="1"/>
  <c r="CB15" i="1"/>
  <c r="CT15" i="1"/>
  <c r="CQ15" i="1"/>
  <c r="DI15" i="1"/>
  <c r="DN15" i="1"/>
  <c r="DF15" i="1"/>
  <c r="DX15" i="1"/>
  <c r="DU15" i="1"/>
  <c r="EM15" i="1"/>
  <c r="EJ15" i="1"/>
  <c r="L14" i="1"/>
  <c r="I14" i="1"/>
  <c r="Z14" i="1"/>
  <c r="AD14" i="1"/>
  <c r="W14" i="1"/>
  <c r="AN14" i="1"/>
  <c r="AK14" i="1"/>
  <c r="BB14" i="1"/>
  <c r="AY14" i="1"/>
  <c r="BP14" i="1"/>
  <c r="BM14" i="1"/>
  <c r="CE14" i="1"/>
  <c r="CJ14" i="1"/>
  <c r="CB14" i="1"/>
  <c r="CT14" i="1"/>
  <c r="CQ14" i="1"/>
  <c r="DI14" i="1"/>
  <c r="DN14" i="1"/>
  <c r="DF14" i="1"/>
  <c r="DX14" i="1"/>
  <c r="DU14" i="1"/>
  <c r="EM14" i="1"/>
  <c r="EJ14" i="1"/>
  <c r="L13" i="1"/>
  <c r="I13" i="1"/>
  <c r="Z13" i="1"/>
  <c r="AD13" i="1"/>
  <c r="W13" i="1"/>
  <c r="AN13" i="1"/>
  <c r="AK13" i="1"/>
  <c r="BB13" i="1"/>
  <c r="BF13" i="1"/>
  <c r="AY13" i="1"/>
  <c r="BP13" i="1"/>
  <c r="BM13" i="1"/>
  <c r="CE13" i="1"/>
  <c r="CJ13" i="1"/>
  <c r="CB13" i="1"/>
  <c r="CT13" i="1"/>
  <c r="CQ13" i="1"/>
  <c r="DI13" i="1"/>
  <c r="DN13" i="1"/>
  <c r="DF13" i="1"/>
  <c r="DX13" i="1"/>
  <c r="DU13" i="1"/>
  <c r="ER13" i="1"/>
  <c r="EJ13" i="1"/>
  <c r="L12" i="1"/>
  <c r="I12" i="1"/>
  <c r="Z12" i="1"/>
  <c r="AD12" i="1"/>
  <c r="W12" i="1"/>
  <c r="AN12" i="1"/>
  <c r="AK12" i="1"/>
  <c r="BB12" i="1"/>
  <c r="AY12" i="1"/>
  <c r="BP12" i="1"/>
  <c r="BM12" i="1"/>
  <c r="CE12" i="1"/>
  <c r="CB12" i="1"/>
  <c r="CT12" i="1"/>
  <c r="CQ12" i="1"/>
  <c r="DX12" i="1"/>
  <c r="EC12" i="1"/>
  <c r="DU12" i="1"/>
  <c r="EM12" i="1"/>
  <c r="ER12" i="1"/>
  <c r="EJ12" i="1"/>
  <c r="L10" i="1"/>
  <c r="P10" i="1"/>
  <c r="I10" i="1"/>
  <c r="Z10" i="1"/>
  <c r="W10" i="1"/>
  <c r="AN10" i="1"/>
  <c r="AR10" i="1"/>
  <c r="AK10" i="1"/>
  <c r="BB10" i="1"/>
  <c r="BF10" i="1"/>
  <c r="AY10" i="1"/>
  <c r="BP10" i="1"/>
  <c r="BT10" i="1"/>
  <c r="BM10" i="1"/>
  <c r="CE10" i="1"/>
  <c r="CB10" i="1"/>
  <c r="CT10" i="1"/>
  <c r="CQ10" i="1"/>
  <c r="DI10" i="1"/>
  <c r="DN10" i="1"/>
  <c r="DF10" i="1"/>
  <c r="DX10" i="1"/>
  <c r="DU10" i="1"/>
  <c r="EM10" i="1"/>
  <c r="EJ10" i="1"/>
  <c r="L9" i="1"/>
  <c r="P9" i="1"/>
  <c r="I9" i="1"/>
  <c r="Z9" i="1"/>
  <c r="W9" i="1"/>
  <c r="AN9" i="1"/>
  <c r="AK9" i="1"/>
  <c r="BB9" i="1"/>
  <c r="AY9" i="1"/>
  <c r="BP9" i="1"/>
  <c r="BM9" i="1"/>
  <c r="CE9" i="1"/>
  <c r="CJ9" i="1"/>
  <c r="CB9" i="1"/>
  <c r="CT9" i="1"/>
  <c r="CQ9" i="1"/>
  <c r="DI9" i="1"/>
  <c r="DF9" i="1"/>
  <c r="DX9" i="1"/>
  <c r="EC9" i="1"/>
  <c r="DU9" i="1"/>
  <c r="EM9" i="1"/>
  <c r="ER9" i="1"/>
  <c r="EJ9" i="1"/>
  <c r="L8" i="1"/>
  <c r="P8" i="1"/>
  <c r="I8" i="1"/>
  <c r="Z8" i="1"/>
  <c r="AD8" i="1"/>
  <c r="W8" i="1"/>
  <c r="AN8" i="1"/>
  <c r="AR8" i="1"/>
  <c r="AK8" i="1"/>
  <c r="BB8" i="1"/>
  <c r="BF8" i="1"/>
  <c r="AY8" i="1"/>
  <c r="BP8" i="1"/>
  <c r="BM8" i="1"/>
  <c r="CE8" i="1"/>
  <c r="CB8" i="1"/>
  <c r="CT8" i="1"/>
  <c r="CY8" i="1"/>
  <c r="CQ8" i="1"/>
  <c r="DI8" i="1"/>
  <c r="DN8" i="1"/>
  <c r="DF8" i="1"/>
  <c r="DX8" i="1"/>
  <c r="EC8" i="1"/>
  <c r="DU8" i="1"/>
  <c r="EM8" i="1"/>
  <c r="ER8" i="1"/>
  <c r="EJ8" i="1"/>
  <c r="L7" i="1"/>
  <c r="P7" i="1"/>
  <c r="I7" i="1"/>
  <c r="Z7" i="1"/>
  <c r="AD7" i="1"/>
  <c r="W7" i="1"/>
  <c r="AN7" i="1"/>
  <c r="AR7" i="1"/>
  <c r="AK7" i="1"/>
  <c r="BB7" i="1"/>
  <c r="AY7" i="1"/>
  <c r="BP7" i="1"/>
  <c r="BM7" i="1"/>
  <c r="CE7" i="1"/>
  <c r="CJ7" i="1"/>
  <c r="CB7" i="1"/>
  <c r="CT7" i="1"/>
  <c r="CY7" i="1"/>
  <c r="CQ7" i="1"/>
  <c r="DI7" i="1"/>
  <c r="DF7" i="1"/>
  <c r="DX7" i="1"/>
  <c r="EC7" i="1"/>
  <c r="DU7" i="1"/>
  <c r="EJ7" i="1"/>
  <c r="L6" i="1"/>
  <c r="P6" i="1"/>
  <c r="I6" i="1"/>
  <c r="Z6" i="1"/>
  <c r="AD6" i="1"/>
  <c r="W6" i="1"/>
  <c r="AN6" i="1"/>
  <c r="AR6" i="1"/>
  <c r="AK6" i="1"/>
  <c r="BB6" i="1"/>
  <c r="BF6" i="1"/>
  <c r="AY6" i="1"/>
  <c r="BP6" i="1"/>
  <c r="BT6" i="1"/>
  <c r="BM6" i="1"/>
  <c r="CE6" i="1"/>
  <c r="CJ6" i="1"/>
  <c r="CB6" i="1"/>
  <c r="CT6" i="1"/>
  <c r="CY6" i="1"/>
  <c r="CQ6" i="1"/>
  <c r="DI6" i="1"/>
  <c r="DN6" i="1"/>
  <c r="DF6" i="1"/>
  <c r="DX6" i="1"/>
  <c r="EC6" i="1"/>
  <c r="DU6" i="1"/>
  <c r="EJ6" i="1"/>
  <c r="L5" i="1"/>
  <c r="P5" i="1"/>
  <c r="I5" i="1"/>
  <c r="Z5" i="1"/>
  <c r="AD5" i="1"/>
  <c r="W5" i="1"/>
  <c r="AN5" i="1"/>
  <c r="AR5" i="1"/>
  <c r="AK5" i="1"/>
  <c r="BB5" i="1"/>
  <c r="AY5" i="1"/>
  <c r="BP5" i="1"/>
  <c r="BM5" i="1"/>
  <c r="CE5" i="1"/>
  <c r="CJ5" i="1"/>
  <c r="CB5" i="1"/>
  <c r="CT5" i="1"/>
  <c r="CY5" i="1"/>
  <c r="CQ5" i="1"/>
  <c r="DI5" i="1"/>
  <c r="DF5" i="1"/>
  <c r="DX5" i="1"/>
  <c r="DU5" i="1"/>
  <c r="EJ5" i="1"/>
  <c r="P38" i="1"/>
  <c r="AR38" i="1"/>
  <c r="BT38" i="1"/>
  <c r="P37" i="1"/>
  <c r="AR37" i="1"/>
  <c r="BT37" i="1"/>
  <c r="P36" i="1"/>
  <c r="AR36" i="1"/>
  <c r="BT36" i="1"/>
  <c r="P35" i="1"/>
  <c r="AR35" i="1"/>
  <c r="BF35" i="1"/>
  <c r="AD34" i="1"/>
  <c r="AR33" i="1"/>
  <c r="BF33" i="1"/>
  <c r="BT33" i="1"/>
  <c r="P26" i="1"/>
  <c r="AR26" i="1"/>
  <c r="BF26" i="1"/>
  <c r="P31" i="1"/>
  <c r="AD31" i="1"/>
  <c r="AR31" i="1"/>
  <c r="BT31" i="1"/>
  <c r="AR30" i="1"/>
  <c r="P29" i="1"/>
  <c r="AR29" i="1"/>
  <c r="P28" i="1"/>
  <c r="AR28" i="1"/>
  <c r="P27" i="1"/>
  <c r="BT27" i="1"/>
  <c r="P24" i="1"/>
  <c r="AD24" i="1"/>
  <c r="AR24" i="1"/>
  <c r="BT24" i="1"/>
  <c r="AD23" i="1"/>
  <c r="AR23" i="1"/>
  <c r="BF23" i="1"/>
  <c r="P22" i="1"/>
  <c r="AD22" i="1"/>
  <c r="BT22" i="1"/>
  <c r="AR21" i="1"/>
  <c r="BF21" i="1"/>
  <c r="BT21" i="1"/>
  <c r="P20" i="1"/>
  <c r="AD20" i="1"/>
  <c r="BT20" i="1"/>
  <c r="AD17" i="1"/>
  <c r="AR17" i="1"/>
  <c r="BT17" i="1"/>
  <c r="AR16" i="1"/>
  <c r="BF16" i="1"/>
  <c r="BT16" i="1"/>
  <c r="P15" i="1"/>
  <c r="BT15" i="1"/>
  <c r="AR14" i="1"/>
  <c r="BT14" i="1"/>
  <c r="P13" i="1"/>
  <c r="AR13" i="1"/>
  <c r="BT13" i="1"/>
  <c r="P12" i="1"/>
  <c r="BF12" i="1"/>
  <c r="AD10" i="1"/>
  <c r="BF9" i="1"/>
  <c r="ER6" i="1"/>
  <c r="ER7" i="1"/>
  <c r="ER10" i="1"/>
  <c r="ER15" i="1"/>
  <c r="ER17" i="1"/>
  <c r="ER20" i="1"/>
  <c r="ER22" i="1"/>
  <c r="ER24" i="1"/>
  <c r="ER27" i="1"/>
  <c r="ES31" i="1"/>
  <c r="ES34" i="1"/>
  <c r="EC5" i="1"/>
  <c r="EC10" i="1"/>
  <c r="EC15" i="1"/>
  <c r="EC16" i="1"/>
  <c r="EC17" i="1"/>
  <c r="EC20" i="1"/>
  <c r="EC29" i="1"/>
  <c r="EC30" i="1"/>
  <c r="EC31" i="1"/>
  <c r="ED36" i="1"/>
  <c r="EC37" i="1"/>
  <c r="DN5" i="1"/>
  <c r="DN7" i="1"/>
  <c r="DN9" i="1"/>
  <c r="DN16" i="1"/>
  <c r="DN19" i="1"/>
  <c r="DN21" i="1"/>
  <c r="DN23" i="1"/>
  <c r="DN26" i="1"/>
  <c r="DN30" i="1"/>
  <c r="DN33" i="1"/>
  <c r="DN35" i="1"/>
  <c r="DN37" i="1"/>
  <c r="CY9" i="1"/>
  <c r="CY10" i="1"/>
  <c r="CY13" i="1"/>
  <c r="CY14" i="1"/>
  <c r="CY16" i="1"/>
  <c r="CY17" i="1"/>
  <c r="CY19" i="1"/>
  <c r="CY21" i="1"/>
  <c r="CY23" i="1"/>
  <c r="CY26" i="1"/>
  <c r="CY27" i="1"/>
  <c r="CY28" i="1"/>
  <c r="CY29" i="1"/>
  <c r="CY30" i="1"/>
  <c r="CY31" i="1"/>
  <c r="CY33" i="1"/>
  <c r="CY35" i="1"/>
  <c r="CY37" i="1"/>
  <c r="CY38" i="1"/>
  <c r="CJ8" i="1"/>
  <c r="CJ10" i="1"/>
  <c r="CJ12" i="1"/>
  <c r="CJ17" i="1"/>
  <c r="CJ20" i="1"/>
  <c r="CJ22" i="1"/>
  <c r="CJ24" i="1"/>
  <c r="CJ26" i="1"/>
  <c r="CJ31" i="1"/>
  <c r="CJ34" i="1"/>
  <c r="CJ38" i="1"/>
  <c r="ED7" i="1"/>
  <c r="AS6" i="10"/>
  <c r="AY6" i="9"/>
  <c r="Q9" i="1"/>
  <c r="D8" i="10"/>
  <c r="J8" i="9"/>
  <c r="CK27" i="1"/>
  <c r="AD26" i="10"/>
  <c r="AJ26" i="9"/>
  <c r="DO28" i="1"/>
  <c r="AN27" i="10"/>
  <c r="AT27" i="9"/>
  <c r="BG28" i="1"/>
  <c r="S27" i="10"/>
  <c r="Y27" i="9"/>
  <c r="ES29" i="1"/>
  <c r="AX28" i="10"/>
  <c r="BD28" i="9"/>
  <c r="CK29" i="1"/>
  <c r="AD28" i="10"/>
  <c r="AJ28" i="9"/>
  <c r="ED34" i="1"/>
  <c r="AS33" i="10"/>
  <c r="AY33" i="9"/>
  <c r="Q34" i="1"/>
  <c r="D33" i="10"/>
  <c r="J33" i="9"/>
  <c r="CZ8" i="1"/>
  <c r="AI7" i="10"/>
  <c r="AO7" i="9"/>
  <c r="I12" i="10"/>
  <c r="O12" i="9"/>
  <c r="ED9" i="1"/>
  <c r="AS8" i="10"/>
  <c r="AY8" i="9"/>
  <c r="AS10" i="1"/>
  <c r="N9" i="10"/>
  <c r="T9" i="9"/>
  <c r="Q7" i="1"/>
  <c r="D6" i="10"/>
  <c r="J6" i="9"/>
  <c r="CZ6" i="1"/>
  <c r="AI5" i="10"/>
  <c r="AO5" i="9"/>
  <c r="CK35" i="1"/>
  <c r="AD34" i="10"/>
  <c r="AJ34" i="9"/>
  <c r="I34" i="10"/>
  <c r="O34" i="9"/>
  <c r="DO30" i="1"/>
  <c r="AN29" i="10"/>
  <c r="AT29" i="9"/>
  <c r="ES15" i="1"/>
  <c r="AX14" i="10"/>
  <c r="BD14" i="9"/>
  <c r="D23" i="10"/>
  <c r="J23" i="9"/>
  <c r="Q38" i="1"/>
  <c r="D37" i="10"/>
  <c r="J37" i="9"/>
  <c r="DO36" i="1"/>
  <c r="AN35" i="10"/>
  <c r="AT35" i="9"/>
  <c r="CK22" i="1"/>
  <c r="AD21" i="10"/>
  <c r="AJ21" i="9"/>
  <c r="DO5" i="1"/>
  <c r="AN4" i="10"/>
  <c r="AT4" i="9"/>
  <c r="BU20" i="1"/>
  <c r="X19" i="10"/>
  <c r="AD19" i="9"/>
  <c r="AE5" i="1"/>
  <c r="I4" i="10"/>
  <c r="O4" i="9"/>
  <c r="ES13" i="1"/>
  <c r="AX12" i="10"/>
  <c r="BD12" i="9"/>
  <c r="DO14" i="1"/>
  <c r="AN13" i="10"/>
  <c r="AT13" i="9"/>
  <c r="AI8" i="10"/>
  <c r="AO8" i="9"/>
  <c r="D14" i="10"/>
  <c r="J14" i="9"/>
  <c r="AS33" i="1"/>
  <c r="N32" i="10"/>
  <c r="T32" i="9"/>
  <c r="N5" i="10"/>
  <c r="T5" i="9"/>
  <c r="DO34" i="1"/>
  <c r="AN33" i="10"/>
  <c r="AT33" i="9"/>
  <c r="S33" i="10"/>
  <c r="Y33" i="9"/>
  <c r="CK24" i="1"/>
  <c r="AD23" i="10"/>
  <c r="AJ23" i="9"/>
  <c r="AY33" i="10"/>
  <c r="BE33" i="9"/>
  <c r="BU36" i="1"/>
  <c r="X35" i="10"/>
  <c r="AD35" i="9"/>
  <c r="CZ37" i="1"/>
  <c r="AI36" i="10"/>
  <c r="AO36" i="9"/>
  <c r="ED17" i="1"/>
  <c r="AS16" i="10"/>
  <c r="AY16" i="9"/>
  <c r="D21" i="10"/>
  <c r="J21" i="9"/>
  <c r="AS36" i="1"/>
  <c r="N35" i="10"/>
  <c r="T35" i="9"/>
  <c r="CK20" i="1"/>
  <c r="AD19" i="10"/>
  <c r="AJ19" i="9"/>
  <c r="DO26" i="1"/>
  <c r="AN25" i="10"/>
  <c r="AT25" i="9"/>
  <c r="I19" i="10"/>
  <c r="O19" i="9"/>
  <c r="AS31" i="1"/>
  <c r="N30" i="10"/>
  <c r="T30" i="9"/>
  <c r="CZ33" i="1"/>
  <c r="AI32" i="10"/>
  <c r="AO32" i="9"/>
  <c r="DO23" i="1"/>
  <c r="AN22" i="10"/>
  <c r="AT22" i="9"/>
  <c r="ED15" i="1"/>
  <c r="AS14" i="10"/>
  <c r="AY14" i="9"/>
  <c r="ES6" i="1"/>
  <c r="AX5" i="10"/>
  <c r="BD5" i="9"/>
  <c r="BU13" i="1"/>
  <c r="X12" i="10"/>
  <c r="AD12" i="9"/>
  <c r="BU16" i="1"/>
  <c r="X15" i="10"/>
  <c r="AD15" i="9"/>
  <c r="Q20" i="1"/>
  <c r="D19" i="10"/>
  <c r="J19" i="9"/>
  <c r="AS23" i="1"/>
  <c r="N22" i="10"/>
  <c r="T22" i="9"/>
  <c r="AE31" i="1"/>
  <c r="I30" i="10"/>
  <c r="O30" i="9"/>
  <c r="I33" i="10"/>
  <c r="O33" i="9"/>
  <c r="BU37" i="1"/>
  <c r="X36" i="10"/>
  <c r="AD36" i="9"/>
  <c r="EB5" i="1"/>
  <c r="D4" i="10"/>
  <c r="J4" i="9"/>
  <c r="AX7" i="10"/>
  <c r="BD7" i="9"/>
  <c r="I7" i="10"/>
  <c r="O7" i="9"/>
  <c r="N18" i="10"/>
  <c r="T18" i="9"/>
  <c r="ED24" i="1"/>
  <c r="AS23" i="10"/>
  <c r="AY23" i="9"/>
  <c r="DO31" i="1"/>
  <c r="AN30" i="10"/>
  <c r="AT30" i="9"/>
  <c r="S30" i="10"/>
  <c r="Y30" i="9"/>
  <c r="AY32" i="10"/>
  <c r="BE32" i="9"/>
  <c r="AD32" i="10"/>
  <c r="AJ32" i="9"/>
  <c r="AE33" i="1"/>
  <c r="I32" i="10"/>
  <c r="O32" i="9"/>
  <c r="ED35" i="1"/>
  <c r="AS34" i="10"/>
  <c r="AY34" i="9"/>
  <c r="CZ38" i="1"/>
  <c r="AI37" i="10"/>
  <c r="AO37" i="9"/>
  <c r="ED20" i="1"/>
  <c r="AS19" i="10"/>
  <c r="AY19" i="9"/>
  <c r="I21" i="10"/>
  <c r="O21" i="9"/>
  <c r="DO6" i="1"/>
  <c r="AT5" i="9"/>
  <c r="AN5" i="10"/>
  <c r="BU15" i="1"/>
  <c r="X14" i="10"/>
  <c r="AD14" i="9"/>
  <c r="AD4" i="10"/>
  <c r="AJ4" i="9"/>
  <c r="ED12" i="1"/>
  <c r="AS11" i="10"/>
  <c r="AY11" i="9"/>
  <c r="CK13" i="1"/>
  <c r="AD12" i="10"/>
  <c r="AJ12" i="9"/>
  <c r="CK38" i="1"/>
  <c r="AD37" i="10"/>
  <c r="AJ37" i="9"/>
  <c r="CZ23" i="1"/>
  <c r="AI22" i="10"/>
  <c r="AO22" i="9"/>
  <c r="ED16" i="1"/>
  <c r="AY15" i="9"/>
  <c r="AS15" i="10"/>
  <c r="Q12" i="1"/>
  <c r="D11" i="10"/>
  <c r="J11" i="9"/>
  <c r="BG23" i="1"/>
  <c r="S22" i="10"/>
  <c r="Y22" i="9"/>
  <c r="Q36" i="1"/>
  <c r="D35" i="10"/>
  <c r="J35" i="9"/>
  <c r="CK34" i="1"/>
  <c r="AD33" i="10"/>
  <c r="AJ33" i="9"/>
  <c r="CK17" i="1"/>
  <c r="AD16" i="10"/>
  <c r="AJ16" i="9"/>
  <c r="CZ21" i="1"/>
  <c r="AI20" i="10"/>
  <c r="AO20" i="9"/>
  <c r="AT35" i="10"/>
  <c r="AZ35" i="9"/>
  <c r="ES27" i="1"/>
  <c r="AX26" i="10"/>
  <c r="BD26" i="9"/>
  <c r="CK31" i="1"/>
  <c r="AD30" i="10"/>
  <c r="AJ30" i="9"/>
  <c r="AD11" i="10"/>
  <c r="AJ11" i="9"/>
  <c r="CZ31" i="1"/>
  <c r="AI30" i="10"/>
  <c r="AO30" i="9"/>
  <c r="CZ19" i="1"/>
  <c r="AI18" i="10"/>
  <c r="AO18" i="9"/>
  <c r="DO21" i="1"/>
  <c r="AN20" i="10"/>
  <c r="AT20" i="9"/>
  <c r="ED10" i="1"/>
  <c r="AS9" i="10"/>
  <c r="AY9" i="9"/>
  <c r="ES24" i="1"/>
  <c r="AX23" i="10"/>
  <c r="BD23" i="9"/>
  <c r="N12" i="10"/>
  <c r="T12" i="9"/>
  <c r="BG16" i="1"/>
  <c r="S15" i="10"/>
  <c r="Y15" i="9"/>
  <c r="BU21" i="1"/>
  <c r="X20" i="10"/>
  <c r="AD20" i="9"/>
  <c r="AE23" i="1"/>
  <c r="I22" i="10"/>
  <c r="O22" i="9"/>
  <c r="AS28" i="1"/>
  <c r="N27" i="10"/>
  <c r="T27" i="9"/>
  <c r="Q31" i="1"/>
  <c r="D30" i="10"/>
  <c r="J30" i="9"/>
  <c r="AS37" i="1"/>
  <c r="N36" i="10"/>
  <c r="T36" i="9"/>
  <c r="CK6" i="1"/>
  <c r="AD5" i="10"/>
  <c r="AJ5" i="9"/>
  <c r="I5" i="10"/>
  <c r="O5" i="9"/>
  <c r="DO27" i="1"/>
  <c r="AN26" i="10"/>
  <c r="AT26" i="9"/>
  <c r="I27" i="10"/>
  <c r="O27" i="9"/>
  <c r="BG29" i="1"/>
  <c r="S28" i="10"/>
  <c r="Y28" i="9"/>
  <c r="AY29" i="10"/>
  <c r="BE29" i="9"/>
  <c r="CK30" i="1"/>
  <c r="AD29" i="10"/>
  <c r="AJ29" i="9"/>
  <c r="I29" i="10"/>
  <c r="O29" i="9"/>
  <c r="CZ34" i="1"/>
  <c r="AI33" i="10"/>
  <c r="AO33" i="9"/>
  <c r="AS34" i="1"/>
  <c r="N33" i="10"/>
  <c r="T33" i="9"/>
  <c r="AD35" i="10"/>
  <c r="AJ35" i="9"/>
  <c r="I35" i="10"/>
  <c r="O35" i="9"/>
  <c r="CZ27" i="1"/>
  <c r="AI26" i="10"/>
  <c r="AO26" i="9"/>
  <c r="I16" i="10"/>
  <c r="O16" i="9"/>
  <c r="AY36" i="10"/>
  <c r="BE36" i="9"/>
  <c r="AY30" i="10"/>
  <c r="BE30" i="9"/>
  <c r="BU31" i="1"/>
  <c r="X30" i="10"/>
  <c r="AD30" i="9"/>
  <c r="AS8" i="1"/>
  <c r="N7" i="10"/>
  <c r="T7" i="9"/>
  <c r="CZ35" i="1"/>
  <c r="AI34" i="10"/>
  <c r="AO34" i="9"/>
  <c r="ED37" i="1"/>
  <c r="AS36" i="10"/>
  <c r="AY36" i="9"/>
  <c r="ES7" i="1"/>
  <c r="AX6" i="10"/>
  <c r="BD6" i="9"/>
  <c r="Q27" i="1"/>
  <c r="D26" i="10"/>
  <c r="J26" i="9"/>
  <c r="CK10" i="1"/>
  <c r="AD9" i="10"/>
  <c r="AJ9" i="9"/>
  <c r="CZ30" i="1"/>
  <c r="AI29" i="10"/>
  <c r="AO29" i="9"/>
  <c r="CZ17" i="1"/>
  <c r="AI16" i="10"/>
  <c r="AO16" i="9"/>
  <c r="DO37" i="1"/>
  <c r="AN36" i="10"/>
  <c r="AT36" i="9"/>
  <c r="DO19" i="1"/>
  <c r="AN18" i="10"/>
  <c r="AT18" i="9"/>
  <c r="ED31" i="1"/>
  <c r="AS30" i="10"/>
  <c r="AY30" i="9"/>
  <c r="ES22" i="1"/>
  <c r="AX21" i="10"/>
  <c r="BD21" i="9"/>
  <c r="BG9" i="1"/>
  <c r="S8" i="10"/>
  <c r="Y8" i="9"/>
  <c r="AS16" i="1"/>
  <c r="N15" i="10"/>
  <c r="T15" i="9"/>
  <c r="BG21" i="1"/>
  <c r="S20" i="10"/>
  <c r="Y20" i="9"/>
  <c r="X23" i="10"/>
  <c r="AD23" i="9"/>
  <c r="Q28" i="1"/>
  <c r="D27" i="10"/>
  <c r="J27" i="9"/>
  <c r="BG26" i="1"/>
  <c r="S25" i="10"/>
  <c r="Y25" i="9"/>
  <c r="BG35" i="1"/>
  <c r="S34" i="10"/>
  <c r="Y34" i="9"/>
  <c r="D36" i="10"/>
  <c r="J36" i="9"/>
  <c r="CZ7" i="1"/>
  <c r="AI6" i="10"/>
  <c r="AO6" i="9"/>
  <c r="AS7" i="1"/>
  <c r="N6" i="10"/>
  <c r="T6" i="9"/>
  <c r="ED8" i="1"/>
  <c r="AS7" i="10"/>
  <c r="AY7" i="9"/>
  <c r="Q8" i="1"/>
  <c r="D7" i="10"/>
  <c r="J7" i="9"/>
  <c r="BU10" i="1"/>
  <c r="X9" i="10"/>
  <c r="AD9" i="9"/>
  <c r="D9" i="10"/>
  <c r="J9" i="9"/>
  <c r="AE12" i="1"/>
  <c r="I11" i="10"/>
  <c r="O11" i="9"/>
  <c r="AN12" i="10"/>
  <c r="AT12" i="9"/>
  <c r="BG13" i="1"/>
  <c r="S12" i="10"/>
  <c r="Y12" i="9"/>
  <c r="AD13" i="10"/>
  <c r="AJ13" i="9"/>
  <c r="AE14" i="1"/>
  <c r="I13" i="10"/>
  <c r="O13" i="9"/>
  <c r="DO15" i="1"/>
  <c r="AN14" i="10"/>
  <c r="AT14" i="9"/>
  <c r="BG15" i="1"/>
  <c r="S14" i="10"/>
  <c r="Y14" i="9"/>
  <c r="ES16" i="1"/>
  <c r="FP16" i="1"/>
  <c r="BD15" i="9"/>
  <c r="AX15" i="10"/>
  <c r="CK16" i="1"/>
  <c r="AD15" i="10"/>
  <c r="AJ15" i="9"/>
  <c r="AE16" i="1"/>
  <c r="I15" i="10"/>
  <c r="O15" i="9"/>
  <c r="DO17" i="1"/>
  <c r="AN16" i="10"/>
  <c r="AT16" i="9"/>
  <c r="BG17" i="1"/>
  <c r="S16" i="10"/>
  <c r="Y16" i="9"/>
  <c r="AD18" i="10"/>
  <c r="AJ18" i="9"/>
  <c r="AE19" i="1"/>
  <c r="I18" i="10"/>
  <c r="O18" i="9"/>
  <c r="BG20" i="1"/>
  <c r="S19" i="10"/>
  <c r="Y19" i="9"/>
  <c r="ES21" i="1"/>
  <c r="AX20" i="10"/>
  <c r="BD20" i="9"/>
  <c r="CK21" i="1"/>
  <c r="AD20" i="10"/>
  <c r="AJ20" i="9"/>
  <c r="AE21" i="1"/>
  <c r="I20" i="10"/>
  <c r="O20" i="9"/>
  <c r="BG22" i="1"/>
  <c r="S21" i="10"/>
  <c r="Y21" i="9"/>
  <c r="CK23" i="1"/>
  <c r="AD22" i="10"/>
  <c r="AJ22" i="9"/>
  <c r="DO24" i="1"/>
  <c r="AN23" i="10"/>
  <c r="AT23" i="9"/>
  <c r="ES26" i="1"/>
  <c r="AX25" i="10"/>
  <c r="BD25" i="9"/>
  <c r="ED33" i="1"/>
  <c r="AS32" i="10"/>
  <c r="AY32" i="9"/>
  <c r="DO38" i="1"/>
  <c r="AN37" i="10"/>
  <c r="AT37" i="9"/>
  <c r="BG38" i="1"/>
  <c r="S37" i="10"/>
  <c r="Y37" i="9"/>
  <c r="DO7" i="1"/>
  <c r="AN6" i="10"/>
  <c r="AT6" i="9"/>
  <c r="I9" i="10"/>
  <c r="O9" i="9"/>
  <c r="AS30" i="1"/>
  <c r="N29" i="10"/>
  <c r="T29" i="9"/>
  <c r="BG6" i="1"/>
  <c r="S5" i="10"/>
  <c r="Y5" i="9"/>
  <c r="I26" i="10"/>
  <c r="O26" i="9"/>
  <c r="CZ10" i="1"/>
  <c r="AI9" i="10"/>
  <c r="AO9" i="9"/>
  <c r="ES10" i="1"/>
  <c r="AX9" i="10"/>
  <c r="BD9" i="9"/>
  <c r="BU27" i="1"/>
  <c r="X26" i="10"/>
  <c r="AD26" i="9"/>
  <c r="CK8" i="1"/>
  <c r="AD7" i="10"/>
  <c r="AJ7" i="9"/>
  <c r="AI28" i="10"/>
  <c r="AO28" i="9"/>
  <c r="DO35" i="1"/>
  <c r="AN34" i="10"/>
  <c r="AT34" i="9"/>
  <c r="ED30" i="1"/>
  <c r="AS29" i="10"/>
  <c r="AY29" i="9"/>
  <c r="BU17" i="1"/>
  <c r="X16" i="10"/>
  <c r="AD16" i="9"/>
  <c r="AS24" i="1"/>
  <c r="N23" i="10"/>
  <c r="T23" i="9"/>
  <c r="AS26" i="1"/>
  <c r="N25" i="10"/>
  <c r="T25" i="9"/>
  <c r="BU38" i="1"/>
  <c r="X37" i="10"/>
  <c r="AD37" i="9"/>
  <c r="ED6" i="1"/>
  <c r="AY5" i="9"/>
  <c r="AS5" i="10"/>
  <c r="Q6" i="1"/>
  <c r="D5" i="10"/>
  <c r="J5" i="9"/>
  <c r="BU30" i="1"/>
  <c r="X29" i="10"/>
  <c r="AD29" i="9"/>
  <c r="AS35" i="10"/>
  <c r="AY35" i="9"/>
  <c r="CZ13" i="1"/>
  <c r="AI12" i="10"/>
  <c r="AO12" i="9"/>
  <c r="AS14" i="1"/>
  <c r="N13" i="10"/>
  <c r="T13" i="9"/>
  <c r="BU33" i="1"/>
  <c r="X32" i="10"/>
  <c r="AD32" i="9"/>
  <c r="CZ26" i="1"/>
  <c r="AI25" i="10"/>
  <c r="AO25" i="9"/>
  <c r="BG12" i="1"/>
  <c r="S11" i="10"/>
  <c r="Y11" i="9"/>
  <c r="BG33" i="1"/>
  <c r="S32" i="10"/>
  <c r="Y32" i="9"/>
  <c r="CZ16" i="1"/>
  <c r="AI15" i="10"/>
  <c r="AO15" i="9"/>
  <c r="DO16" i="1"/>
  <c r="AN15" i="10"/>
  <c r="AT15" i="9"/>
  <c r="ES20" i="1"/>
  <c r="AX19" i="10"/>
  <c r="BD19" i="9"/>
  <c r="D12" i="10"/>
  <c r="J12" i="9"/>
  <c r="AS21" i="1"/>
  <c r="N20" i="10"/>
  <c r="T20" i="9"/>
  <c r="AS29" i="1"/>
  <c r="N28" i="10"/>
  <c r="T28" i="9"/>
  <c r="AS35" i="1"/>
  <c r="N34" i="10"/>
  <c r="T34" i="9"/>
  <c r="BU6" i="1"/>
  <c r="X5" i="10"/>
  <c r="AD5" i="9"/>
  <c r="CK26" i="1"/>
  <c r="AD25" i="10"/>
  <c r="AJ25" i="9"/>
  <c r="CK5" i="1"/>
  <c r="AI27" i="10"/>
  <c r="AO27" i="9"/>
  <c r="CZ14" i="1"/>
  <c r="AI13" i="10"/>
  <c r="AO13" i="9"/>
  <c r="DO33" i="1"/>
  <c r="AN32" i="10"/>
  <c r="AT32" i="9"/>
  <c r="DO9" i="1"/>
  <c r="AN8" i="10"/>
  <c r="AT8" i="9"/>
  <c r="ED29" i="1"/>
  <c r="AS28" i="10"/>
  <c r="AY28" i="9"/>
  <c r="ED5" i="1"/>
  <c r="AS4" i="10"/>
  <c r="AY4" i="9"/>
  <c r="ES17" i="1"/>
  <c r="AX16" i="10"/>
  <c r="BD16" i="9"/>
  <c r="BU14" i="1"/>
  <c r="X13" i="10"/>
  <c r="AD13" i="9"/>
  <c r="AS17" i="1"/>
  <c r="N16" i="10"/>
  <c r="T16" i="9"/>
  <c r="BU22" i="1"/>
  <c r="X21" i="10"/>
  <c r="AD21" i="9"/>
  <c r="I23" i="10"/>
  <c r="O23" i="9"/>
  <c r="Q29" i="1"/>
  <c r="D28" i="10"/>
  <c r="J28" i="9"/>
  <c r="D25" i="10"/>
  <c r="J25" i="9"/>
  <c r="Q35" i="1"/>
  <c r="D34" i="10"/>
  <c r="J34" i="9"/>
  <c r="AS38" i="1"/>
  <c r="N37" i="10"/>
  <c r="T37" i="9"/>
  <c r="AI4" i="10"/>
  <c r="AO4" i="9"/>
  <c r="AS5" i="1"/>
  <c r="N4" i="10"/>
  <c r="T4" i="9"/>
  <c r="CK7" i="1"/>
  <c r="AD6" i="10"/>
  <c r="AJ6" i="9"/>
  <c r="AE7" i="1"/>
  <c r="I6" i="10"/>
  <c r="O6" i="9"/>
  <c r="AT7" i="9"/>
  <c r="AN7" i="10"/>
  <c r="BG8" i="1"/>
  <c r="S7" i="10"/>
  <c r="Y7" i="9"/>
  <c r="ES9" i="1"/>
  <c r="BD8" i="9"/>
  <c r="AX8" i="10"/>
  <c r="AJ8" i="9"/>
  <c r="AD8" i="10"/>
  <c r="DO10" i="1"/>
  <c r="AN9" i="10"/>
  <c r="AT9" i="9"/>
  <c r="BG10" i="1"/>
  <c r="S9" i="10"/>
  <c r="Y9" i="9"/>
  <c r="AX11" i="10"/>
  <c r="BD11" i="9"/>
  <c r="D15" i="10"/>
  <c r="J15" i="9"/>
  <c r="BU19" i="1"/>
  <c r="X18" i="10"/>
  <c r="AD18" i="9"/>
  <c r="Q19" i="1"/>
  <c r="D18" i="10"/>
  <c r="J18" i="9"/>
  <c r="AI19" i="10"/>
  <c r="AO19" i="9"/>
  <c r="AS20" i="1"/>
  <c r="N19" i="10"/>
  <c r="T19" i="9"/>
  <c r="ED21" i="1"/>
  <c r="AS20" i="10"/>
  <c r="AY20" i="9"/>
  <c r="N21" i="10"/>
  <c r="T21" i="9"/>
  <c r="BU23" i="1"/>
  <c r="X22" i="10"/>
  <c r="AD22" i="9"/>
  <c r="D22" i="10"/>
  <c r="J22" i="9"/>
  <c r="CZ24" i="1"/>
  <c r="AI23" i="10"/>
  <c r="AO23" i="9"/>
  <c r="AS25" i="10"/>
  <c r="AY25" i="9"/>
  <c r="AE37" i="1"/>
  <c r="I36" i="10"/>
  <c r="O36" i="9"/>
  <c r="FP7" i="1"/>
  <c r="FP34" i="1"/>
  <c r="CX6" i="1"/>
  <c r="ES12" i="1"/>
  <c r="ES35" i="1"/>
  <c r="BS7" i="1"/>
  <c r="EB9" i="1"/>
  <c r="CX10" i="1"/>
  <c r="BE12" i="1"/>
  <c r="BE21" i="1"/>
  <c r="EQ22" i="1"/>
  <c r="AC22" i="1"/>
  <c r="DM23" i="1"/>
  <c r="BE23" i="1"/>
  <c r="EQ24" i="1"/>
  <c r="EQ27" i="1"/>
  <c r="BE28" i="1"/>
  <c r="DM35" i="1"/>
  <c r="Q10" i="1"/>
  <c r="EZ10" i="1"/>
  <c r="FA10" i="1"/>
  <c r="CK12" i="1"/>
  <c r="CK36" i="1"/>
  <c r="BE35" i="1"/>
  <c r="O12" i="1"/>
  <c r="AQ17" i="1"/>
  <c r="EB19" i="1"/>
  <c r="O21" i="1"/>
  <c r="CX22" i="1"/>
  <c r="EB23" i="1"/>
  <c r="BS26" i="1"/>
  <c r="O33" i="1"/>
  <c r="AQ34" i="1"/>
  <c r="EB35" i="1"/>
  <c r="EB37" i="1"/>
  <c r="BS37" i="1"/>
  <c r="O37" i="1"/>
  <c r="BT7" i="1"/>
  <c r="CI36" i="1"/>
  <c r="O15" i="1"/>
  <c r="CX16" i="1"/>
  <c r="O17" i="1"/>
  <c r="EB27" i="1"/>
  <c r="CX30" i="1"/>
  <c r="EB31" i="1"/>
  <c r="O34" i="1"/>
  <c r="BS38" i="1"/>
  <c r="O38" i="1"/>
  <c r="BE15" i="1"/>
  <c r="DM20" i="1"/>
  <c r="DM22" i="1"/>
  <c r="AC26" i="1"/>
  <c r="DM27" i="1"/>
  <c r="BE27" i="1"/>
  <c r="EQ28" i="1"/>
  <c r="CI28" i="1"/>
  <c r="Q5" i="1"/>
  <c r="BE37" i="1"/>
  <c r="DO8" i="1"/>
  <c r="FN8" i="1"/>
  <c r="CJ28" i="1"/>
  <c r="DN20" i="1"/>
  <c r="DM17" i="1"/>
  <c r="CI21" i="1"/>
  <c r="AC35" i="1"/>
  <c r="CX13" i="1"/>
  <c r="AQ13" i="1"/>
  <c r="EB14" i="1"/>
  <c r="O14" i="1"/>
  <c r="O26" i="1"/>
  <c r="BS5" i="1"/>
  <c r="BT5" i="1"/>
  <c r="EQ6" i="1"/>
  <c r="BE14" i="1"/>
  <c r="EQ15" i="1"/>
  <c r="CI15" i="1"/>
  <c r="AC31" i="1"/>
  <c r="BE33" i="1"/>
  <c r="EQ34" i="1"/>
  <c r="DN22" i="1"/>
  <c r="ER28" i="1"/>
  <c r="AQ14" i="1"/>
  <c r="BS15" i="1"/>
  <c r="CI38" i="1"/>
  <c r="EB20" i="1"/>
  <c r="BS20" i="1"/>
  <c r="AQ23" i="1"/>
  <c r="BF27" i="1"/>
  <c r="AD26" i="1"/>
  <c r="AE26" i="1"/>
  <c r="CK33" i="1"/>
  <c r="FM33" i="1"/>
  <c r="FN33" i="1"/>
  <c r="AS6" i="1"/>
  <c r="EZ6" i="1"/>
  <c r="Q23" i="1"/>
  <c r="FA23" i="1"/>
  <c r="EZ23" i="1"/>
  <c r="ED26" i="1"/>
  <c r="FM26" i="1"/>
  <c r="CJ15" i="1"/>
  <c r="CY22" i="1"/>
  <c r="BE9" i="1"/>
  <c r="EQ10" i="1"/>
  <c r="CI10" i="1"/>
  <c r="EQ20" i="1"/>
  <c r="FM7" i="1"/>
  <c r="EB6" i="1"/>
  <c r="DM28" i="1"/>
  <c r="O35" i="1"/>
  <c r="FN7" i="1"/>
  <c r="EZ16" i="1"/>
  <c r="EC23" i="1"/>
  <c r="BF14" i="1"/>
  <c r="P21" i="1"/>
  <c r="BT26" i="1"/>
  <c r="DM13" i="1"/>
  <c r="CI14" i="1"/>
  <c r="EB22" i="1"/>
  <c r="BS24" i="1"/>
  <c r="O24" i="1"/>
  <c r="CX26" i="1"/>
  <c r="EQ29" i="1"/>
  <c r="CI29" i="1"/>
  <c r="AC29" i="1"/>
  <c r="BE30" i="1"/>
  <c r="EQ31" i="1"/>
  <c r="DM33" i="1"/>
  <c r="FN31" i="1"/>
  <c r="EC19" i="1"/>
  <c r="AC7" i="1"/>
  <c r="BE24" i="1"/>
  <c r="AQ37" i="1"/>
  <c r="EQ13" i="1"/>
  <c r="AC13" i="1"/>
  <c r="BE29" i="1"/>
  <c r="CI30" i="1"/>
  <c r="DM8" i="1"/>
  <c r="BE8" i="1"/>
  <c r="EQ9" i="1"/>
  <c r="CI9" i="1"/>
  <c r="DM10" i="1"/>
  <c r="BS12" i="1"/>
  <c r="AQ16" i="1"/>
  <c r="BS17" i="1"/>
  <c r="BE19" i="1"/>
  <c r="CI20" i="1"/>
  <c r="AQ22" i="1"/>
  <c r="CI23" i="1"/>
  <c r="EQ26" i="1"/>
  <c r="O30" i="1"/>
  <c r="CX31" i="1"/>
  <c r="AQ31" i="1"/>
  <c r="EB33" i="1"/>
  <c r="DM36" i="1"/>
  <c r="BE36" i="1"/>
  <c r="DM38" i="1"/>
  <c r="BE38" i="1"/>
  <c r="O7" i="1"/>
  <c r="CI16" i="1"/>
  <c r="AQ36" i="1"/>
  <c r="O23" i="1"/>
  <c r="CX28" i="1"/>
  <c r="CI31" i="1"/>
  <c r="BS35" i="1"/>
  <c r="DM5" i="1"/>
  <c r="BE5" i="1"/>
  <c r="CI6" i="1"/>
  <c r="DM7" i="1"/>
  <c r="DM9" i="1"/>
  <c r="CI13" i="1"/>
  <c r="DM14" i="1"/>
  <c r="EB16" i="1"/>
  <c r="BS16" i="1"/>
  <c r="CX17" i="1"/>
  <c r="EQ19" i="1"/>
  <c r="O20" i="1"/>
  <c r="CX21" i="1"/>
  <c r="AQ21" i="1"/>
  <c r="CI22" i="1"/>
  <c r="CI24" i="1"/>
  <c r="AQ24" i="1"/>
  <c r="BS29" i="1"/>
  <c r="O29" i="1"/>
  <c r="CI34" i="1"/>
  <c r="DM37" i="1"/>
  <c r="EQ38" i="1"/>
  <c r="ET15" i="1"/>
  <c r="BS6" i="1"/>
  <c r="O6" i="1"/>
  <c r="CX7" i="1"/>
  <c r="EB13" i="1"/>
  <c r="CX14" i="1"/>
  <c r="AC15" i="1"/>
  <c r="AC21" i="1"/>
  <c r="DM26" i="1"/>
  <c r="DM29" i="1"/>
  <c r="BS34" i="1"/>
  <c r="AC38" i="1"/>
  <c r="FN35" i="1"/>
  <c r="EQ7" i="1"/>
  <c r="EB8" i="1"/>
  <c r="AQ9" i="1"/>
  <c r="EB10" i="1"/>
  <c r="BS10" i="1"/>
  <c r="O10" i="1"/>
  <c r="CI12" i="1"/>
  <c r="CI17" i="1"/>
  <c r="AC17" i="1"/>
  <c r="BS19" i="1"/>
  <c r="O19" i="1"/>
  <c r="CX20" i="1"/>
  <c r="BS21" i="1"/>
  <c r="BE26" i="1"/>
  <c r="AQ27" i="1"/>
  <c r="EB28" i="1"/>
  <c r="BS28" i="1"/>
  <c r="AC30" i="1"/>
  <c r="DM31" i="1"/>
  <c r="EQ33" i="1"/>
  <c r="CI33" i="1"/>
  <c r="BE34" i="1"/>
  <c r="CX35" i="1"/>
  <c r="AQ35" i="1"/>
  <c r="EB36" i="1"/>
  <c r="BS36" i="1"/>
  <c r="EE5" i="1"/>
  <c r="CZ28" i="1"/>
  <c r="AS19" i="1"/>
  <c r="ES8" i="1"/>
  <c r="FM8" i="1"/>
  <c r="Q16" i="1"/>
  <c r="FA16" i="1"/>
  <c r="FM35" i="1"/>
  <c r="DN29" i="1"/>
  <c r="DO13" i="1"/>
  <c r="EC14" i="1"/>
  <c r="P14" i="1"/>
  <c r="BF24" i="1"/>
  <c r="AD29" i="1"/>
  <c r="P30" i="1"/>
  <c r="BT34" i="1"/>
  <c r="BT35" i="1"/>
  <c r="CX5" i="1"/>
  <c r="AQ5" i="1"/>
  <c r="AQ6" i="1"/>
  <c r="CI7" i="1"/>
  <c r="AQ7" i="1"/>
  <c r="CI8" i="1"/>
  <c r="AC8" i="1"/>
  <c r="AC12" i="1"/>
  <c r="BS13" i="1"/>
  <c r="BS14" i="1"/>
  <c r="DM16" i="1"/>
  <c r="O16" i="1"/>
  <c r="BE17" i="1"/>
  <c r="CX19" i="1"/>
  <c r="AQ19" i="1"/>
  <c r="EB24" i="1"/>
  <c r="CI26" i="1"/>
  <c r="AQ26" i="1"/>
  <c r="CI27" i="1"/>
  <c r="AC27" i="1"/>
  <c r="AC28" i="1"/>
  <c r="DM30" i="1"/>
  <c r="BS31" i="1"/>
  <c r="BS33" i="1"/>
  <c r="AC34" i="1"/>
  <c r="O36" i="1"/>
  <c r="CX38" i="1"/>
  <c r="BV15" i="1"/>
  <c r="EC13" i="1"/>
  <c r="AR27" i="1"/>
  <c r="BF36" i="1"/>
  <c r="BF37" i="1"/>
  <c r="EZ37" i="1"/>
  <c r="CI5" i="1"/>
  <c r="AC6" i="1"/>
  <c r="EB7" i="1"/>
  <c r="AC10" i="1"/>
  <c r="BE13" i="1"/>
  <c r="O13" i="1"/>
  <c r="CX15" i="1"/>
  <c r="BE16" i="1"/>
  <c r="CI19" i="1"/>
  <c r="AC20" i="1"/>
  <c r="EB26" i="1"/>
  <c r="BS27" i="1"/>
  <c r="O28" i="1"/>
  <c r="BE31" i="1"/>
  <c r="O31" i="1"/>
  <c r="CX34" i="1"/>
  <c r="CX36" i="1"/>
  <c r="CX37" i="1"/>
  <c r="EC28" i="1"/>
  <c r="FM31" i="1"/>
  <c r="AD15" i="1"/>
  <c r="BF19" i="1"/>
  <c r="BT29" i="1"/>
  <c r="O8" i="1"/>
  <c r="O9" i="1"/>
  <c r="EQ16" i="1"/>
  <c r="EQ17" i="1"/>
  <c r="AC19" i="1"/>
  <c r="DM21" i="1"/>
  <c r="BS22" i="1"/>
  <c r="BS23" i="1"/>
  <c r="AC24" i="1"/>
  <c r="O27" i="1"/>
  <c r="CX29" i="1"/>
  <c r="EQ30" i="1"/>
  <c r="AQ30" i="1"/>
  <c r="EQ37" i="1"/>
  <c r="EB38" i="1"/>
  <c r="EC22" i="1"/>
  <c r="AT17" i="1"/>
  <c r="BF30" i="1"/>
  <c r="AQ33" i="1"/>
  <c r="EQ35" i="1"/>
  <c r="EC27" i="1"/>
  <c r="ER19" i="1"/>
  <c r="BF5" i="1"/>
  <c r="AR9" i="1"/>
  <c r="BT28" i="1"/>
  <c r="P33" i="1"/>
  <c r="BE6" i="1"/>
  <c r="CX8" i="1"/>
  <c r="AQ8" i="1"/>
  <c r="CX9" i="1"/>
  <c r="BE10" i="1"/>
  <c r="EB15" i="1"/>
  <c r="AC16" i="1"/>
  <c r="EB17" i="1"/>
  <c r="DM19" i="1"/>
  <c r="BE20" i="1"/>
  <c r="BE22" i="1"/>
  <c r="O22" i="1"/>
  <c r="CX24" i="1"/>
  <c r="CX27" i="1"/>
  <c r="AQ28" i="1"/>
  <c r="EB34" i="1"/>
  <c r="CI35" i="1"/>
  <c r="AC36" i="1"/>
  <c r="AC37" i="1"/>
  <c r="FN26" i="1"/>
  <c r="FO26" i="1"/>
  <c r="P17" i="1"/>
  <c r="EQ12" i="1"/>
  <c r="EQ21" i="1"/>
  <c r="EB29" i="1"/>
  <c r="BS30" i="1"/>
  <c r="FN30" i="1"/>
  <c r="FN17" i="1"/>
  <c r="BT12" i="1"/>
  <c r="CZ5" i="1"/>
  <c r="CX12" i="1"/>
  <c r="CY12" i="1"/>
  <c r="AQ12" i="1"/>
  <c r="AR12" i="1"/>
  <c r="AQ15" i="1"/>
  <c r="AR15" i="1"/>
  <c r="EQ36" i="1"/>
  <c r="CI37" i="1"/>
  <c r="CJ37" i="1"/>
  <c r="CZ29" i="1"/>
  <c r="CZ9" i="1"/>
  <c r="FN9" i="1"/>
  <c r="GB10" i="1"/>
  <c r="GC10" i="1"/>
  <c r="AE10" i="1"/>
  <c r="AS13" i="1"/>
  <c r="FA13" i="1"/>
  <c r="AE20" i="1"/>
  <c r="FA20" i="1"/>
  <c r="EZ20" i="1"/>
  <c r="BG31" i="1"/>
  <c r="FA31" i="1"/>
  <c r="EZ31" i="1"/>
  <c r="FM34" i="1"/>
  <c r="CY15" i="1"/>
  <c r="AS22" i="1"/>
  <c r="FA22" i="1"/>
  <c r="AD38" i="1"/>
  <c r="BU24" i="1"/>
  <c r="CZ20" i="1"/>
  <c r="ED38" i="1"/>
  <c r="FN38" i="1"/>
  <c r="FM38" i="1"/>
  <c r="AE8" i="1"/>
  <c r="FM21" i="1"/>
  <c r="FN21" i="1"/>
  <c r="Q26" i="1"/>
  <c r="Q37" i="1"/>
  <c r="R38" i="1"/>
  <c r="FM17" i="1"/>
  <c r="FN34" i="1"/>
  <c r="FM24" i="1"/>
  <c r="FN24" i="1"/>
  <c r="FM10" i="1"/>
  <c r="FN10" i="1"/>
  <c r="FN6" i="1"/>
  <c r="FM6" i="1"/>
  <c r="Q15" i="1"/>
  <c r="AE17" i="1"/>
  <c r="Q24" i="1"/>
  <c r="O5" i="1"/>
  <c r="BS9" i="1"/>
  <c r="BT9" i="1"/>
  <c r="AC9" i="1"/>
  <c r="AD9" i="1"/>
  <c r="EQ14" i="1"/>
  <c r="ER14" i="1"/>
  <c r="EQ23" i="1"/>
  <c r="ER23" i="1"/>
  <c r="CX23" i="1"/>
  <c r="FM16" i="1"/>
  <c r="FN16" i="1"/>
  <c r="FM30" i="1"/>
  <c r="CK19" i="1"/>
  <c r="CK14" i="1"/>
  <c r="CK9" i="1"/>
  <c r="FM9" i="1"/>
  <c r="GC6" i="1"/>
  <c r="GB6" i="1"/>
  <c r="AE6" i="1"/>
  <c r="FA6" i="1"/>
  <c r="Q13" i="1"/>
  <c r="EZ13" i="1"/>
  <c r="Q22" i="1"/>
  <c r="EZ22" i="1"/>
  <c r="AE28" i="1"/>
  <c r="BG34" i="1"/>
  <c r="AE35" i="1"/>
  <c r="BE7" i="1"/>
  <c r="BF7" i="1"/>
  <c r="BS8" i="1"/>
  <c r="BT8" i="1"/>
  <c r="AE24" i="1"/>
  <c r="AE27" i="1"/>
  <c r="EQ8" i="1"/>
  <c r="CX33" i="1"/>
  <c r="AE13" i="1"/>
  <c r="AE22" i="1"/>
  <c r="AE30" i="1"/>
  <c r="AE36" i="1"/>
  <c r="EQ5" i="1"/>
  <c r="GB16" i="1"/>
  <c r="GC16" i="1"/>
  <c r="GC31" i="1"/>
  <c r="GB31" i="1"/>
  <c r="AC5" i="1"/>
  <c r="DM6" i="1"/>
  <c r="AQ10" i="1"/>
  <c r="EB12" i="1"/>
  <c r="AE34" i="1"/>
  <c r="AC14" i="1"/>
  <c r="DM15" i="1"/>
  <c r="AQ20" i="1"/>
  <c r="EB21" i="1"/>
  <c r="AC23" i="1"/>
  <c r="DM24" i="1"/>
  <c r="AQ29" i="1"/>
  <c r="EB30" i="1"/>
  <c r="AC33" i="1"/>
  <c r="DM34" i="1"/>
  <c r="AQ38" i="1"/>
  <c r="AF26" i="1"/>
  <c r="J25" i="10"/>
  <c r="P25" i="9"/>
  <c r="ET21" i="1"/>
  <c r="AW20" i="10"/>
  <c r="BC20" i="9"/>
  <c r="R8" i="1"/>
  <c r="C7" i="10"/>
  <c r="I7" i="9"/>
  <c r="EE24" i="1"/>
  <c r="AR23" i="10"/>
  <c r="AX23" i="9"/>
  <c r="C18" i="10"/>
  <c r="I18" i="9"/>
  <c r="M8" i="10"/>
  <c r="S8" i="9"/>
  <c r="AT21" i="1"/>
  <c r="M20" i="10"/>
  <c r="S20" i="9"/>
  <c r="BH8" i="1"/>
  <c r="R7" i="10"/>
  <c r="X7" i="9"/>
  <c r="AF7" i="1"/>
  <c r="H6" i="10"/>
  <c r="N6" i="9"/>
  <c r="AW28" i="10"/>
  <c r="BC28" i="9"/>
  <c r="D20" i="10"/>
  <c r="J20" i="9"/>
  <c r="FP26" i="1"/>
  <c r="AT25" i="10"/>
  <c r="AZ25" i="9"/>
  <c r="FP33" i="1"/>
  <c r="AE32" i="10"/>
  <c r="AK32" i="9"/>
  <c r="AT14" i="1"/>
  <c r="M13" i="10"/>
  <c r="S13" i="9"/>
  <c r="R13" i="10"/>
  <c r="X13" i="9"/>
  <c r="DA13" i="1"/>
  <c r="AH12" i="10"/>
  <c r="AN12" i="9"/>
  <c r="R36" i="10"/>
  <c r="X36" i="9"/>
  <c r="AM19" i="10"/>
  <c r="AS19" i="9"/>
  <c r="C16" i="10"/>
  <c r="I16" i="9"/>
  <c r="AR34" i="10"/>
  <c r="AX34" i="9"/>
  <c r="M16" i="10"/>
  <c r="S16" i="9"/>
  <c r="DP35" i="1"/>
  <c r="AM34" i="10"/>
  <c r="AS34" i="9"/>
  <c r="BH21" i="1"/>
  <c r="R20" i="10"/>
  <c r="X20" i="9"/>
  <c r="AO9" i="10"/>
  <c r="AU9" i="9"/>
  <c r="T7" i="10"/>
  <c r="Z7" i="9"/>
  <c r="AE6" i="10"/>
  <c r="AK6" i="9"/>
  <c r="O37" i="10"/>
  <c r="U37" i="9"/>
  <c r="E28" i="10"/>
  <c r="K28" i="9"/>
  <c r="O16" i="10"/>
  <c r="U16" i="9"/>
  <c r="AE4" i="10"/>
  <c r="AK4" i="9"/>
  <c r="T11" i="10"/>
  <c r="Z11" i="9"/>
  <c r="O23" i="10"/>
  <c r="U23" i="9"/>
  <c r="AY25" i="10"/>
  <c r="BE25" i="9"/>
  <c r="J18" i="10"/>
  <c r="P18" i="9"/>
  <c r="AO16" i="10"/>
  <c r="AU16" i="9"/>
  <c r="E27" i="10"/>
  <c r="K27" i="9"/>
  <c r="O15" i="10"/>
  <c r="U15" i="9"/>
  <c r="AE9" i="10"/>
  <c r="AK9" i="9"/>
  <c r="Y20" i="10"/>
  <c r="AE20" i="9"/>
  <c r="AY23" i="10"/>
  <c r="BE23" i="9"/>
  <c r="E11" i="10"/>
  <c r="K11" i="9"/>
  <c r="E19" i="10"/>
  <c r="K19" i="9"/>
  <c r="O35" i="10"/>
  <c r="U35" i="9"/>
  <c r="AJ36" i="10"/>
  <c r="AP36" i="9"/>
  <c r="AE23" i="10"/>
  <c r="AK23" i="9"/>
  <c r="AE21" i="10"/>
  <c r="AK21" i="9"/>
  <c r="AY28" i="10"/>
  <c r="BE28" i="9"/>
  <c r="FA28" i="1"/>
  <c r="X27" i="10"/>
  <c r="AD27" i="9"/>
  <c r="FA35" i="1"/>
  <c r="X34" i="10"/>
  <c r="AD34" i="9"/>
  <c r="AH27" i="10"/>
  <c r="AN27" i="9"/>
  <c r="AR11" i="10"/>
  <c r="AX11" i="9"/>
  <c r="AW35" i="10"/>
  <c r="BC35" i="9"/>
  <c r="EE15" i="1"/>
  <c r="AR14" i="10"/>
  <c r="AX14" i="9"/>
  <c r="C30" i="10"/>
  <c r="I30" i="9"/>
  <c r="H7" i="10"/>
  <c r="N7" i="9"/>
  <c r="EE8" i="1"/>
  <c r="AR7" i="10"/>
  <c r="AX7" i="9"/>
  <c r="C22" i="10"/>
  <c r="I22" i="9"/>
  <c r="DA26" i="1"/>
  <c r="AH25" i="10"/>
  <c r="AN25" i="9"/>
  <c r="ET20" i="1"/>
  <c r="AW19" i="10"/>
  <c r="BC19" i="9"/>
  <c r="H34" i="10"/>
  <c r="N34" i="9"/>
  <c r="R12" i="1"/>
  <c r="C11" i="10"/>
  <c r="I11" i="9"/>
  <c r="AJ23" i="10"/>
  <c r="AP23" i="9"/>
  <c r="O34" i="10"/>
  <c r="U34" i="9"/>
  <c r="O13" i="10"/>
  <c r="U13" i="9"/>
  <c r="Y9" i="10"/>
  <c r="AE9" i="9"/>
  <c r="AT30" i="10"/>
  <c r="AZ30" i="9"/>
  <c r="AT36" i="10"/>
  <c r="AZ36" i="9"/>
  <c r="AE5" i="10"/>
  <c r="AK5" i="9"/>
  <c r="AJ18" i="10"/>
  <c r="AP18" i="9"/>
  <c r="AJ20" i="10"/>
  <c r="AP20" i="9"/>
  <c r="AT23" i="10"/>
  <c r="AZ23" i="9"/>
  <c r="BE5" i="9"/>
  <c r="AY5" i="10"/>
  <c r="AO13" i="10"/>
  <c r="AU13" i="9"/>
  <c r="AE26" i="10"/>
  <c r="AK26" i="9"/>
  <c r="AM23" i="10"/>
  <c r="AS23" i="9"/>
  <c r="M9" i="10"/>
  <c r="S9" i="9"/>
  <c r="AW4" i="10"/>
  <c r="BC4" i="9"/>
  <c r="J26" i="10"/>
  <c r="P26" i="9"/>
  <c r="AF28" i="1"/>
  <c r="J27" i="10"/>
  <c r="P27" i="9"/>
  <c r="AH22" i="10"/>
  <c r="AN22" i="9"/>
  <c r="W8" i="10"/>
  <c r="AC8" i="9"/>
  <c r="E36" i="10"/>
  <c r="K36" i="9"/>
  <c r="AJ19" i="10"/>
  <c r="AP19" i="9"/>
  <c r="N14" i="10"/>
  <c r="T14" i="9"/>
  <c r="FP5" i="1"/>
  <c r="AJ4" i="10"/>
  <c r="AP4" i="9"/>
  <c r="FA17" i="1"/>
  <c r="D16" i="10"/>
  <c r="J16" i="9"/>
  <c r="DA24" i="1"/>
  <c r="AH23" i="10"/>
  <c r="AN23" i="9"/>
  <c r="BH10" i="1"/>
  <c r="R9" i="10"/>
  <c r="X9" i="9"/>
  <c r="BG5" i="1"/>
  <c r="S4" i="10"/>
  <c r="Y4" i="9"/>
  <c r="AR37" i="10"/>
  <c r="AX37" i="9"/>
  <c r="W21" i="10"/>
  <c r="AC21" i="9"/>
  <c r="S18" i="10"/>
  <c r="Y18" i="9"/>
  <c r="R30" i="10"/>
  <c r="X30" i="9"/>
  <c r="C12" i="10"/>
  <c r="I12" i="9"/>
  <c r="AS27" i="1"/>
  <c r="N26" i="10"/>
  <c r="T26" i="9"/>
  <c r="DP30" i="1"/>
  <c r="AM29" i="10"/>
  <c r="AS29" i="9"/>
  <c r="DA19" i="1"/>
  <c r="AH18" i="10"/>
  <c r="AN18" i="9"/>
  <c r="CL8" i="1"/>
  <c r="AC7" i="10"/>
  <c r="AI7" i="9"/>
  <c r="Q30" i="1"/>
  <c r="D29" i="10"/>
  <c r="J29" i="9"/>
  <c r="EE36" i="1"/>
  <c r="AR35" i="10"/>
  <c r="AX35" i="9"/>
  <c r="W27" i="10"/>
  <c r="AC27" i="9"/>
  <c r="H16" i="10"/>
  <c r="N16" i="9"/>
  <c r="ET7" i="1"/>
  <c r="AW6" i="10"/>
  <c r="BC6" i="9"/>
  <c r="DA14" i="1"/>
  <c r="AH13" i="10"/>
  <c r="AN13" i="9"/>
  <c r="AC33" i="10"/>
  <c r="AI33" i="9"/>
  <c r="R20" i="1"/>
  <c r="C19" i="10"/>
  <c r="I19" i="9"/>
  <c r="DP7" i="1"/>
  <c r="AM6" i="10"/>
  <c r="AS6" i="9"/>
  <c r="AT36" i="1"/>
  <c r="M35" i="10"/>
  <c r="S35" i="9"/>
  <c r="AT31" i="1"/>
  <c r="M30" i="10"/>
  <c r="S30" i="9"/>
  <c r="BV17" i="1"/>
  <c r="W16" i="10"/>
  <c r="AC16" i="9"/>
  <c r="CL30" i="1"/>
  <c r="AC29" i="10"/>
  <c r="AI29" i="9"/>
  <c r="C23" i="10"/>
  <c r="I23" i="9"/>
  <c r="ED23" i="1"/>
  <c r="AS22" i="10"/>
  <c r="AY22" i="9"/>
  <c r="CL10" i="1"/>
  <c r="AC9" i="10"/>
  <c r="AI9" i="9"/>
  <c r="BG27" i="1"/>
  <c r="S26" i="10"/>
  <c r="Y26" i="9"/>
  <c r="DO22" i="1"/>
  <c r="AN21" i="10"/>
  <c r="AT21" i="9"/>
  <c r="BU5" i="1"/>
  <c r="X4" i="10"/>
  <c r="AD4" i="9"/>
  <c r="CL21" i="1"/>
  <c r="AC20" i="10"/>
  <c r="AI20" i="9"/>
  <c r="AC27" i="10"/>
  <c r="AI27" i="9"/>
  <c r="C37" i="10"/>
  <c r="I37" i="9"/>
  <c r="C14" i="10"/>
  <c r="I14" i="9"/>
  <c r="C32" i="10"/>
  <c r="I32" i="9"/>
  <c r="BH35" i="1"/>
  <c r="R34" i="10"/>
  <c r="X34" i="9"/>
  <c r="ET27" i="1"/>
  <c r="AW26" i="10"/>
  <c r="BC26" i="9"/>
  <c r="DA10" i="1"/>
  <c r="AH9" i="10"/>
  <c r="AN9" i="9"/>
  <c r="FP17" i="1"/>
  <c r="AO32" i="10"/>
  <c r="AU32" i="9"/>
  <c r="AJ15" i="10"/>
  <c r="AP15" i="9"/>
  <c r="Y37" i="10"/>
  <c r="AE37" i="9"/>
  <c r="AO37" i="10"/>
  <c r="AU37" i="9"/>
  <c r="BE20" i="9"/>
  <c r="AY20" i="10"/>
  <c r="J13" i="10"/>
  <c r="P13" i="9"/>
  <c r="O6" i="10"/>
  <c r="U6" i="9"/>
  <c r="T34" i="10"/>
  <c r="Z34" i="9"/>
  <c r="AJ16" i="10"/>
  <c r="AP16" i="9"/>
  <c r="Y30" i="10"/>
  <c r="AE30" i="9"/>
  <c r="O33" i="10"/>
  <c r="U33" i="9"/>
  <c r="FP30" i="1"/>
  <c r="AE29" i="10"/>
  <c r="AK29" i="9"/>
  <c r="O27" i="10"/>
  <c r="U27" i="9"/>
  <c r="E35" i="10"/>
  <c r="K35" i="9"/>
  <c r="AT34" i="10"/>
  <c r="AZ34" i="9"/>
  <c r="AR4" i="10"/>
  <c r="AX4" i="9"/>
  <c r="J30" i="10"/>
  <c r="P30" i="9"/>
  <c r="AJ32" i="10"/>
  <c r="AP32" i="9"/>
  <c r="AO25" i="10"/>
  <c r="AU25" i="9"/>
  <c r="O32" i="10"/>
  <c r="U32" i="9"/>
  <c r="Y19" i="10"/>
  <c r="AE19" i="9"/>
  <c r="AT33" i="10"/>
  <c r="AZ33" i="9"/>
  <c r="FM12" i="1"/>
  <c r="AI11" i="10"/>
  <c r="AO11" i="9"/>
  <c r="DA34" i="1"/>
  <c r="AH33" i="10"/>
  <c r="AN33" i="9"/>
  <c r="AU4" i="10"/>
  <c r="BA4" i="9"/>
  <c r="DP36" i="1"/>
  <c r="AM35" i="10"/>
  <c r="AS35" i="9"/>
  <c r="T33" i="10"/>
  <c r="Z33" i="9"/>
  <c r="BU29" i="1"/>
  <c r="X28" i="10"/>
  <c r="AD28" i="9"/>
  <c r="AM8" i="10"/>
  <c r="AS8" i="9"/>
  <c r="BG14" i="1"/>
  <c r="S13" i="10"/>
  <c r="Y13" i="9"/>
  <c r="ET6" i="1"/>
  <c r="AW5" i="10"/>
  <c r="BC5" i="9"/>
  <c r="AT4" i="10"/>
  <c r="AZ4" i="9"/>
  <c r="Y29" i="10"/>
  <c r="AE29" i="9"/>
  <c r="T21" i="10"/>
  <c r="Z21" i="9"/>
  <c r="AM5" i="10"/>
  <c r="AS5" i="9"/>
  <c r="J35" i="10"/>
  <c r="P35" i="9"/>
  <c r="J23" i="10"/>
  <c r="P23" i="9"/>
  <c r="ES23" i="1"/>
  <c r="AX22" i="10"/>
  <c r="BD22" i="9"/>
  <c r="C4" i="10"/>
  <c r="I4" i="9"/>
  <c r="E25" i="10"/>
  <c r="K25" i="9"/>
  <c r="BV24" i="1"/>
  <c r="Y23" i="10"/>
  <c r="AE23" i="9"/>
  <c r="BH31" i="1"/>
  <c r="T30" i="10"/>
  <c r="Z30" i="9"/>
  <c r="M14" i="10"/>
  <c r="S14" i="9"/>
  <c r="BU12" i="1"/>
  <c r="X11" i="10"/>
  <c r="AD11" i="9"/>
  <c r="C21" i="10"/>
  <c r="I21" i="9"/>
  <c r="AH8" i="10"/>
  <c r="AN8" i="9"/>
  <c r="ES19" i="1"/>
  <c r="AX18" i="10"/>
  <c r="BD18" i="9"/>
  <c r="ET37" i="1"/>
  <c r="AW36" i="10"/>
  <c r="BC36" i="9"/>
  <c r="DP21" i="1"/>
  <c r="AM20" i="10"/>
  <c r="AS20" i="9"/>
  <c r="AE15" i="1"/>
  <c r="I14" i="10"/>
  <c r="O14" i="9"/>
  <c r="C27" i="10"/>
  <c r="I27" i="9"/>
  <c r="R12" i="10"/>
  <c r="X12" i="9"/>
  <c r="ED13" i="1"/>
  <c r="AS12" i="10"/>
  <c r="AY12" i="9"/>
  <c r="H27" i="10"/>
  <c r="N27" i="9"/>
  <c r="BH17" i="1"/>
  <c r="R16" i="10"/>
  <c r="X16" i="9"/>
  <c r="AT7" i="1"/>
  <c r="M6" i="10"/>
  <c r="S6" i="9"/>
  <c r="AE29" i="1"/>
  <c r="I28" i="10"/>
  <c r="O28" i="9"/>
  <c r="E15" i="10"/>
  <c r="K15" i="9"/>
  <c r="M34" i="10"/>
  <c r="S34" i="9"/>
  <c r="AR27" i="10"/>
  <c r="AX27" i="9"/>
  <c r="CL17" i="1"/>
  <c r="AC16" i="10"/>
  <c r="AI16" i="9"/>
  <c r="AR12" i="10"/>
  <c r="AX12" i="9"/>
  <c r="R29" i="1"/>
  <c r="C28" i="10"/>
  <c r="I28" i="9"/>
  <c r="AW18" i="10"/>
  <c r="BC18" i="9"/>
  <c r="CL6" i="1"/>
  <c r="AC5" i="10"/>
  <c r="AI5" i="9"/>
  <c r="CL16" i="1"/>
  <c r="AC15" i="10"/>
  <c r="AI15" i="9"/>
  <c r="DA31" i="1"/>
  <c r="AH30" i="10"/>
  <c r="AN30" i="9"/>
  <c r="AT16" i="1"/>
  <c r="M15" i="10"/>
  <c r="S15" i="9"/>
  <c r="BH29" i="1"/>
  <c r="R28" i="10"/>
  <c r="X28" i="9"/>
  <c r="DP33" i="1"/>
  <c r="AM32" i="10"/>
  <c r="AS32" i="9"/>
  <c r="W23" i="10"/>
  <c r="AC23" i="9"/>
  <c r="ET10" i="1"/>
  <c r="AW9" i="10"/>
  <c r="BC9" i="9"/>
  <c r="FC23" i="1"/>
  <c r="E22" i="10"/>
  <c r="K22" i="9"/>
  <c r="AT23" i="1"/>
  <c r="M22" i="10"/>
  <c r="S22" i="9"/>
  <c r="ET34" i="1"/>
  <c r="AW33" i="10"/>
  <c r="BC33" i="9"/>
  <c r="W4" i="10"/>
  <c r="AC4" i="9"/>
  <c r="DP17" i="1"/>
  <c r="AM16" i="10"/>
  <c r="AS16" i="9"/>
  <c r="AW27" i="10"/>
  <c r="BC27" i="9"/>
  <c r="BV38" i="1"/>
  <c r="W37" i="10"/>
  <c r="AC37" i="9"/>
  <c r="CL36" i="1"/>
  <c r="AC35" i="10"/>
  <c r="AI35" i="9"/>
  <c r="W25" i="10"/>
  <c r="AC25" i="9"/>
  <c r="AE35" i="10"/>
  <c r="AK35" i="9"/>
  <c r="ET24" i="1"/>
  <c r="AW23" i="10"/>
  <c r="BC23" i="9"/>
  <c r="EE9" i="1"/>
  <c r="AR8" i="10"/>
  <c r="AX8" i="9"/>
  <c r="FP21" i="1"/>
  <c r="AT20" i="10"/>
  <c r="AZ20" i="9"/>
  <c r="E18" i="10"/>
  <c r="K18" i="9"/>
  <c r="O4" i="10"/>
  <c r="U4" i="9"/>
  <c r="E34" i="10"/>
  <c r="K34" i="9"/>
  <c r="Y13" i="10"/>
  <c r="AE13" i="9"/>
  <c r="AE25" i="10"/>
  <c r="AK25" i="9"/>
  <c r="AJ25" i="10"/>
  <c r="AP25" i="9"/>
  <c r="Y16" i="10"/>
  <c r="AE16" i="9"/>
  <c r="AO23" i="10"/>
  <c r="AU23" i="9"/>
  <c r="J15" i="10"/>
  <c r="P15" i="9"/>
  <c r="T8" i="10"/>
  <c r="Z8" i="9"/>
  <c r="E26" i="10"/>
  <c r="K26" i="9"/>
  <c r="AJ26" i="10"/>
  <c r="AP26" i="9"/>
  <c r="T15" i="10"/>
  <c r="Z15" i="9"/>
  <c r="AT9" i="10"/>
  <c r="AZ9" i="9"/>
  <c r="AT15" i="10"/>
  <c r="AZ15" i="9"/>
  <c r="Y15" i="10"/>
  <c r="AE15" i="9"/>
  <c r="Y35" i="10"/>
  <c r="AE35" i="9"/>
  <c r="AO35" i="10"/>
  <c r="AU35" i="9"/>
  <c r="AY14" i="10"/>
  <c r="BE14" i="9"/>
  <c r="AE34" i="10"/>
  <c r="AK34" i="9"/>
  <c r="T27" i="10"/>
  <c r="Z27" i="9"/>
  <c r="AR29" i="10"/>
  <c r="AX29" i="9"/>
  <c r="J34" i="10"/>
  <c r="P34" i="9"/>
  <c r="F37" i="10"/>
  <c r="L37" i="9"/>
  <c r="AT28" i="1"/>
  <c r="M27" i="10"/>
  <c r="S27" i="9"/>
  <c r="BH16" i="1"/>
  <c r="R15" i="10"/>
  <c r="X15" i="9"/>
  <c r="DO29" i="1"/>
  <c r="AN28" i="10"/>
  <c r="AT28" i="9"/>
  <c r="H20" i="10"/>
  <c r="N20" i="9"/>
  <c r="AW11" i="10"/>
  <c r="BC11" i="9"/>
  <c r="BV23" i="1"/>
  <c r="W22" i="10"/>
  <c r="AC22" i="9"/>
  <c r="M18" i="10"/>
  <c r="S18" i="9"/>
  <c r="H29" i="10"/>
  <c r="N29" i="9"/>
  <c r="DA21" i="1"/>
  <c r="AH20" i="10"/>
  <c r="AN20" i="9"/>
  <c r="ED19" i="1"/>
  <c r="AS18" i="10"/>
  <c r="AY18" i="9"/>
  <c r="ES28" i="1"/>
  <c r="AX27" i="10"/>
  <c r="BD27" i="9"/>
  <c r="DA16" i="1"/>
  <c r="AH15" i="10"/>
  <c r="AN15" i="9"/>
  <c r="BH28" i="1"/>
  <c r="R27" i="10"/>
  <c r="X27" i="9"/>
  <c r="AO34" i="10"/>
  <c r="AU34" i="9"/>
  <c r="E6" i="10"/>
  <c r="K6" i="9"/>
  <c r="H4" i="10"/>
  <c r="N4" i="9"/>
  <c r="E21" i="10"/>
  <c r="K21" i="9"/>
  <c r="AF37" i="1"/>
  <c r="H36" i="10"/>
  <c r="N36" i="9"/>
  <c r="BH22" i="1"/>
  <c r="R21" i="10"/>
  <c r="X21" i="9"/>
  <c r="AT8" i="1"/>
  <c r="M7" i="10"/>
  <c r="S7" i="9"/>
  <c r="AS26" i="10"/>
  <c r="AY26" i="9"/>
  <c r="M29" i="10"/>
  <c r="S29" i="9"/>
  <c r="H18" i="10"/>
  <c r="N18" i="9"/>
  <c r="BV27" i="1"/>
  <c r="W26" i="10"/>
  <c r="AC26" i="9"/>
  <c r="H9" i="10"/>
  <c r="N9" i="9"/>
  <c r="BW15" i="1"/>
  <c r="Z14" i="10"/>
  <c r="AF14" i="9"/>
  <c r="H26" i="10"/>
  <c r="N26" i="9"/>
  <c r="C15" i="10"/>
  <c r="I15" i="9"/>
  <c r="CL7" i="1"/>
  <c r="AC6" i="10"/>
  <c r="AI6" i="9"/>
  <c r="BG24" i="1"/>
  <c r="S23" i="10"/>
  <c r="Y23" i="9"/>
  <c r="DA35" i="1"/>
  <c r="AH34" i="10"/>
  <c r="AN34" i="9"/>
  <c r="M26" i="10"/>
  <c r="S26" i="9"/>
  <c r="AC11" i="10"/>
  <c r="AI11" i="9"/>
  <c r="H37" i="10"/>
  <c r="N37" i="9"/>
  <c r="DA7" i="1"/>
  <c r="AH6" i="10"/>
  <c r="AN6" i="9"/>
  <c r="W28" i="10"/>
  <c r="AC28" i="9"/>
  <c r="DA17" i="1"/>
  <c r="AH16" i="10"/>
  <c r="AN16" i="9"/>
  <c r="R4" i="10"/>
  <c r="X4" i="9"/>
  <c r="R7" i="1"/>
  <c r="C6" i="10"/>
  <c r="I6" i="9"/>
  <c r="EX30" i="1"/>
  <c r="C29" i="10"/>
  <c r="I29" i="9"/>
  <c r="W11" i="10"/>
  <c r="AC11" i="9"/>
  <c r="H12" i="10"/>
  <c r="N12" i="9"/>
  <c r="ET31" i="1"/>
  <c r="AW30" i="10"/>
  <c r="BC30" i="9"/>
  <c r="AR21" i="10"/>
  <c r="AX21" i="9"/>
  <c r="BH9" i="1"/>
  <c r="R8" i="10"/>
  <c r="X8" i="9"/>
  <c r="BV20" i="1"/>
  <c r="W19" i="10"/>
  <c r="AC19" i="9"/>
  <c r="BH33" i="1"/>
  <c r="R32" i="10"/>
  <c r="X32" i="9"/>
  <c r="C25" i="10"/>
  <c r="I25" i="9"/>
  <c r="DO20" i="1"/>
  <c r="AN19" i="10"/>
  <c r="AT19" i="9"/>
  <c r="R26" i="10"/>
  <c r="X26" i="9"/>
  <c r="R34" i="1"/>
  <c r="C33" i="10"/>
  <c r="I33" i="9"/>
  <c r="BU7" i="1"/>
  <c r="X6" i="10"/>
  <c r="AD6" i="9"/>
  <c r="AR22" i="10"/>
  <c r="AX22" i="9"/>
  <c r="AE11" i="10"/>
  <c r="AK11" i="9"/>
  <c r="BH23" i="1"/>
  <c r="R22" i="10"/>
  <c r="X22" i="9"/>
  <c r="W6" i="10"/>
  <c r="AC6" i="9"/>
  <c r="J36" i="10"/>
  <c r="P36" i="9"/>
  <c r="AT28" i="10"/>
  <c r="AZ28" i="9"/>
  <c r="O28" i="10"/>
  <c r="U28" i="9"/>
  <c r="AY19" i="10"/>
  <c r="BE19" i="9"/>
  <c r="AJ12" i="10"/>
  <c r="AP12" i="9"/>
  <c r="E5" i="10"/>
  <c r="K5" i="9"/>
  <c r="AY9" i="10"/>
  <c r="BE9" i="9"/>
  <c r="T5" i="10"/>
  <c r="Z5" i="9"/>
  <c r="AO6" i="10"/>
  <c r="AU6" i="9"/>
  <c r="J20" i="10"/>
  <c r="P20" i="9"/>
  <c r="T14" i="10"/>
  <c r="Z14" i="9"/>
  <c r="J11" i="10"/>
  <c r="P11" i="9"/>
  <c r="E7" i="10"/>
  <c r="K7" i="9"/>
  <c r="AO18" i="10"/>
  <c r="AU18" i="9"/>
  <c r="AJ34" i="10"/>
  <c r="AP34" i="9"/>
  <c r="AO26" i="10"/>
  <c r="AU26" i="9"/>
  <c r="O36" i="10"/>
  <c r="U36" i="9"/>
  <c r="AJ30" i="10"/>
  <c r="AP30" i="9"/>
  <c r="AY26" i="10"/>
  <c r="BE26" i="9"/>
  <c r="AE16" i="10"/>
  <c r="AK16" i="9"/>
  <c r="AE12" i="10"/>
  <c r="AK12" i="9"/>
  <c r="Y14" i="10"/>
  <c r="AE14" i="9"/>
  <c r="AT19" i="10"/>
  <c r="AZ19" i="9"/>
  <c r="AT14" i="10"/>
  <c r="AZ14" i="9"/>
  <c r="AY12" i="10"/>
  <c r="BE12" i="9"/>
  <c r="O9" i="10"/>
  <c r="U9" i="9"/>
  <c r="AJ7" i="10"/>
  <c r="AP7" i="9"/>
  <c r="E8" i="10"/>
  <c r="K8" i="9"/>
  <c r="J33" i="10"/>
  <c r="P33" i="9"/>
  <c r="FC6" i="1"/>
  <c r="J5" i="10"/>
  <c r="P5" i="9"/>
  <c r="AC36" i="10"/>
  <c r="AI36" i="9"/>
  <c r="AU17" i="1"/>
  <c r="P16" i="10"/>
  <c r="V16" i="9"/>
  <c r="BG37" i="1"/>
  <c r="FC37" i="1"/>
  <c r="S36" i="10"/>
  <c r="Y36" i="9"/>
  <c r="DP31" i="1"/>
  <c r="AM30" i="10"/>
  <c r="AS30" i="9"/>
  <c r="ET38" i="1"/>
  <c r="AW37" i="10"/>
  <c r="BC37" i="9"/>
  <c r="AH26" i="10"/>
  <c r="AN26" i="9"/>
  <c r="S35" i="10"/>
  <c r="Y35" i="9"/>
  <c r="W18" i="10"/>
  <c r="AC18" i="9"/>
  <c r="R18" i="10"/>
  <c r="X18" i="9"/>
  <c r="E4" i="10"/>
  <c r="K4" i="9"/>
  <c r="AY15" i="10"/>
  <c r="BE15" i="9"/>
  <c r="H22" i="10"/>
  <c r="N22" i="9"/>
  <c r="J29" i="10"/>
  <c r="P29" i="9"/>
  <c r="AE8" i="10"/>
  <c r="AK8" i="9"/>
  <c r="E23" i="10"/>
  <c r="K23" i="9"/>
  <c r="M19" i="10"/>
  <c r="S19" i="9"/>
  <c r="ES14" i="1"/>
  <c r="AX13" i="10"/>
  <c r="BD13" i="9"/>
  <c r="J16" i="10"/>
  <c r="P16" i="9"/>
  <c r="AJ8" i="10"/>
  <c r="AP8" i="9"/>
  <c r="GC12" i="1"/>
  <c r="N11" i="10"/>
  <c r="T11" i="9"/>
  <c r="H35" i="10"/>
  <c r="N35" i="9"/>
  <c r="DA8" i="1"/>
  <c r="AH7" i="10"/>
  <c r="AN7" i="9"/>
  <c r="AW34" i="10"/>
  <c r="BC34" i="9"/>
  <c r="AW29" i="10"/>
  <c r="BC29" i="9"/>
  <c r="ET17" i="1"/>
  <c r="AW16" i="10"/>
  <c r="BC16" i="9"/>
  <c r="ED28" i="1"/>
  <c r="AS27" i="10"/>
  <c r="AY27" i="9"/>
  <c r="EE26" i="1"/>
  <c r="AR25" i="10"/>
  <c r="AX25" i="9"/>
  <c r="EE7" i="1"/>
  <c r="AR6" i="10"/>
  <c r="AX6" i="9"/>
  <c r="DA38" i="1"/>
  <c r="AH37" i="10"/>
  <c r="AN37" i="9"/>
  <c r="AC26" i="10"/>
  <c r="AI26" i="9"/>
  <c r="DP16" i="1"/>
  <c r="AM15" i="10"/>
  <c r="AS15" i="9"/>
  <c r="M5" i="10"/>
  <c r="S5" i="9"/>
  <c r="D13" i="10"/>
  <c r="J13" i="9"/>
  <c r="AY7" i="10"/>
  <c r="BE7" i="9"/>
  <c r="R33" i="10"/>
  <c r="X33" i="9"/>
  <c r="R25" i="10"/>
  <c r="X25" i="9"/>
  <c r="R10" i="1"/>
  <c r="C9" i="10"/>
  <c r="I9" i="9"/>
  <c r="W33" i="10"/>
  <c r="AC33" i="9"/>
  <c r="R6" i="1"/>
  <c r="C5" i="10"/>
  <c r="I5" i="9"/>
  <c r="M23" i="10"/>
  <c r="S23" i="9"/>
  <c r="BV16" i="1"/>
  <c r="W15" i="10"/>
  <c r="AC15" i="9"/>
  <c r="DP5" i="1"/>
  <c r="AM4" i="10"/>
  <c r="AS4" i="9"/>
  <c r="BH38" i="1"/>
  <c r="R37" i="10"/>
  <c r="X37" i="9"/>
  <c r="ET26" i="1"/>
  <c r="AW25" i="10"/>
  <c r="BC25" i="9"/>
  <c r="DP10" i="1"/>
  <c r="AS9" i="9"/>
  <c r="AM9" i="10"/>
  <c r="ET13" i="1"/>
  <c r="AW12" i="10"/>
  <c r="BC12" i="9"/>
  <c r="R29" i="10"/>
  <c r="X29" i="9"/>
  <c r="AC13" i="10"/>
  <c r="AI13" i="9"/>
  <c r="R35" i="1"/>
  <c r="C34" i="10"/>
  <c r="I34" i="9"/>
  <c r="CZ22" i="1"/>
  <c r="AI21" i="10"/>
  <c r="AO21" i="9"/>
  <c r="O5" i="10"/>
  <c r="U5" i="9"/>
  <c r="EE20" i="1"/>
  <c r="AR19" i="10"/>
  <c r="AX19" i="9"/>
  <c r="AF31" i="1"/>
  <c r="H30" i="10"/>
  <c r="N30" i="9"/>
  <c r="C13" i="10"/>
  <c r="I13" i="9"/>
  <c r="CK28" i="1"/>
  <c r="AD27" i="10"/>
  <c r="AJ27" i="9"/>
  <c r="DP27" i="1"/>
  <c r="AM26" i="10"/>
  <c r="AS26" i="9"/>
  <c r="EE31" i="1"/>
  <c r="AR30" i="10"/>
  <c r="AX30" i="9"/>
  <c r="C36" i="10"/>
  <c r="I36" i="9"/>
  <c r="AH21" i="10"/>
  <c r="AN21" i="9"/>
  <c r="DP23" i="1"/>
  <c r="AM22" i="10"/>
  <c r="AS22" i="9"/>
  <c r="FP35" i="1"/>
  <c r="AY34" i="10"/>
  <c r="BE34" i="9"/>
  <c r="FP24" i="1"/>
  <c r="T9" i="10"/>
  <c r="Z9" i="9"/>
  <c r="AY8" i="10"/>
  <c r="BE8" i="9"/>
  <c r="J6" i="10"/>
  <c r="P6" i="9"/>
  <c r="Y21" i="10"/>
  <c r="AE21" i="9"/>
  <c r="AJ13" i="10"/>
  <c r="AP13" i="9"/>
  <c r="T32" i="10"/>
  <c r="Z32" i="9"/>
  <c r="O25" i="10"/>
  <c r="U25" i="9"/>
  <c r="AT32" i="10"/>
  <c r="AZ32" i="9"/>
  <c r="T19" i="10"/>
  <c r="Z19" i="9"/>
  <c r="T16" i="10"/>
  <c r="Z16" i="9"/>
  <c r="AJ6" i="10"/>
  <c r="AP6" i="9"/>
  <c r="T25" i="10"/>
  <c r="Z25" i="9"/>
  <c r="T20" i="10"/>
  <c r="Z20" i="9"/>
  <c r="AJ29" i="10"/>
  <c r="AP29" i="9"/>
  <c r="AJ33" i="10"/>
  <c r="AP33" i="9"/>
  <c r="J22" i="10"/>
  <c r="P22" i="9"/>
  <c r="T22" i="10"/>
  <c r="Z22" i="9"/>
  <c r="J32" i="10"/>
  <c r="P32" i="9"/>
  <c r="Y36" i="10"/>
  <c r="AE36" i="9"/>
  <c r="O22" i="10"/>
  <c r="U22" i="9"/>
  <c r="O30" i="10"/>
  <c r="U30" i="9"/>
  <c r="AE19" i="10"/>
  <c r="AK19" i="9"/>
  <c r="AT16" i="10"/>
  <c r="AZ16" i="9"/>
  <c r="AO33" i="10"/>
  <c r="AU33" i="9"/>
  <c r="AO4" i="10"/>
  <c r="AU4" i="9"/>
  <c r="AE28" i="10"/>
  <c r="AK28" i="9"/>
  <c r="AH32" i="10"/>
  <c r="AN32" i="9"/>
  <c r="AF16" i="1"/>
  <c r="H15" i="10"/>
  <c r="N15" i="9"/>
  <c r="BV33" i="1"/>
  <c r="W32" i="10"/>
  <c r="AC32" i="9"/>
  <c r="CL20" i="1"/>
  <c r="AC19" i="10"/>
  <c r="AI19" i="9"/>
  <c r="FP38" i="1"/>
  <c r="AT37" i="10"/>
  <c r="AZ37" i="9"/>
  <c r="GJ10" i="1"/>
  <c r="J9" i="10"/>
  <c r="P9" i="9"/>
  <c r="AS9" i="1"/>
  <c r="N8" i="10"/>
  <c r="T8" i="9"/>
  <c r="AH14" i="10"/>
  <c r="AN14" i="9"/>
  <c r="GC34" i="1"/>
  <c r="X33" i="10"/>
  <c r="AD33" i="9"/>
  <c r="H14" i="10"/>
  <c r="N14" i="9"/>
  <c r="EE33" i="1"/>
  <c r="AR32" i="10"/>
  <c r="AX32" i="9"/>
  <c r="R14" i="10"/>
  <c r="X14" i="9"/>
  <c r="R11" i="10"/>
  <c r="X11" i="9"/>
  <c r="FP31" i="1"/>
  <c r="AE30" i="10"/>
  <c r="AK30" i="9"/>
  <c r="AE37" i="10"/>
  <c r="AK37" i="9"/>
  <c r="AR20" i="10"/>
  <c r="AX20" i="9"/>
  <c r="BU8" i="1"/>
  <c r="X7" i="10"/>
  <c r="AD7" i="9"/>
  <c r="AW22" i="10"/>
  <c r="BC22" i="9"/>
  <c r="I37" i="10"/>
  <c r="O37" i="9"/>
  <c r="BH15" i="1"/>
  <c r="M37" i="10"/>
  <c r="S37" i="9"/>
  <c r="AF22" i="1"/>
  <c r="J21" i="10"/>
  <c r="P21" i="9"/>
  <c r="W7" i="10"/>
  <c r="AC7" i="9"/>
  <c r="AE13" i="10"/>
  <c r="AK13" i="9"/>
  <c r="BH20" i="1"/>
  <c r="R19" i="10"/>
  <c r="X19" i="9"/>
  <c r="AM33" i="10"/>
  <c r="AS33" i="9"/>
  <c r="AM14" i="10"/>
  <c r="AS14" i="9"/>
  <c r="J12" i="10"/>
  <c r="P12" i="9"/>
  <c r="S6" i="10"/>
  <c r="Y6" i="9"/>
  <c r="E12" i="10"/>
  <c r="K12" i="9"/>
  <c r="FP19" i="1"/>
  <c r="AE18" i="10"/>
  <c r="AK18" i="9"/>
  <c r="BC13" i="9"/>
  <c r="AW13" i="10"/>
  <c r="E14" i="10"/>
  <c r="K14" i="9"/>
  <c r="J7" i="10"/>
  <c r="P7" i="9"/>
  <c r="O21" i="10"/>
  <c r="U21" i="9"/>
  <c r="FC20" i="1"/>
  <c r="J19" i="10"/>
  <c r="P19" i="9"/>
  <c r="AJ28" i="10"/>
  <c r="AP28" i="9"/>
  <c r="M11" i="10"/>
  <c r="S11" i="9"/>
  <c r="W29" i="10"/>
  <c r="AC29" i="9"/>
  <c r="AC34" i="10"/>
  <c r="AI34" i="9"/>
  <c r="AM18" i="10"/>
  <c r="AS18" i="9"/>
  <c r="BH6" i="1"/>
  <c r="R5" i="10"/>
  <c r="X5" i="9"/>
  <c r="AT33" i="1"/>
  <c r="M32" i="10"/>
  <c r="S32" i="9"/>
  <c r="AH28" i="10"/>
  <c r="AN28" i="9"/>
  <c r="ET16" i="1"/>
  <c r="AW15" i="10"/>
  <c r="BC15" i="9"/>
  <c r="DA37" i="1"/>
  <c r="AH36" i="10"/>
  <c r="AN36" i="9"/>
  <c r="H19" i="10"/>
  <c r="N19" i="9"/>
  <c r="H5" i="10"/>
  <c r="N5" i="9"/>
  <c r="R36" i="1"/>
  <c r="C35" i="10"/>
  <c r="I35" i="9"/>
  <c r="M25" i="10"/>
  <c r="S25" i="9"/>
  <c r="BV14" i="1"/>
  <c r="W13" i="10"/>
  <c r="AC13" i="9"/>
  <c r="M4" i="10"/>
  <c r="S4" i="9"/>
  <c r="ED14" i="1"/>
  <c r="AS13" i="10"/>
  <c r="AY13" i="9"/>
  <c r="O18" i="10"/>
  <c r="U18" i="9"/>
  <c r="AC32" i="10"/>
  <c r="AI32" i="9"/>
  <c r="BV21" i="1"/>
  <c r="W20" i="10"/>
  <c r="AC20" i="9"/>
  <c r="BV10" i="1"/>
  <c r="W9" i="10"/>
  <c r="AC9" i="9"/>
  <c r="AM28" i="10"/>
  <c r="AS28" i="9"/>
  <c r="BV6" i="1"/>
  <c r="W5" i="10"/>
  <c r="AC5" i="9"/>
  <c r="CL24" i="1"/>
  <c r="AC23" i="10"/>
  <c r="AI23" i="9"/>
  <c r="EE16" i="1"/>
  <c r="AR15" i="10"/>
  <c r="AX15" i="9"/>
  <c r="W34" i="10"/>
  <c r="AC34" i="9"/>
  <c r="DP38" i="1"/>
  <c r="AM37" i="10"/>
  <c r="AS37" i="9"/>
  <c r="AC22" i="10"/>
  <c r="AI22" i="9"/>
  <c r="AC8" i="10"/>
  <c r="AI8" i="9"/>
  <c r="AT37" i="1"/>
  <c r="M36" i="10"/>
  <c r="S36" i="9"/>
  <c r="H28" i="10"/>
  <c r="N28" i="9"/>
  <c r="AM12" i="10"/>
  <c r="AS12" i="9"/>
  <c r="DP28" i="1"/>
  <c r="AM27" i="10"/>
  <c r="AS27" i="9"/>
  <c r="CK15" i="1"/>
  <c r="AD14" i="10"/>
  <c r="AJ14" i="9"/>
  <c r="CL38" i="1"/>
  <c r="AC37" i="10"/>
  <c r="AI37" i="9"/>
  <c r="AC14" i="10"/>
  <c r="AI14" i="9"/>
  <c r="AR13" i="10"/>
  <c r="AX13" i="9"/>
  <c r="H25" i="10"/>
  <c r="N25" i="9"/>
  <c r="DA30" i="1"/>
  <c r="AH29" i="10"/>
  <c r="AN29" i="9"/>
  <c r="BV37" i="1"/>
  <c r="W36" i="10"/>
  <c r="AC36" i="9"/>
  <c r="C20" i="10"/>
  <c r="I20" i="9"/>
  <c r="H21" i="10"/>
  <c r="N21" i="9"/>
  <c r="BE11" i="9"/>
  <c r="AY11" i="10"/>
  <c r="FP10" i="1"/>
  <c r="Y22" i="10"/>
  <c r="AE22" i="9"/>
  <c r="O19" i="10"/>
  <c r="U19" i="9"/>
  <c r="Y18" i="10"/>
  <c r="AE18" i="9"/>
  <c r="AY16" i="10"/>
  <c r="BE16" i="9"/>
  <c r="Y5" i="10"/>
  <c r="AE5" i="9"/>
  <c r="Y32" i="10"/>
  <c r="AE32" i="9"/>
  <c r="AT29" i="10"/>
  <c r="AZ29" i="9"/>
  <c r="AE7" i="10"/>
  <c r="AK7" i="9"/>
  <c r="AE22" i="10"/>
  <c r="AK22" i="9"/>
  <c r="AE15" i="10"/>
  <c r="AK15" i="9"/>
  <c r="AY21" i="10"/>
  <c r="BE21" i="9"/>
  <c r="BE6" i="9"/>
  <c r="AY6" i="10"/>
  <c r="AO20" i="10"/>
  <c r="AU20" i="9"/>
  <c r="AJ22" i="10"/>
  <c r="AP22" i="9"/>
  <c r="AO30" i="10"/>
  <c r="AU30" i="9"/>
  <c r="Y12" i="10"/>
  <c r="AE12" i="9"/>
  <c r="E37" i="10"/>
  <c r="K37" i="9"/>
  <c r="AO29" i="10"/>
  <c r="AU29" i="9"/>
  <c r="AJ5" i="10"/>
  <c r="AP5" i="9"/>
  <c r="AO27" i="10"/>
  <c r="AU27" i="9"/>
  <c r="H8" i="10"/>
  <c r="N8" i="9"/>
  <c r="AT13" i="1"/>
  <c r="O12" i="10"/>
  <c r="U12" i="9"/>
  <c r="H23" i="10"/>
  <c r="N23" i="9"/>
  <c r="H11" i="10"/>
  <c r="N11" i="9"/>
  <c r="CL13" i="1"/>
  <c r="AC12" i="10"/>
  <c r="AI12" i="9"/>
  <c r="M28" i="10"/>
  <c r="S28" i="9"/>
  <c r="BC7" i="9"/>
  <c r="AW7" i="10"/>
  <c r="BU9" i="1"/>
  <c r="X8" i="10"/>
  <c r="AD8" i="9"/>
  <c r="AH11" i="10"/>
  <c r="AN11" i="9"/>
  <c r="ED22" i="1"/>
  <c r="AS21" i="10"/>
  <c r="AY21" i="9"/>
  <c r="BV31" i="1"/>
  <c r="W30" i="10"/>
  <c r="AC30" i="9"/>
  <c r="W35" i="10"/>
  <c r="AC35" i="9"/>
  <c r="DP37" i="1"/>
  <c r="AM36" i="10"/>
  <c r="AS36" i="9"/>
  <c r="DP8" i="1"/>
  <c r="AM7" i="10"/>
  <c r="AS7" i="9"/>
  <c r="I25" i="10"/>
  <c r="O25" i="9"/>
  <c r="M33" i="10"/>
  <c r="S33" i="9"/>
  <c r="Y26" i="10"/>
  <c r="AE26" i="9"/>
  <c r="H32" i="10"/>
  <c r="N32" i="9"/>
  <c r="H13" i="10"/>
  <c r="N13" i="9"/>
  <c r="AT34" i="1"/>
  <c r="X6" i="9"/>
  <c r="R6" i="10"/>
  <c r="I8" i="10"/>
  <c r="O8" i="9"/>
  <c r="FA26" i="1"/>
  <c r="AI14" i="10"/>
  <c r="AO14" i="9"/>
  <c r="AD36" i="10"/>
  <c r="AJ36" i="9"/>
  <c r="BH12" i="1"/>
  <c r="EE29" i="1"/>
  <c r="AR28" i="10"/>
  <c r="AX28" i="9"/>
  <c r="EE34" i="1"/>
  <c r="AR33" i="10"/>
  <c r="AX33" i="9"/>
  <c r="AR16" i="10"/>
  <c r="AX16" i="9"/>
  <c r="GB33" i="1"/>
  <c r="D32" i="10"/>
  <c r="J32" i="9"/>
  <c r="BG30" i="1"/>
  <c r="S29" i="10"/>
  <c r="Y29" i="9"/>
  <c r="R27" i="1"/>
  <c r="C26" i="10"/>
  <c r="I26" i="9"/>
  <c r="R9" i="1"/>
  <c r="C8" i="10"/>
  <c r="I8" i="9"/>
  <c r="AC18" i="10"/>
  <c r="AI18" i="9"/>
  <c r="AC4" i="10"/>
  <c r="AI4" i="9"/>
  <c r="H33" i="10"/>
  <c r="N33" i="9"/>
  <c r="AC25" i="10"/>
  <c r="AI25" i="9"/>
  <c r="BV13" i="1"/>
  <c r="W12" i="10"/>
  <c r="AC12" i="9"/>
  <c r="AH4" i="10"/>
  <c r="AN4" i="9"/>
  <c r="AU12" i="9"/>
  <c r="AO12" i="10"/>
  <c r="AJ27" i="10"/>
  <c r="AP27" i="9"/>
  <c r="ET33" i="1"/>
  <c r="AW32" i="10"/>
  <c r="BC32" i="9"/>
  <c r="AH19" i="10"/>
  <c r="AN19" i="9"/>
  <c r="EE10" i="1"/>
  <c r="AX9" i="9"/>
  <c r="AR9" i="10"/>
  <c r="DP26" i="1"/>
  <c r="AM25" i="10"/>
  <c r="AS25" i="9"/>
  <c r="EU15" i="1"/>
  <c r="AZ14" i="10"/>
  <c r="BF14" i="9"/>
  <c r="AC21" i="10"/>
  <c r="AI21" i="9"/>
  <c r="DP14" i="1"/>
  <c r="AM13" i="10"/>
  <c r="AS13" i="9"/>
  <c r="CL31" i="1"/>
  <c r="AC30" i="10"/>
  <c r="AI30" i="9"/>
  <c r="R35" i="10"/>
  <c r="X35" i="9"/>
  <c r="M21" i="10"/>
  <c r="S21" i="9"/>
  <c r="ET9" i="1"/>
  <c r="BC8" i="9"/>
  <c r="AW8" i="10"/>
  <c r="R23" i="10"/>
  <c r="X23" i="9"/>
  <c r="CL29" i="1"/>
  <c r="AC28" i="10"/>
  <c r="AI28" i="9"/>
  <c r="BU26" i="1"/>
  <c r="X25" i="10"/>
  <c r="AD25" i="9"/>
  <c r="EE6" i="1"/>
  <c r="AR5" i="10"/>
  <c r="AX5" i="9"/>
  <c r="W14" i="10"/>
  <c r="AC14" i="9"/>
  <c r="AW14" i="10"/>
  <c r="BC14" i="9"/>
  <c r="M12" i="10"/>
  <c r="S12" i="9"/>
  <c r="AO7" i="10"/>
  <c r="AU7" i="9"/>
  <c r="AM21" i="10"/>
  <c r="AS21" i="9"/>
  <c r="AR26" i="10"/>
  <c r="AX26" i="9"/>
  <c r="EE37" i="1"/>
  <c r="AR36" i="10"/>
  <c r="AX36" i="9"/>
  <c r="AR18" i="10"/>
  <c r="AX18" i="9"/>
  <c r="E9" i="10"/>
  <c r="K9" i="9"/>
  <c r="ET22" i="1"/>
  <c r="AW21" i="10"/>
  <c r="BC21" i="9"/>
  <c r="DA6" i="1"/>
  <c r="AH5" i="10"/>
  <c r="AN5" i="9"/>
  <c r="FP6" i="1"/>
  <c r="HX6" i="1"/>
  <c r="AU8" i="9"/>
  <c r="AO8" i="10"/>
  <c r="O20" i="10"/>
  <c r="U20" i="9"/>
  <c r="AO15" i="10"/>
  <c r="AU15" i="9"/>
  <c r="AT5" i="10"/>
  <c r="AZ5" i="9"/>
  <c r="AJ9" i="10"/>
  <c r="AP9" i="9"/>
  <c r="O29" i="10"/>
  <c r="U29" i="9"/>
  <c r="T37" i="10"/>
  <c r="Z37" i="9"/>
  <c r="AE20" i="10"/>
  <c r="AK20" i="9"/>
  <c r="AO14" i="10"/>
  <c r="AU14" i="9"/>
  <c r="T12" i="10"/>
  <c r="Z12" i="9"/>
  <c r="AT7" i="10"/>
  <c r="AZ7" i="9"/>
  <c r="AO36" i="10"/>
  <c r="AU36" i="9"/>
  <c r="O7" i="10"/>
  <c r="U7" i="9"/>
  <c r="T28" i="10"/>
  <c r="Z28" i="9"/>
  <c r="E30" i="10"/>
  <c r="K30" i="9"/>
  <c r="AE33" i="10"/>
  <c r="AK33" i="9"/>
  <c r="AT11" i="10"/>
  <c r="AZ11" i="9"/>
  <c r="AO5" i="10"/>
  <c r="AU5" i="9"/>
  <c r="AJ37" i="10"/>
  <c r="AP37" i="9"/>
  <c r="AO22" i="10"/>
  <c r="AU22" i="9"/>
  <c r="J4" i="10"/>
  <c r="P4" i="9"/>
  <c r="AZ8" i="9"/>
  <c r="AT8" i="10"/>
  <c r="E33" i="10"/>
  <c r="K33" i="9"/>
  <c r="AT6" i="10"/>
  <c r="AZ6" i="9"/>
  <c r="GC20" i="1"/>
  <c r="IA17" i="1"/>
  <c r="IB17" i="1"/>
  <c r="HX17" i="1"/>
  <c r="HZ17" i="1"/>
  <c r="HY17" i="1"/>
  <c r="HY38" i="1"/>
  <c r="HX38" i="1"/>
  <c r="HZ38" i="1"/>
  <c r="IA38" i="1"/>
  <c r="IB38" i="1"/>
  <c r="EX24" i="1"/>
  <c r="FP22" i="1"/>
  <c r="HX35" i="1"/>
  <c r="HY35" i="1"/>
  <c r="HZ35" i="1"/>
  <c r="IA35" i="1"/>
  <c r="IB35" i="1"/>
  <c r="HX16" i="1"/>
  <c r="HY16" i="1"/>
  <c r="HZ16" i="1"/>
  <c r="IA16" i="1"/>
  <c r="IB16" i="1"/>
  <c r="EE22" i="1"/>
  <c r="IB24" i="1"/>
  <c r="HX24" i="1"/>
  <c r="HY24" i="1"/>
  <c r="HZ24" i="1"/>
  <c r="IA24" i="1"/>
  <c r="IB21" i="1"/>
  <c r="HX21" i="1"/>
  <c r="HY21" i="1"/>
  <c r="HZ21" i="1"/>
  <c r="IA21" i="1"/>
  <c r="FL22" i="1"/>
  <c r="HY10" i="1"/>
  <c r="HZ10" i="1"/>
  <c r="HX10" i="1"/>
  <c r="IA10" i="1"/>
  <c r="IB10" i="1"/>
  <c r="GB30" i="1"/>
  <c r="HZ5" i="1"/>
  <c r="HY5" i="1"/>
  <c r="HX5" i="1"/>
  <c r="IA5" i="1"/>
  <c r="IB5" i="1"/>
  <c r="FC24" i="1"/>
  <c r="HU24" i="1"/>
  <c r="EX21" i="1"/>
  <c r="HX26" i="1"/>
  <c r="HY26" i="1"/>
  <c r="HZ26" i="1"/>
  <c r="IA26" i="1"/>
  <c r="IB26" i="1"/>
  <c r="HZ33" i="1"/>
  <c r="IA33" i="1"/>
  <c r="IB33" i="1"/>
  <c r="HY33" i="1"/>
  <c r="HX33" i="1"/>
  <c r="HX34" i="1"/>
  <c r="HY34" i="1"/>
  <c r="HZ34" i="1"/>
  <c r="IA34" i="1"/>
  <c r="IB34" i="1"/>
  <c r="HZ6" i="1"/>
  <c r="HX19" i="1"/>
  <c r="HY19" i="1"/>
  <c r="HZ19" i="1"/>
  <c r="IA19" i="1"/>
  <c r="IB19" i="1"/>
  <c r="FC29" i="1"/>
  <c r="HQ29" i="1"/>
  <c r="HX7" i="1"/>
  <c r="HY7" i="1"/>
  <c r="HZ7" i="1"/>
  <c r="IA7" i="1"/>
  <c r="IB7" i="1"/>
  <c r="HT24" i="1"/>
  <c r="HR24" i="1"/>
  <c r="FC27" i="1"/>
  <c r="AF30" i="1"/>
  <c r="GC35" i="1"/>
  <c r="HQ6" i="1"/>
  <c r="HR6" i="1"/>
  <c r="HS6" i="1"/>
  <c r="HU6" i="1"/>
  <c r="HT6" i="1"/>
  <c r="FX5" i="1"/>
  <c r="B4" i="9"/>
  <c r="FO24" i="1"/>
  <c r="DA20" i="1"/>
  <c r="FB31" i="1"/>
  <c r="FX36" i="1"/>
  <c r="FP13" i="1"/>
  <c r="FP23" i="1"/>
  <c r="HQ23" i="1"/>
  <c r="HT23" i="1"/>
  <c r="HR23" i="1"/>
  <c r="HS23" i="1"/>
  <c r="HU23" i="1"/>
  <c r="AT24" i="1"/>
  <c r="FO21" i="1"/>
  <c r="GB35" i="1"/>
  <c r="HT29" i="1"/>
  <c r="FB16" i="1"/>
  <c r="FC8" i="1"/>
  <c r="FP29" i="1"/>
  <c r="FP8" i="1"/>
  <c r="HR20" i="1"/>
  <c r="HS20" i="1"/>
  <c r="HT20" i="1"/>
  <c r="HU20" i="1"/>
  <c r="HQ20" i="1"/>
  <c r="FC13" i="1"/>
  <c r="FK27" i="1"/>
  <c r="GW27" i="1"/>
  <c r="CL28" i="1"/>
  <c r="FP28" i="1"/>
  <c r="GV27" i="1"/>
  <c r="HL16" i="1"/>
  <c r="HM16" i="1"/>
  <c r="HN16" i="1"/>
  <c r="HK16" i="1"/>
  <c r="HJ16" i="1"/>
  <c r="FC26" i="1"/>
  <c r="HJ8" i="1"/>
  <c r="HK8" i="1"/>
  <c r="HL8" i="1"/>
  <c r="HN8" i="1"/>
  <c r="HM8" i="1"/>
  <c r="HE10" i="1"/>
  <c r="HF10" i="1"/>
  <c r="HG10" i="1"/>
  <c r="HD10" i="1"/>
  <c r="HC10" i="1"/>
  <c r="EW21" i="1"/>
  <c r="HG22" i="1"/>
  <c r="HC22" i="1"/>
  <c r="HD22" i="1"/>
  <c r="HF22" i="1"/>
  <c r="HE22" i="1"/>
  <c r="HJ9" i="1"/>
  <c r="HK9" i="1"/>
  <c r="HL9" i="1"/>
  <c r="HM9" i="1"/>
  <c r="HN9" i="1"/>
  <c r="HC20" i="1"/>
  <c r="HD20" i="1"/>
  <c r="HE20" i="1"/>
  <c r="HF20" i="1"/>
  <c r="HG20" i="1"/>
  <c r="HL26" i="1"/>
  <c r="HM26" i="1"/>
  <c r="HN26" i="1"/>
  <c r="HK26" i="1"/>
  <c r="HJ26" i="1"/>
  <c r="HN33" i="1"/>
  <c r="HJ33" i="1"/>
  <c r="HK33" i="1"/>
  <c r="HM33" i="1"/>
  <c r="HL33" i="1"/>
  <c r="FC10" i="1"/>
  <c r="GB12" i="1"/>
  <c r="GD12" i="1"/>
  <c r="GI16" i="1"/>
  <c r="FC16" i="1"/>
  <c r="FR31" i="1"/>
  <c r="FQ31" i="1"/>
  <c r="FC22" i="1"/>
  <c r="FP9" i="1"/>
  <c r="HJ17" i="1"/>
  <c r="HK17" i="1"/>
  <c r="HL17" i="1"/>
  <c r="HN17" i="1"/>
  <c r="HM17" i="1"/>
  <c r="HJ21" i="1"/>
  <c r="HK21" i="1"/>
  <c r="HL21" i="1"/>
  <c r="HM21" i="1"/>
  <c r="HN21" i="1"/>
  <c r="FX13" i="1"/>
  <c r="HL7" i="1"/>
  <c r="HM7" i="1"/>
  <c r="HN7" i="1"/>
  <c r="HK7" i="1"/>
  <c r="HJ7" i="1"/>
  <c r="HC13" i="1"/>
  <c r="HD13" i="1"/>
  <c r="HE13" i="1"/>
  <c r="HF13" i="1"/>
  <c r="HG13" i="1"/>
  <c r="FP14" i="1"/>
  <c r="HJ6" i="1"/>
  <c r="HK6" i="1"/>
  <c r="HL6" i="1"/>
  <c r="HM6" i="1"/>
  <c r="HN6" i="1"/>
  <c r="HC23" i="1"/>
  <c r="HD23" i="1"/>
  <c r="HE23" i="1"/>
  <c r="HF23" i="1"/>
  <c r="HG23" i="1"/>
  <c r="FC5" i="1"/>
  <c r="FC31" i="1"/>
  <c r="HM38" i="1"/>
  <c r="HN38" i="1"/>
  <c r="HJ38" i="1"/>
  <c r="HL38" i="1"/>
  <c r="HK38" i="1"/>
  <c r="HK31" i="1"/>
  <c r="HL31" i="1"/>
  <c r="HM31" i="1"/>
  <c r="HN31" i="1"/>
  <c r="HJ31" i="1"/>
  <c r="FC30" i="1"/>
  <c r="HL35" i="1"/>
  <c r="HM35" i="1"/>
  <c r="HN35" i="1"/>
  <c r="HK35" i="1"/>
  <c r="HJ35" i="1"/>
  <c r="FL20" i="1"/>
  <c r="HJ12" i="1"/>
  <c r="HK12" i="1"/>
  <c r="HL12" i="1"/>
  <c r="HM12" i="1"/>
  <c r="HN12" i="1"/>
  <c r="HJ24" i="1"/>
  <c r="HK24" i="1"/>
  <c r="HL24" i="1"/>
  <c r="HM24" i="1"/>
  <c r="HN24" i="1"/>
  <c r="HJ34" i="1"/>
  <c r="HK34" i="1"/>
  <c r="HL34" i="1"/>
  <c r="HM34" i="1"/>
  <c r="HN34" i="1"/>
  <c r="GC37" i="1"/>
  <c r="EE28" i="1"/>
  <c r="HC16" i="1"/>
  <c r="HD16" i="1"/>
  <c r="HE16" i="1"/>
  <c r="HF16" i="1"/>
  <c r="HG16" i="1"/>
  <c r="HJ30" i="1"/>
  <c r="HK30" i="1"/>
  <c r="HL30" i="1"/>
  <c r="HM30" i="1"/>
  <c r="HN30" i="1"/>
  <c r="HM10" i="1"/>
  <c r="HN10" i="1"/>
  <c r="HJ10" i="1"/>
  <c r="HL10" i="1"/>
  <c r="HK10" i="1"/>
  <c r="HC37" i="1"/>
  <c r="HD37" i="1"/>
  <c r="HE37" i="1"/>
  <c r="HF37" i="1"/>
  <c r="HG37" i="1"/>
  <c r="HE31" i="1"/>
  <c r="HF31" i="1"/>
  <c r="HG31" i="1"/>
  <c r="HD31" i="1"/>
  <c r="HC31" i="1"/>
  <c r="HC6" i="1"/>
  <c r="HD6" i="1"/>
  <c r="HE6" i="1"/>
  <c r="HF6" i="1"/>
  <c r="HG6" i="1"/>
  <c r="FP20" i="1"/>
  <c r="FO33" i="1"/>
  <c r="ET12" i="1"/>
  <c r="FY12" i="1"/>
  <c r="FX12" i="1"/>
  <c r="FL16" i="1"/>
  <c r="FK16" i="1"/>
  <c r="FR16" i="1"/>
  <c r="ET35" i="1"/>
  <c r="FN36" i="1"/>
  <c r="GB36" i="1"/>
  <c r="GC36" i="1"/>
  <c r="CM6" i="1"/>
  <c r="DQ8" i="1"/>
  <c r="FO16" i="1"/>
  <c r="CM8" i="1"/>
  <c r="CM20" i="1"/>
  <c r="CM29" i="1"/>
  <c r="FN12" i="1"/>
  <c r="FK13" i="1"/>
  <c r="FR7" i="1"/>
  <c r="BH24" i="1"/>
  <c r="CM13" i="1"/>
  <c r="CM30" i="1"/>
  <c r="BH14" i="1"/>
  <c r="EZ26" i="1"/>
  <c r="FB10" i="1"/>
  <c r="FK5" i="1"/>
  <c r="FO31" i="1"/>
  <c r="CM10" i="1"/>
  <c r="CM21" i="1"/>
  <c r="CM24" i="1"/>
  <c r="EW30" i="1"/>
  <c r="CM17" i="1"/>
  <c r="FO35" i="1"/>
  <c r="FO7" i="1"/>
  <c r="CM36" i="1"/>
  <c r="FM36" i="1"/>
  <c r="FO17" i="1"/>
  <c r="DA22" i="1"/>
  <c r="FN28" i="1"/>
  <c r="BV7" i="1"/>
  <c r="EW17" i="1"/>
  <c r="FL13" i="1"/>
  <c r="CM38" i="1"/>
  <c r="FN5" i="1"/>
  <c r="CL12" i="1"/>
  <c r="FL12" i="1"/>
  <c r="FK12" i="1"/>
  <c r="EW37" i="1"/>
  <c r="FK6" i="1"/>
  <c r="FL33" i="1"/>
  <c r="EZ34" i="1"/>
  <c r="FO6" i="1"/>
  <c r="FA30" i="1"/>
  <c r="FN20" i="1"/>
  <c r="GB20" i="1"/>
  <c r="GD20" i="1"/>
  <c r="DA29" i="1"/>
  <c r="FX35" i="1"/>
  <c r="FK19" i="1"/>
  <c r="FB23" i="1"/>
  <c r="FB6" i="1"/>
  <c r="FO10" i="1"/>
  <c r="FM20" i="1"/>
  <c r="FB13" i="1"/>
  <c r="EW12" i="1"/>
  <c r="GB34" i="1"/>
  <c r="DP20" i="1"/>
  <c r="FL36" i="1"/>
  <c r="EW5" i="1"/>
  <c r="FO12" i="1"/>
  <c r="GC26" i="1"/>
  <c r="GC28" i="1"/>
  <c r="GB26" i="1"/>
  <c r="FO30" i="1"/>
  <c r="BH37" i="1"/>
  <c r="BV26" i="1"/>
  <c r="FL14" i="1"/>
  <c r="FO8" i="1"/>
  <c r="EE23" i="1"/>
  <c r="FK22" i="1"/>
  <c r="GI10" i="1"/>
  <c r="GK10" i="1"/>
  <c r="AF35" i="1"/>
  <c r="GB17" i="1"/>
  <c r="FO34" i="1"/>
  <c r="FB22" i="1"/>
  <c r="FB20" i="1"/>
  <c r="EW31" i="1"/>
  <c r="EE35" i="1"/>
  <c r="BV12" i="1"/>
  <c r="GC33" i="1"/>
  <c r="GB13" i="1"/>
  <c r="GB28" i="1"/>
  <c r="GB37" i="1"/>
  <c r="EX8" i="1"/>
  <c r="FO38" i="1"/>
  <c r="AT22" i="1"/>
  <c r="FO9" i="1"/>
  <c r="ET19" i="1"/>
  <c r="AT27" i="1"/>
  <c r="EE19" i="1"/>
  <c r="FM5" i="1"/>
  <c r="HJ5" i="1"/>
  <c r="DP13" i="1"/>
  <c r="GB23" i="1"/>
  <c r="GJ16" i="1"/>
  <c r="GC17" i="1"/>
  <c r="CL15" i="1"/>
  <c r="AF34" i="1"/>
  <c r="CL35" i="1"/>
  <c r="ET28" i="1"/>
  <c r="CL22" i="1"/>
  <c r="AF29" i="1"/>
  <c r="DP29" i="1"/>
  <c r="BH27" i="1"/>
  <c r="FY30" i="1"/>
  <c r="EB42" i="1"/>
  <c r="CL14" i="1"/>
  <c r="FY19" i="1"/>
  <c r="CI42" i="1"/>
  <c r="CL5" i="1"/>
  <c r="CI39" i="1"/>
  <c r="CI41" i="1"/>
  <c r="CI40" i="1"/>
  <c r="BE42" i="1"/>
  <c r="BV5" i="1"/>
  <c r="AC39" i="1"/>
  <c r="AC41" i="1"/>
  <c r="AC40" i="1"/>
  <c r="GE16" i="1"/>
  <c r="FK20" i="1"/>
  <c r="FX22" i="1"/>
  <c r="EX26" i="1"/>
  <c r="AT5" i="1"/>
  <c r="AQ40" i="1"/>
  <c r="AQ39" i="1"/>
  <c r="AQ41" i="1"/>
  <c r="EF5" i="1"/>
  <c r="BS41" i="1"/>
  <c r="BS40" i="1"/>
  <c r="BS39" i="1"/>
  <c r="EZ5" i="1"/>
  <c r="AG26" i="1"/>
  <c r="DP19" i="1"/>
  <c r="DM42" i="1"/>
  <c r="EZ15" i="1"/>
  <c r="CX39" i="1"/>
  <c r="CX41" i="1"/>
  <c r="CX40" i="1"/>
  <c r="O42" i="1"/>
  <c r="AT6" i="1"/>
  <c r="AF24" i="1"/>
  <c r="AF6" i="1"/>
  <c r="AC42" i="1"/>
  <c r="AF12" i="1"/>
  <c r="BV19" i="1"/>
  <c r="BS42" i="1"/>
  <c r="DB26" i="1"/>
  <c r="EB41" i="1"/>
  <c r="AF15" i="1"/>
  <c r="FK14" i="1"/>
  <c r="AQ42" i="1"/>
  <c r="AF17" i="1"/>
  <c r="EQ42" i="1"/>
  <c r="EU26" i="1"/>
  <c r="EB40" i="1"/>
  <c r="AF20" i="1"/>
  <c r="CX42" i="1"/>
  <c r="AT19" i="1"/>
  <c r="DQ26" i="1"/>
  <c r="BE41" i="1"/>
  <c r="BE40" i="1"/>
  <c r="BE39" i="1"/>
  <c r="EB39" i="1"/>
  <c r="EQ40" i="1"/>
  <c r="EQ39" i="1"/>
  <c r="EQ41" i="1"/>
  <c r="EX5" i="1"/>
  <c r="EY5" i="1"/>
  <c r="O39" i="1"/>
  <c r="BH30" i="1"/>
  <c r="EF26" i="1"/>
  <c r="DM39" i="1"/>
  <c r="DM40" i="1"/>
  <c r="DM41" i="1"/>
  <c r="FL10" i="1"/>
  <c r="FY22" i="1"/>
  <c r="FZ22" i="1"/>
  <c r="FK8" i="1"/>
  <c r="EZ29" i="1"/>
  <c r="EW22" i="1"/>
  <c r="FL5" i="1"/>
  <c r="GC23" i="1"/>
  <c r="GD23" i="1"/>
  <c r="EX17" i="1"/>
  <c r="EY17" i="1"/>
  <c r="CL19" i="1"/>
  <c r="GJ31" i="1"/>
  <c r="AT26" i="1"/>
  <c r="FL29" i="1"/>
  <c r="FK28" i="1"/>
  <c r="FK21" i="1"/>
  <c r="GC19" i="1"/>
  <c r="AF13" i="1"/>
  <c r="FL19" i="1"/>
  <c r="GC15" i="1"/>
  <c r="FL35" i="1"/>
  <c r="GC27" i="1"/>
  <c r="FL38" i="1"/>
  <c r="FL9" i="1"/>
  <c r="FM19" i="1"/>
  <c r="BV22" i="1"/>
  <c r="FL17" i="1"/>
  <c r="GB19" i="1"/>
  <c r="FK36" i="1"/>
  <c r="EX33" i="1"/>
  <c r="GC30" i="1"/>
  <c r="FN23" i="1"/>
  <c r="CM31" i="1"/>
  <c r="FY28" i="1"/>
  <c r="EW13" i="1"/>
  <c r="FL26" i="1"/>
  <c r="EE14" i="1"/>
  <c r="CL33" i="1"/>
  <c r="EW7" i="1"/>
  <c r="FK10" i="1"/>
  <c r="EX15" i="1"/>
  <c r="EX38" i="1"/>
  <c r="GD31" i="1"/>
  <c r="FN19" i="1"/>
  <c r="R19" i="1"/>
  <c r="R23" i="1"/>
  <c r="AF10" i="1"/>
  <c r="ET29" i="1"/>
  <c r="FK38" i="1"/>
  <c r="BV29" i="1"/>
  <c r="Q21" i="1"/>
  <c r="FA21" i="1"/>
  <c r="EZ21" i="1"/>
  <c r="BI29" i="1"/>
  <c r="GI31" i="1"/>
  <c r="GD33" i="1"/>
  <c r="GB21" i="1"/>
  <c r="FL28" i="1"/>
  <c r="GC13" i="1"/>
  <c r="CL9" i="1"/>
  <c r="GI23" i="1"/>
  <c r="CL26" i="1"/>
  <c r="CM22" i="1"/>
  <c r="FN13" i="1"/>
  <c r="AF21" i="1"/>
  <c r="CL23" i="1"/>
  <c r="EX29" i="1"/>
  <c r="GC21" i="1"/>
  <c r="EE38" i="1"/>
  <c r="EW35" i="1"/>
  <c r="AT35" i="1"/>
  <c r="EX19" i="1"/>
  <c r="FA29" i="1"/>
  <c r="DB8" i="1"/>
  <c r="FA37" i="1"/>
  <c r="FB37" i="1"/>
  <c r="FK9" i="1"/>
  <c r="DA28" i="1"/>
  <c r="EW6" i="1"/>
  <c r="FX19" i="1"/>
  <c r="DA5" i="1"/>
  <c r="AT9" i="1"/>
  <c r="EX34" i="1"/>
  <c r="FY26" i="1"/>
  <c r="EW19" i="1"/>
  <c r="BH5" i="1"/>
  <c r="FY27" i="1"/>
  <c r="EX16" i="1"/>
  <c r="EX14" i="1"/>
  <c r="GC14" i="1"/>
  <c r="EF36" i="1"/>
  <c r="EF16" i="1"/>
  <c r="FQ16" i="1"/>
  <c r="EW28" i="1"/>
  <c r="EX6" i="1"/>
  <c r="EW16" i="1"/>
  <c r="FK7" i="1"/>
  <c r="GC24" i="1"/>
  <c r="FX26" i="1"/>
  <c r="DQ37" i="1"/>
  <c r="BH13" i="1"/>
  <c r="EW36" i="1"/>
  <c r="FY37" i="1"/>
  <c r="EX13" i="1"/>
  <c r="EX35" i="1"/>
  <c r="EY35" i="1"/>
  <c r="EW26" i="1"/>
  <c r="GE31" i="1"/>
  <c r="AU28" i="1"/>
  <c r="CL34" i="1"/>
  <c r="FK17" i="1"/>
  <c r="FK31" i="1"/>
  <c r="FY13" i="1"/>
  <c r="FX17" i="1"/>
  <c r="BH26" i="1"/>
  <c r="FY23" i="1"/>
  <c r="FY17" i="1"/>
  <c r="GB27" i="1"/>
  <c r="GD6" i="1"/>
  <c r="GC29" i="1"/>
  <c r="CM7" i="1"/>
  <c r="GJ8" i="1"/>
  <c r="FN29" i="1"/>
  <c r="FL31" i="1"/>
  <c r="FK26" i="1"/>
  <c r="DQ38" i="1"/>
  <c r="GB29" i="1"/>
  <c r="FM29" i="1"/>
  <c r="FY36" i="1"/>
  <c r="FZ36" i="1"/>
  <c r="EZ24" i="1"/>
  <c r="DP9" i="1"/>
  <c r="CM16" i="1"/>
  <c r="EW27" i="1"/>
  <c r="EX20" i="1"/>
  <c r="FX31" i="1"/>
  <c r="FX16" i="1"/>
  <c r="FX7" i="1"/>
  <c r="GB22" i="1"/>
  <c r="FX28" i="1"/>
  <c r="EX36" i="1"/>
  <c r="FX27" i="1"/>
  <c r="FQ10" i="1"/>
  <c r="FM13" i="1"/>
  <c r="FY34" i="1"/>
  <c r="FY31" i="1"/>
  <c r="FL7" i="1"/>
  <c r="GC22" i="1"/>
  <c r="FX37" i="1"/>
  <c r="GB24" i="1"/>
  <c r="BH34" i="1"/>
  <c r="FA24" i="1"/>
  <c r="FN15" i="1"/>
  <c r="EX27" i="1"/>
  <c r="BV36" i="1"/>
  <c r="EU38" i="1"/>
  <c r="FX8" i="1"/>
  <c r="EW8" i="1"/>
  <c r="EX7" i="1"/>
  <c r="FM22" i="1"/>
  <c r="FK35" i="1"/>
  <c r="BU28" i="1"/>
  <c r="EZ28" i="1"/>
  <c r="EE17" i="1"/>
  <c r="BI17" i="1"/>
  <c r="AF19" i="1"/>
  <c r="BV30" i="1"/>
  <c r="FN14" i="1"/>
  <c r="EX22" i="1"/>
  <c r="EY22" i="1"/>
  <c r="EX31" i="1"/>
  <c r="BG36" i="1"/>
  <c r="EZ36" i="1"/>
  <c r="FA36" i="1"/>
  <c r="FY16" i="1"/>
  <c r="FA27" i="1"/>
  <c r="EY6" i="1"/>
  <c r="FM23" i="1"/>
  <c r="FY35" i="1"/>
  <c r="FZ35" i="1"/>
  <c r="R31" i="1"/>
  <c r="FK29" i="1"/>
  <c r="EX37" i="1"/>
  <c r="FL27" i="1"/>
  <c r="CL27" i="1"/>
  <c r="DQ16" i="1"/>
  <c r="Q14" i="1"/>
  <c r="FA14" i="1"/>
  <c r="EZ14" i="1"/>
  <c r="EZ27" i="1"/>
  <c r="FX29" i="1"/>
  <c r="EF10" i="1"/>
  <c r="BW22" i="1"/>
  <c r="EX28" i="1"/>
  <c r="R28" i="1"/>
  <c r="S36" i="1"/>
  <c r="FY38" i="1"/>
  <c r="BG19" i="1"/>
  <c r="FA19" i="1"/>
  <c r="BW13" i="1"/>
  <c r="EZ19" i="1"/>
  <c r="EX10" i="1"/>
  <c r="FM14" i="1"/>
  <c r="FX38" i="1"/>
  <c r="EW38" i="1"/>
  <c r="ED27" i="1"/>
  <c r="FN27" i="1"/>
  <c r="AT30" i="1"/>
  <c r="BU35" i="1"/>
  <c r="EZ35" i="1"/>
  <c r="FN22" i="1"/>
  <c r="EW24" i="1"/>
  <c r="EW34" i="1"/>
  <c r="Q17" i="1"/>
  <c r="EZ17" i="1"/>
  <c r="BU34" i="1"/>
  <c r="FA34" i="1"/>
  <c r="FM28" i="1"/>
  <c r="GB5" i="1"/>
  <c r="C4" i="9"/>
  <c r="EW20" i="1"/>
  <c r="GE6" i="1"/>
  <c r="EW29" i="1"/>
  <c r="DA9" i="1"/>
  <c r="DA27" i="1"/>
  <c r="Q33" i="1"/>
  <c r="FA33" i="1"/>
  <c r="EZ33" i="1"/>
  <c r="ET30" i="1"/>
  <c r="EU16" i="1"/>
  <c r="FM27" i="1"/>
  <c r="DQ30" i="1"/>
  <c r="DB19" i="1"/>
  <c r="EZ30" i="1"/>
  <c r="R16" i="1"/>
  <c r="DP24" i="1"/>
  <c r="DP15" i="1"/>
  <c r="FK33" i="1"/>
  <c r="DA33" i="1"/>
  <c r="BG7" i="1"/>
  <c r="FA7" i="1"/>
  <c r="EZ7" i="1"/>
  <c r="R37" i="1"/>
  <c r="EZ12" i="1"/>
  <c r="AS12" i="1"/>
  <c r="FA12" i="1"/>
  <c r="CZ12" i="1"/>
  <c r="FX23" i="1"/>
  <c r="AF23" i="1"/>
  <c r="EW23" i="1"/>
  <c r="FY33" i="1"/>
  <c r="EX23" i="1"/>
  <c r="FK24" i="1"/>
  <c r="GC7" i="1"/>
  <c r="ET8" i="1"/>
  <c r="S8" i="1"/>
  <c r="S6" i="1"/>
  <c r="FX24" i="1"/>
  <c r="GB8" i="1"/>
  <c r="DB20" i="1"/>
  <c r="GB38" i="1"/>
  <c r="GC38" i="1"/>
  <c r="AE38" i="1"/>
  <c r="FA38" i="1"/>
  <c r="EZ38" i="1"/>
  <c r="CZ15" i="1"/>
  <c r="FM15" i="1"/>
  <c r="GE20" i="1"/>
  <c r="DB29" i="1"/>
  <c r="EE30" i="1"/>
  <c r="FL30" i="1"/>
  <c r="EE21" i="1"/>
  <c r="FX30" i="1"/>
  <c r="FX21" i="1"/>
  <c r="EX12" i="1"/>
  <c r="FL34" i="1"/>
  <c r="FL24" i="1"/>
  <c r="AT10" i="1"/>
  <c r="FY10" i="1"/>
  <c r="FX10" i="1"/>
  <c r="GB14" i="1"/>
  <c r="GB7" i="1"/>
  <c r="S20" i="1"/>
  <c r="EW10" i="1"/>
  <c r="FY6" i="1"/>
  <c r="ET5" i="1"/>
  <c r="FK30" i="1"/>
  <c r="FX6" i="1"/>
  <c r="GI29" i="1"/>
  <c r="GI20" i="1"/>
  <c r="GI8" i="1"/>
  <c r="BV8" i="1"/>
  <c r="GI6" i="1"/>
  <c r="FY24" i="1"/>
  <c r="FL21" i="1"/>
  <c r="ET14" i="1"/>
  <c r="BI6" i="1"/>
  <c r="GJ23" i="1"/>
  <c r="GI14" i="1"/>
  <c r="FQ7" i="1"/>
  <c r="FY29" i="1"/>
  <c r="GJ26" i="1"/>
  <c r="GI26" i="1"/>
  <c r="R26" i="1"/>
  <c r="S27" i="1"/>
  <c r="EZ8" i="1"/>
  <c r="GC8" i="1"/>
  <c r="CK37" i="1"/>
  <c r="FN37" i="1"/>
  <c r="FM37" i="1"/>
  <c r="ES36" i="1"/>
  <c r="AS15" i="1"/>
  <c r="FA15" i="1"/>
  <c r="FB15" i="1"/>
  <c r="DP34" i="1"/>
  <c r="FL15" i="1"/>
  <c r="DP6" i="1"/>
  <c r="FX34" i="1"/>
  <c r="AG28" i="1"/>
  <c r="GI22" i="1"/>
  <c r="GJ22" i="1"/>
  <c r="R22" i="1"/>
  <c r="ET23" i="1"/>
  <c r="FX9" i="1"/>
  <c r="EW9" i="1"/>
  <c r="EX9" i="1"/>
  <c r="FY5" i="1"/>
  <c r="FZ5" i="1"/>
  <c r="GJ24" i="1"/>
  <c r="GI24" i="1"/>
  <c r="R24" i="1"/>
  <c r="GE10" i="1"/>
  <c r="FL23" i="1"/>
  <c r="AF33" i="1"/>
  <c r="EW33" i="1"/>
  <c r="FX33" i="1"/>
  <c r="EW14" i="1"/>
  <c r="AF14" i="1"/>
  <c r="FX14" i="1"/>
  <c r="FK34" i="1"/>
  <c r="EE12" i="1"/>
  <c r="AF5" i="1"/>
  <c r="S10" i="1"/>
  <c r="AF8" i="1"/>
  <c r="FY7" i="1"/>
  <c r="FK23" i="1"/>
  <c r="DA23" i="1"/>
  <c r="GJ14" i="1"/>
  <c r="AF36" i="1"/>
  <c r="AF27" i="1"/>
  <c r="GE26" i="1"/>
  <c r="AT38" i="1"/>
  <c r="AT29" i="1"/>
  <c r="AT20" i="1"/>
  <c r="FY20" i="1"/>
  <c r="FX20" i="1"/>
  <c r="EY30" i="1"/>
  <c r="EY21" i="1"/>
  <c r="FY14" i="1"/>
  <c r="FY8" i="1"/>
  <c r="FK15" i="1"/>
  <c r="FY9" i="1"/>
  <c r="GD16" i="1"/>
  <c r="GC5" i="1"/>
  <c r="GD5" i="1"/>
  <c r="FL8" i="1"/>
  <c r="GD30" i="1"/>
  <c r="GJ29" i="1"/>
  <c r="GJ20" i="1"/>
  <c r="GB15" i="1"/>
  <c r="BW6" i="1"/>
  <c r="GI13" i="1"/>
  <c r="GJ13" i="1"/>
  <c r="R13" i="1"/>
  <c r="CM28" i="1"/>
  <c r="GJ6" i="1"/>
  <c r="FY21" i="1"/>
  <c r="GB9" i="1"/>
  <c r="GC9" i="1"/>
  <c r="FA9" i="1"/>
  <c r="EZ9" i="1"/>
  <c r="AE9" i="1"/>
  <c r="BV9" i="1"/>
  <c r="FA5" i="1"/>
  <c r="FB5" i="1"/>
  <c r="R15" i="1"/>
  <c r="S38" i="1"/>
  <c r="DQ10" i="1"/>
  <c r="GI30" i="1"/>
  <c r="GJ30" i="1"/>
  <c r="R30" i="1"/>
  <c r="FA8" i="1"/>
  <c r="FB8" i="1"/>
  <c r="GD10" i="1"/>
  <c r="FL37" i="1"/>
  <c r="FK37" i="1"/>
  <c r="ET36" i="1"/>
  <c r="FY15" i="1"/>
  <c r="FX15" i="1"/>
  <c r="EW15" i="1"/>
  <c r="FL6" i="1"/>
  <c r="HR37" i="1"/>
  <c r="HS37" i="1"/>
  <c r="HT37" i="1"/>
  <c r="HU37" i="1"/>
  <c r="HQ37" i="1"/>
  <c r="EU23" i="1"/>
  <c r="AZ22" i="10"/>
  <c r="BF22" i="9"/>
  <c r="DQ34" i="1"/>
  <c r="AP33" i="10"/>
  <c r="AV33" i="9"/>
  <c r="DA15" i="1"/>
  <c r="AJ14" i="10"/>
  <c r="AP14" i="9"/>
  <c r="AQ15" i="10"/>
  <c r="AW15" i="9"/>
  <c r="U4" i="10"/>
  <c r="AA4" i="9"/>
  <c r="DB28" i="1"/>
  <c r="AK27" i="10"/>
  <c r="AQ27" i="9"/>
  <c r="EF38" i="1"/>
  <c r="AU37" i="10"/>
  <c r="BA37" i="9"/>
  <c r="S23" i="1"/>
  <c r="F22" i="10"/>
  <c r="L22" i="9"/>
  <c r="AF32" i="10"/>
  <c r="AL32" i="9"/>
  <c r="BI30" i="1"/>
  <c r="U29" i="10"/>
  <c r="AA29" i="9"/>
  <c r="AL25" i="10"/>
  <c r="AR25" i="9"/>
  <c r="AU5" i="1"/>
  <c r="P4" i="10"/>
  <c r="V4" i="9"/>
  <c r="Z4" i="10"/>
  <c r="AF4" i="9"/>
  <c r="CM14" i="1"/>
  <c r="AF13" i="10"/>
  <c r="AL13" i="9"/>
  <c r="CM35" i="1"/>
  <c r="AF34" i="10"/>
  <c r="AL34" i="9"/>
  <c r="EF19" i="1"/>
  <c r="AU18" i="10"/>
  <c r="BA18" i="9"/>
  <c r="BW26" i="1"/>
  <c r="Z25" i="10"/>
  <c r="AF25" i="9"/>
  <c r="AG37" i="10"/>
  <c r="AM37" i="9"/>
  <c r="AG35" i="10"/>
  <c r="AM35" i="9"/>
  <c r="AG9" i="10"/>
  <c r="AM9" i="9"/>
  <c r="BI24" i="1"/>
  <c r="U23" i="10"/>
  <c r="AA23" i="9"/>
  <c r="AW7" i="9"/>
  <c r="AQ7" i="10"/>
  <c r="HU29" i="1"/>
  <c r="IA6" i="1"/>
  <c r="AF28" i="10"/>
  <c r="AL28" i="9"/>
  <c r="Z12" i="10"/>
  <c r="AF12" i="9"/>
  <c r="DQ28" i="1"/>
  <c r="AP27" i="10"/>
  <c r="AV27" i="9"/>
  <c r="AT13" i="10"/>
  <c r="AZ13" i="9"/>
  <c r="AG22" i="1"/>
  <c r="K21" i="10"/>
  <c r="Q21" i="9"/>
  <c r="EF33" i="1"/>
  <c r="AU32" i="10"/>
  <c r="BA32" i="9"/>
  <c r="DQ27" i="1"/>
  <c r="AP26" i="10"/>
  <c r="AV26" i="9"/>
  <c r="AG31" i="1"/>
  <c r="K30" i="10"/>
  <c r="Q30" i="9"/>
  <c r="AJ21" i="10"/>
  <c r="AP21" i="9"/>
  <c r="AZ25" i="10"/>
  <c r="BF25" i="9"/>
  <c r="AP15" i="10"/>
  <c r="AV15" i="9"/>
  <c r="EF7" i="1"/>
  <c r="AU6" i="10"/>
  <c r="BA6" i="9"/>
  <c r="AK7" i="10"/>
  <c r="AQ7" i="9"/>
  <c r="AG37" i="1"/>
  <c r="K36" i="10"/>
  <c r="Q36" i="9"/>
  <c r="BI16" i="1"/>
  <c r="U15" i="10"/>
  <c r="AA15" i="9"/>
  <c r="EU34" i="1"/>
  <c r="AZ33" i="10"/>
  <c r="BF33" i="9"/>
  <c r="J28" i="10"/>
  <c r="P28" i="9"/>
  <c r="EU37" i="1"/>
  <c r="AZ36" i="10"/>
  <c r="BF36" i="9"/>
  <c r="EU6" i="1"/>
  <c r="BF5" i="9"/>
  <c r="AZ5" i="10"/>
  <c r="Y28" i="10"/>
  <c r="AE28" i="9"/>
  <c r="T26" i="10"/>
  <c r="Z26" i="9"/>
  <c r="O26" i="10"/>
  <c r="U26" i="9"/>
  <c r="BI10" i="1"/>
  <c r="U9" i="10"/>
  <c r="AA9" i="9"/>
  <c r="EF15" i="1"/>
  <c r="AU14" i="10"/>
  <c r="BA14" i="9"/>
  <c r="AZ35" i="10"/>
  <c r="BF35" i="9"/>
  <c r="P19" i="10"/>
  <c r="V19" i="9"/>
  <c r="AG27" i="10"/>
  <c r="AM27" i="9"/>
  <c r="AG33" i="1"/>
  <c r="K32" i="10"/>
  <c r="Q32" i="9"/>
  <c r="DB23" i="1"/>
  <c r="AK22" i="10"/>
  <c r="AQ22" i="9"/>
  <c r="F23" i="10"/>
  <c r="L23" i="9"/>
  <c r="F21" i="10"/>
  <c r="L21" i="9"/>
  <c r="G26" i="10"/>
  <c r="M26" i="9"/>
  <c r="V5" i="10"/>
  <c r="AB5" i="9"/>
  <c r="G5" i="10"/>
  <c r="M5" i="9"/>
  <c r="K22" i="10"/>
  <c r="Q22" i="9"/>
  <c r="AL18" i="10"/>
  <c r="AR18" i="9"/>
  <c r="FC33" i="1"/>
  <c r="E32" i="10"/>
  <c r="K32" i="9"/>
  <c r="Y34" i="10"/>
  <c r="AE34" i="9"/>
  <c r="AA21" i="10"/>
  <c r="AG21" i="9"/>
  <c r="AF26" i="10"/>
  <c r="AL26" i="9"/>
  <c r="BW30" i="1"/>
  <c r="Z29" i="10"/>
  <c r="AF29" i="9"/>
  <c r="GA7" i="1"/>
  <c r="BI34" i="1"/>
  <c r="U33" i="10"/>
  <c r="AA33" i="9"/>
  <c r="IL10" i="1"/>
  <c r="IM10" i="1"/>
  <c r="IN10" i="1"/>
  <c r="IO10" i="1"/>
  <c r="IP10" i="1"/>
  <c r="AQ37" i="10"/>
  <c r="AW37" i="9"/>
  <c r="AF33" i="10"/>
  <c r="AL33" i="9"/>
  <c r="BI13" i="1"/>
  <c r="U12" i="10"/>
  <c r="AA12" i="9"/>
  <c r="IL16" i="1"/>
  <c r="IM16" i="1"/>
  <c r="IN16" i="1"/>
  <c r="IO16" i="1"/>
  <c r="IP16" i="1"/>
  <c r="AF8" i="10"/>
  <c r="AL8" i="9"/>
  <c r="S19" i="1"/>
  <c r="F18" i="10"/>
  <c r="L18" i="9"/>
  <c r="EF14" i="1"/>
  <c r="AU13" i="10"/>
  <c r="BA13" i="9"/>
  <c r="P25" i="10"/>
  <c r="V25" i="9"/>
  <c r="BA25" i="10"/>
  <c r="BG25" i="9"/>
  <c r="AG34" i="1"/>
  <c r="K33" i="10"/>
  <c r="Q33" i="9"/>
  <c r="AU27" i="1"/>
  <c r="P26" i="10"/>
  <c r="V26" i="9"/>
  <c r="BI37" i="1"/>
  <c r="U36" i="10"/>
  <c r="AA36" i="9"/>
  <c r="DQ20" i="1"/>
  <c r="AP19" i="10"/>
  <c r="AV19" i="9"/>
  <c r="AG5" i="10"/>
  <c r="AM5" i="9"/>
  <c r="HS29" i="1"/>
  <c r="AK19" i="10"/>
  <c r="AQ19" i="9"/>
  <c r="IB6" i="1"/>
  <c r="DB6" i="1"/>
  <c r="AK5" i="10"/>
  <c r="AQ5" i="9"/>
  <c r="T29" i="10"/>
  <c r="Z29" i="9"/>
  <c r="EF34" i="1"/>
  <c r="AU33" i="10"/>
  <c r="BA33" i="9"/>
  <c r="DB30" i="1"/>
  <c r="AK29" i="10"/>
  <c r="AQ29" i="9"/>
  <c r="Z5" i="10"/>
  <c r="AF5" i="9"/>
  <c r="BW21" i="1"/>
  <c r="Z20" i="10"/>
  <c r="AF20" i="9"/>
  <c r="DB37" i="1"/>
  <c r="AK36" i="10"/>
  <c r="AQ36" i="9"/>
  <c r="AU33" i="1"/>
  <c r="P32" i="10"/>
  <c r="V32" i="9"/>
  <c r="BI20" i="1"/>
  <c r="U19" i="10"/>
  <c r="AA19" i="9"/>
  <c r="HZ31" i="1"/>
  <c r="IA31" i="1"/>
  <c r="HX31" i="1"/>
  <c r="IB31" i="1"/>
  <c r="HY31" i="1"/>
  <c r="AG16" i="1"/>
  <c r="K15" i="10"/>
  <c r="Q15" i="9"/>
  <c r="BW16" i="1"/>
  <c r="Z15" i="10"/>
  <c r="AF15" i="9"/>
  <c r="EU17" i="1"/>
  <c r="AZ16" i="10"/>
  <c r="BF16" i="9"/>
  <c r="DQ31" i="1"/>
  <c r="AP30" i="10"/>
  <c r="AV30" i="9"/>
  <c r="DB17" i="1"/>
  <c r="AK16" i="10"/>
  <c r="AQ16" i="9"/>
  <c r="BW27" i="1"/>
  <c r="Z26" i="10"/>
  <c r="AF26" i="9"/>
  <c r="AY27" i="10"/>
  <c r="BE27" i="9"/>
  <c r="EF9" i="1"/>
  <c r="AU8" i="10"/>
  <c r="BA8" i="9"/>
  <c r="EU10" i="1"/>
  <c r="AZ9" i="10"/>
  <c r="BF9" i="9"/>
  <c r="U28" i="10"/>
  <c r="AA28" i="9"/>
  <c r="AY22" i="10"/>
  <c r="BE22" i="9"/>
  <c r="EU27" i="1"/>
  <c r="AZ26" i="10"/>
  <c r="BF26" i="9"/>
  <c r="AU31" i="1"/>
  <c r="P30" i="10"/>
  <c r="V30" i="9"/>
  <c r="AU35" i="10"/>
  <c r="BA35" i="9"/>
  <c r="EU20" i="1"/>
  <c r="AZ19" i="10"/>
  <c r="BF19" i="9"/>
  <c r="EF8" i="1"/>
  <c r="AU7" i="10"/>
  <c r="BA7" i="9"/>
  <c r="AG7" i="1"/>
  <c r="K6" i="10"/>
  <c r="Q6" i="9"/>
  <c r="F7" i="10"/>
  <c r="L7" i="9"/>
  <c r="GJ15" i="1"/>
  <c r="O14" i="10"/>
  <c r="U14" i="9"/>
  <c r="F25" i="10"/>
  <c r="L25" i="9"/>
  <c r="AZ13" i="10"/>
  <c r="BF13" i="9"/>
  <c r="FR21" i="1"/>
  <c r="AU20" i="10"/>
  <c r="BA20" i="9"/>
  <c r="DB27" i="1"/>
  <c r="AK26" i="10"/>
  <c r="AQ26" i="9"/>
  <c r="AU30" i="1"/>
  <c r="P29" i="10"/>
  <c r="V29" i="9"/>
  <c r="AQ36" i="10"/>
  <c r="AW36" i="9"/>
  <c r="AV15" i="10"/>
  <c r="BB15" i="9"/>
  <c r="FC21" i="1"/>
  <c r="E20" i="10"/>
  <c r="K20" i="9"/>
  <c r="BW19" i="1"/>
  <c r="Z18" i="10"/>
  <c r="AF18" i="9"/>
  <c r="AF14" i="10"/>
  <c r="AL14" i="9"/>
  <c r="EU19" i="1"/>
  <c r="AZ18" i="10"/>
  <c r="BF18" i="9"/>
  <c r="AG35" i="1"/>
  <c r="K34" i="10"/>
  <c r="Q34" i="9"/>
  <c r="IL31" i="1"/>
  <c r="IM31" i="1"/>
  <c r="IN31" i="1"/>
  <c r="IO31" i="1"/>
  <c r="IP31" i="1"/>
  <c r="EF6" i="1"/>
  <c r="AU5" i="10"/>
  <c r="BA5" i="9"/>
  <c r="AU9" i="10"/>
  <c r="BA9" i="9"/>
  <c r="AU13" i="1"/>
  <c r="P12" i="10"/>
  <c r="V12" i="9"/>
  <c r="AF37" i="10"/>
  <c r="AL37" i="9"/>
  <c r="F35" i="10"/>
  <c r="L35" i="9"/>
  <c r="Y7" i="10"/>
  <c r="AE7" i="9"/>
  <c r="O8" i="10"/>
  <c r="U8" i="9"/>
  <c r="EU13" i="1"/>
  <c r="AZ12" i="10"/>
  <c r="BF12" i="9"/>
  <c r="AE6" i="9"/>
  <c r="Y6" i="10"/>
  <c r="AO19" i="10"/>
  <c r="AU19" i="9"/>
  <c r="BW20" i="1"/>
  <c r="Z19" i="10"/>
  <c r="AF19" i="9"/>
  <c r="EU31" i="1"/>
  <c r="AZ30" i="10"/>
  <c r="BF30" i="9"/>
  <c r="T23" i="10"/>
  <c r="Z23" i="9"/>
  <c r="AU8" i="1"/>
  <c r="P7" i="10"/>
  <c r="V7" i="9"/>
  <c r="AF15" i="10"/>
  <c r="AL15" i="9"/>
  <c r="S29" i="1"/>
  <c r="F28" i="10"/>
  <c r="L28" i="9"/>
  <c r="J14" i="10"/>
  <c r="P14" i="9"/>
  <c r="Y11" i="10"/>
  <c r="AE11" i="9"/>
  <c r="BW24" i="1"/>
  <c r="Z23" i="10"/>
  <c r="AF23" i="9"/>
  <c r="DB34" i="1"/>
  <c r="AK33" i="10"/>
  <c r="AQ33" i="9"/>
  <c r="Y4" i="10"/>
  <c r="AE4" i="9"/>
  <c r="F19" i="10"/>
  <c r="L19" i="9"/>
  <c r="EU7" i="1"/>
  <c r="AZ6" i="10"/>
  <c r="BF6" i="9"/>
  <c r="AK18" i="10"/>
  <c r="AQ18" i="9"/>
  <c r="DQ35" i="1"/>
  <c r="AP34" i="10"/>
  <c r="AV34" i="9"/>
  <c r="T6" i="10"/>
  <c r="Z6" i="9"/>
  <c r="AQ29" i="10"/>
  <c r="AW29" i="9"/>
  <c r="BV34" i="1"/>
  <c r="Y33" i="10"/>
  <c r="AE33" i="9"/>
  <c r="AA12" i="10"/>
  <c r="AG12" i="9"/>
  <c r="AV9" i="10"/>
  <c r="BB9" i="9"/>
  <c r="K18" i="10"/>
  <c r="Q18" i="9"/>
  <c r="Q27" i="10"/>
  <c r="W27" i="9"/>
  <c r="G37" i="10"/>
  <c r="M37" i="9"/>
  <c r="AU29" i="1"/>
  <c r="P28" i="10"/>
  <c r="V28" i="9"/>
  <c r="FP36" i="1"/>
  <c r="IA36" i="1"/>
  <c r="AY35" i="10"/>
  <c r="BE35" i="9"/>
  <c r="FC38" i="1"/>
  <c r="J37" i="10"/>
  <c r="P37" i="9"/>
  <c r="FQ8" i="1"/>
  <c r="BF7" i="9"/>
  <c r="AZ7" i="10"/>
  <c r="DA12" i="1"/>
  <c r="AJ11" i="10"/>
  <c r="AP11" i="9"/>
  <c r="DB33" i="1"/>
  <c r="AK32" i="10"/>
  <c r="AQ32" i="9"/>
  <c r="DB9" i="1"/>
  <c r="AK8" i="10"/>
  <c r="AQ8" i="9"/>
  <c r="V16" i="10"/>
  <c r="AB16" i="9"/>
  <c r="AG15" i="10"/>
  <c r="AM15" i="9"/>
  <c r="AV35" i="10"/>
  <c r="BB35" i="9"/>
  <c r="AL7" i="10"/>
  <c r="AR7" i="9"/>
  <c r="AF22" i="10"/>
  <c r="AL22" i="9"/>
  <c r="BW29" i="1"/>
  <c r="Z28" i="10"/>
  <c r="AF28" i="9"/>
  <c r="AF18" i="10"/>
  <c r="AL18" i="9"/>
  <c r="AG17" i="1"/>
  <c r="K16" i="10"/>
  <c r="Q16" i="9"/>
  <c r="AG12" i="1"/>
  <c r="K11" i="10"/>
  <c r="Q11" i="9"/>
  <c r="BI27" i="1"/>
  <c r="U26" i="10"/>
  <c r="AA26" i="9"/>
  <c r="BW12" i="1"/>
  <c r="Z11" i="10"/>
  <c r="AF11" i="9"/>
  <c r="AK28" i="10"/>
  <c r="AQ28" i="9"/>
  <c r="BW7" i="1"/>
  <c r="Z6" i="10"/>
  <c r="AF6" i="9"/>
  <c r="AG16" i="10"/>
  <c r="AM16" i="9"/>
  <c r="AZ11" i="10"/>
  <c r="BF11" i="9"/>
  <c r="HR29" i="1"/>
  <c r="HY6" i="1"/>
  <c r="EF37" i="1"/>
  <c r="AU36" i="10"/>
  <c r="BA36" i="9"/>
  <c r="S9" i="1"/>
  <c r="F8" i="10"/>
  <c r="L8" i="9"/>
  <c r="AF12" i="10"/>
  <c r="AL12" i="9"/>
  <c r="AU15" i="10"/>
  <c r="BA15" i="9"/>
  <c r="BI15" i="1"/>
  <c r="U14" i="10"/>
  <c r="AA14" i="9"/>
  <c r="AF19" i="10"/>
  <c r="AL19" i="9"/>
  <c r="AE27" i="10"/>
  <c r="AK27" i="9"/>
  <c r="EF20" i="1"/>
  <c r="AU19" i="10"/>
  <c r="BA19" i="9"/>
  <c r="S35" i="1"/>
  <c r="F34" i="10"/>
  <c r="L34" i="9"/>
  <c r="BI38" i="1"/>
  <c r="U37" i="10"/>
  <c r="AA37" i="9"/>
  <c r="F9" i="10"/>
  <c r="L9" i="9"/>
  <c r="AU25" i="10"/>
  <c r="BA25" i="9"/>
  <c r="GI5" i="1"/>
  <c r="E4" i="9"/>
  <c r="BI23" i="1"/>
  <c r="U22" i="10"/>
  <c r="AA22" i="9"/>
  <c r="BI28" i="1"/>
  <c r="U27" i="10"/>
  <c r="AA27" i="9"/>
  <c r="P27" i="10"/>
  <c r="V27" i="9"/>
  <c r="AF35" i="10"/>
  <c r="AL35" i="9"/>
  <c r="DQ17" i="1"/>
  <c r="AP16" i="10"/>
  <c r="AV16" i="9"/>
  <c r="AU23" i="1"/>
  <c r="P22" i="10"/>
  <c r="V22" i="9"/>
  <c r="AU7" i="1"/>
  <c r="P6" i="10"/>
  <c r="V6" i="9"/>
  <c r="EE13" i="1"/>
  <c r="AT12" i="10"/>
  <c r="AZ12" i="9"/>
  <c r="AY18" i="10"/>
  <c r="BE18" i="9"/>
  <c r="T13" i="10"/>
  <c r="Z13" i="9"/>
  <c r="AF9" i="10"/>
  <c r="AL9" i="9"/>
  <c r="AF29" i="10"/>
  <c r="AL29" i="9"/>
  <c r="DB24" i="1"/>
  <c r="AK23" i="10"/>
  <c r="AQ23" i="9"/>
  <c r="AA5" i="10"/>
  <c r="AG5" i="9"/>
  <c r="K13" i="10"/>
  <c r="Q13" i="9"/>
  <c r="G7" i="10"/>
  <c r="M7" i="9"/>
  <c r="F14" i="10"/>
  <c r="L14" i="9"/>
  <c r="AU38" i="1"/>
  <c r="P37" i="10"/>
  <c r="V37" i="9"/>
  <c r="AG8" i="1"/>
  <c r="K7" i="10"/>
  <c r="Q7" i="9"/>
  <c r="L27" i="10"/>
  <c r="R27" i="9"/>
  <c r="AZ4" i="10"/>
  <c r="BF4" i="9"/>
  <c r="FD10" i="1"/>
  <c r="P9" i="10"/>
  <c r="V9" i="9"/>
  <c r="EF30" i="1"/>
  <c r="AU29" i="10"/>
  <c r="BA29" i="9"/>
  <c r="FC17" i="1"/>
  <c r="HU17" i="1"/>
  <c r="E16" i="10"/>
  <c r="K16" i="9"/>
  <c r="AT26" i="10"/>
  <c r="AZ26" i="9"/>
  <c r="FC19" i="1"/>
  <c r="T18" i="10"/>
  <c r="Z18" i="9"/>
  <c r="FR17" i="1"/>
  <c r="AU16" i="10"/>
  <c r="BA16" i="9"/>
  <c r="BA37" i="10"/>
  <c r="BG37" i="9"/>
  <c r="DQ9" i="1"/>
  <c r="AP8" i="10"/>
  <c r="AV8" i="9"/>
  <c r="U25" i="10"/>
  <c r="AA25" i="9"/>
  <c r="AU9" i="1"/>
  <c r="P8" i="10"/>
  <c r="V8" i="9"/>
  <c r="AG21" i="1"/>
  <c r="K20" i="10"/>
  <c r="Q20" i="9"/>
  <c r="Z21" i="10"/>
  <c r="AF21" i="9"/>
  <c r="AG13" i="1"/>
  <c r="K12" i="10"/>
  <c r="Q12" i="9"/>
  <c r="AQ25" i="10"/>
  <c r="AW25" i="9"/>
  <c r="AV4" i="10"/>
  <c r="BB4" i="9"/>
  <c r="DQ29" i="1"/>
  <c r="AP28" i="10"/>
  <c r="AV28" i="9"/>
  <c r="AU22" i="1"/>
  <c r="P21" i="10"/>
  <c r="V21" i="9"/>
  <c r="EF35" i="1"/>
  <c r="AU34" i="10"/>
  <c r="BA34" i="9"/>
  <c r="AG28" i="10"/>
  <c r="AM28" i="9"/>
  <c r="EF28" i="1"/>
  <c r="AU27" i="10"/>
  <c r="BA27" i="9"/>
  <c r="AF27" i="10"/>
  <c r="AL27" i="9"/>
  <c r="EF22" i="1"/>
  <c r="AU21" i="10"/>
  <c r="BA21" i="9"/>
  <c r="EU22" i="1"/>
  <c r="AZ21" i="10"/>
  <c r="BF21" i="9"/>
  <c r="AF30" i="10"/>
  <c r="AL30" i="9"/>
  <c r="BA14" i="10"/>
  <c r="BG14" i="9"/>
  <c r="EF29" i="1"/>
  <c r="AU28" i="10"/>
  <c r="BA28" i="9"/>
  <c r="AP7" i="10"/>
  <c r="AV7" i="9"/>
  <c r="BW31" i="1"/>
  <c r="Z30" i="10"/>
  <c r="AF30" i="9"/>
  <c r="Y8" i="10"/>
  <c r="AE8" i="9"/>
  <c r="AZ15" i="10"/>
  <c r="BF15" i="9"/>
  <c r="U5" i="10"/>
  <c r="AA5" i="9"/>
  <c r="AY13" i="10"/>
  <c r="BE13" i="9"/>
  <c r="T36" i="10"/>
  <c r="Z36" i="9"/>
  <c r="S7" i="1"/>
  <c r="F6" i="10"/>
  <c r="L6" i="9"/>
  <c r="AA14" i="10"/>
  <c r="AG14" i="9"/>
  <c r="AT18" i="10"/>
  <c r="AZ18" i="9"/>
  <c r="EU24" i="1"/>
  <c r="AZ23" i="10"/>
  <c r="BF23" i="9"/>
  <c r="AU16" i="1"/>
  <c r="P15" i="10"/>
  <c r="V15" i="9"/>
  <c r="IB30" i="1"/>
  <c r="IA30" i="1"/>
  <c r="HX30" i="1"/>
  <c r="HY30" i="1"/>
  <c r="HZ30" i="1"/>
  <c r="BI35" i="1"/>
  <c r="U34" i="10"/>
  <c r="AA34" i="9"/>
  <c r="AU36" i="1"/>
  <c r="P35" i="10"/>
  <c r="V35" i="9"/>
  <c r="E29" i="10"/>
  <c r="K29" i="9"/>
  <c r="S12" i="1"/>
  <c r="F11" i="10"/>
  <c r="L11" i="9"/>
  <c r="AK25" i="10"/>
  <c r="AQ25" i="9"/>
  <c r="AU14" i="1"/>
  <c r="P13" i="10"/>
  <c r="V13" i="9"/>
  <c r="BI8" i="1"/>
  <c r="U7" i="10"/>
  <c r="AA7" i="9"/>
  <c r="EU21" i="1"/>
  <c r="AZ20" i="10"/>
  <c r="BF20" i="9"/>
  <c r="G9" i="10"/>
  <c r="M9" i="9"/>
  <c r="AL28" i="10"/>
  <c r="AR28" i="9"/>
  <c r="O11" i="10"/>
  <c r="U11" i="9"/>
  <c r="DQ15" i="1"/>
  <c r="AP14" i="10"/>
  <c r="AV14" i="9"/>
  <c r="BA15" i="10"/>
  <c r="BG15" i="9"/>
  <c r="S31" i="1"/>
  <c r="F30" i="10"/>
  <c r="L30" i="9"/>
  <c r="BH36" i="1"/>
  <c r="T35" i="10"/>
  <c r="Z35" i="9"/>
  <c r="BW36" i="1"/>
  <c r="Z35" i="10"/>
  <c r="AF35" i="9"/>
  <c r="AQ4" i="9"/>
  <c r="AK4" i="10"/>
  <c r="EU29" i="1"/>
  <c r="AZ28" i="10"/>
  <c r="BF28" i="9"/>
  <c r="AG30" i="10"/>
  <c r="AM30" i="9"/>
  <c r="AU19" i="1"/>
  <c r="P18" i="10"/>
  <c r="V18" i="9"/>
  <c r="AG6" i="1"/>
  <c r="K5" i="10"/>
  <c r="Q5" i="9"/>
  <c r="AF4" i="10"/>
  <c r="AL4" i="9"/>
  <c r="AG29" i="1"/>
  <c r="K28" i="10"/>
  <c r="Q28" i="9"/>
  <c r="EF23" i="1"/>
  <c r="AU22" i="10"/>
  <c r="BA22" i="9"/>
  <c r="DB22" i="1"/>
  <c r="AK21" i="10"/>
  <c r="AQ21" i="9"/>
  <c r="AG23" i="10"/>
  <c r="AM23" i="9"/>
  <c r="BI14" i="1"/>
  <c r="U13" i="10"/>
  <c r="AA13" i="9"/>
  <c r="AG19" i="10"/>
  <c r="AM19" i="9"/>
  <c r="EU35" i="1"/>
  <c r="AZ34" i="10"/>
  <c r="BF34" i="9"/>
  <c r="GD35" i="1"/>
  <c r="ID21" i="1"/>
  <c r="Y25" i="10"/>
  <c r="AE25" i="9"/>
  <c r="EU9" i="1"/>
  <c r="AZ8" i="10"/>
  <c r="BF8" i="9"/>
  <c r="BI12" i="1"/>
  <c r="U11" i="10"/>
  <c r="AA11" i="9"/>
  <c r="AE14" i="10"/>
  <c r="AK14" i="9"/>
  <c r="BW14" i="1"/>
  <c r="Z13" i="10"/>
  <c r="AF13" i="9"/>
  <c r="EF31" i="1"/>
  <c r="AU30" i="10"/>
  <c r="BA30" i="9"/>
  <c r="AP9" i="10"/>
  <c r="AV9" i="9"/>
  <c r="DB38" i="1"/>
  <c r="AK37" i="10"/>
  <c r="AQ37" i="9"/>
  <c r="S34" i="1"/>
  <c r="F33" i="10"/>
  <c r="L33" i="9"/>
  <c r="BI9" i="1"/>
  <c r="U8" i="10"/>
  <c r="AA8" i="9"/>
  <c r="AF6" i="10"/>
  <c r="AL6" i="9"/>
  <c r="BI22" i="1"/>
  <c r="U21" i="10"/>
  <c r="AA21" i="9"/>
  <c r="AO28" i="10"/>
  <c r="AU28" i="9"/>
  <c r="AF5" i="10"/>
  <c r="AL5" i="9"/>
  <c r="DQ21" i="1"/>
  <c r="AP20" i="10"/>
  <c r="AV20" i="9"/>
  <c r="DQ36" i="1"/>
  <c r="AP35" i="10"/>
  <c r="AV35" i="9"/>
  <c r="DP22" i="1"/>
  <c r="AO21" i="10"/>
  <c r="AU21" i="9"/>
  <c r="AP29" i="10"/>
  <c r="AV29" i="9"/>
  <c r="T4" i="10"/>
  <c r="Z4" i="9"/>
  <c r="AQ9" i="10"/>
  <c r="AW9" i="9"/>
  <c r="BW9" i="1"/>
  <c r="Z8" i="10"/>
  <c r="AF8" i="9"/>
  <c r="K4" i="10"/>
  <c r="Q4" i="9"/>
  <c r="IL7" i="1"/>
  <c r="IM7" i="1"/>
  <c r="IN7" i="1"/>
  <c r="IP7" i="1"/>
  <c r="IO7" i="1"/>
  <c r="DQ24" i="1"/>
  <c r="AP23" i="10"/>
  <c r="AV23" i="9"/>
  <c r="GI28" i="1"/>
  <c r="Y27" i="10"/>
  <c r="AE27" i="9"/>
  <c r="AG6" i="10"/>
  <c r="AM6" i="9"/>
  <c r="AU35" i="1"/>
  <c r="P34" i="10"/>
  <c r="V34" i="9"/>
  <c r="AG21" i="10"/>
  <c r="AM21" i="9"/>
  <c r="AG15" i="1"/>
  <c r="K14" i="10"/>
  <c r="Q14" i="9"/>
  <c r="AG24" i="1"/>
  <c r="K23" i="10"/>
  <c r="Q23" i="9"/>
  <c r="DQ19" i="1"/>
  <c r="AP18" i="10"/>
  <c r="AV18" i="9"/>
  <c r="AF21" i="10"/>
  <c r="AL21" i="9"/>
  <c r="DQ13" i="1"/>
  <c r="AP12" i="10"/>
  <c r="AV12" i="9"/>
  <c r="AF11" i="10"/>
  <c r="AL11" i="9"/>
  <c r="AG20" i="10"/>
  <c r="AM20" i="9"/>
  <c r="AG29" i="10"/>
  <c r="AM29" i="9"/>
  <c r="AG7" i="10"/>
  <c r="AM7" i="9"/>
  <c r="F26" i="10"/>
  <c r="L26" i="9"/>
  <c r="BW37" i="1"/>
  <c r="Z36" i="10"/>
  <c r="AF36" i="9"/>
  <c r="AP37" i="10"/>
  <c r="AV37" i="9"/>
  <c r="AF23" i="10"/>
  <c r="AL23" i="9"/>
  <c r="BW10" i="1"/>
  <c r="Z9" i="10"/>
  <c r="AF9" i="9"/>
  <c r="BW33" i="1"/>
  <c r="Z32" i="10"/>
  <c r="AF32" i="9"/>
  <c r="DQ23" i="1"/>
  <c r="AP22" i="10"/>
  <c r="AV22" i="9"/>
  <c r="AP4" i="10"/>
  <c r="AV4" i="9"/>
  <c r="F5" i="10"/>
  <c r="L5" i="9"/>
  <c r="AT27" i="10"/>
  <c r="AZ27" i="9"/>
  <c r="AZ37" i="10"/>
  <c r="BF37" i="9"/>
  <c r="DB7" i="1"/>
  <c r="AK6" i="10"/>
  <c r="AQ6" i="9"/>
  <c r="DB16" i="1"/>
  <c r="AK15" i="10"/>
  <c r="AQ15" i="9"/>
  <c r="BW23" i="1"/>
  <c r="Z22" i="10"/>
  <c r="AF22" i="9"/>
  <c r="BW38" i="1"/>
  <c r="Z37" i="10"/>
  <c r="AF37" i="9"/>
  <c r="DQ33" i="1"/>
  <c r="AP32" i="10"/>
  <c r="AV32" i="9"/>
  <c r="U16" i="10"/>
  <c r="AA16" i="9"/>
  <c r="DB10" i="1"/>
  <c r="FU10" i="1"/>
  <c r="AK9" i="10"/>
  <c r="AQ9" i="9"/>
  <c r="AT22" i="10"/>
  <c r="AZ22" i="9"/>
  <c r="BW17" i="1"/>
  <c r="Z16" i="10"/>
  <c r="AF16" i="9"/>
  <c r="EF24" i="1"/>
  <c r="AU23" i="10"/>
  <c r="BA23" i="9"/>
  <c r="AG27" i="1"/>
  <c r="K26" i="10"/>
  <c r="Q26" i="9"/>
  <c r="DQ6" i="1"/>
  <c r="AP5" i="10"/>
  <c r="AV5" i="9"/>
  <c r="AE36" i="10"/>
  <c r="AK36" i="9"/>
  <c r="Z7" i="10"/>
  <c r="AF7" i="9"/>
  <c r="AL19" i="10"/>
  <c r="AR19" i="9"/>
  <c r="EU30" i="1"/>
  <c r="AZ29" i="10"/>
  <c r="BF29" i="9"/>
  <c r="G35" i="10"/>
  <c r="M35" i="9"/>
  <c r="EY27" i="1"/>
  <c r="F29" i="10"/>
  <c r="L29" i="9"/>
  <c r="J8" i="10"/>
  <c r="P8" i="9"/>
  <c r="F12" i="10"/>
  <c r="L12" i="9"/>
  <c r="K35" i="10"/>
  <c r="Q35" i="9"/>
  <c r="AU11" i="10"/>
  <c r="BA11" i="9"/>
  <c r="G19" i="10"/>
  <c r="M19" i="9"/>
  <c r="F36" i="10"/>
  <c r="L36" i="9"/>
  <c r="F15" i="10"/>
  <c r="L15" i="9"/>
  <c r="S28" i="1"/>
  <c r="F27" i="10"/>
  <c r="L27" i="9"/>
  <c r="E13" i="10"/>
  <c r="K13" i="9"/>
  <c r="FR26" i="1"/>
  <c r="AF25" i="10"/>
  <c r="AL25" i="9"/>
  <c r="V28" i="10"/>
  <c r="AB28" i="9"/>
  <c r="AG10" i="1"/>
  <c r="K9" i="10"/>
  <c r="Q9" i="9"/>
  <c r="AV25" i="10"/>
  <c r="BB25" i="9"/>
  <c r="AG20" i="1"/>
  <c r="K19" i="10"/>
  <c r="Q19" i="9"/>
  <c r="AU6" i="1"/>
  <c r="P5" i="10"/>
  <c r="V5" i="9"/>
  <c r="L25" i="10"/>
  <c r="R25" i="9"/>
  <c r="EU28" i="1"/>
  <c r="AZ27" i="10"/>
  <c r="BF27" i="9"/>
  <c r="FR10" i="1"/>
  <c r="AG12" i="10"/>
  <c r="AM12" i="9"/>
  <c r="AU24" i="1"/>
  <c r="P23" i="10"/>
  <c r="V23" i="9"/>
  <c r="AG30" i="1"/>
  <c r="K29" i="10"/>
  <c r="Q29" i="9"/>
  <c r="DQ14" i="1"/>
  <c r="AP13" i="10"/>
  <c r="AV13" i="9"/>
  <c r="AP25" i="10"/>
  <c r="AV25" i="9"/>
  <c r="EU33" i="1"/>
  <c r="AZ32" i="10"/>
  <c r="BF32" i="9"/>
  <c r="AU34" i="1"/>
  <c r="P33" i="10"/>
  <c r="V33" i="9"/>
  <c r="AP36" i="10"/>
  <c r="AV36" i="9"/>
  <c r="AT21" i="10"/>
  <c r="AZ21" i="9"/>
  <c r="AU37" i="1"/>
  <c r="P36" i="10"/>
  <c r="V36" i="9"/>
  <c r="Q16" i="10"/>
  <c r="W16" i="9"/>
  <c r="BI33" i="1"/>
  <c r="U32" i="10"/>
  <c r="AA32" i="9"/>
  <c r="DB35" i="1"/>
  <c r="AK34" i="10"/>
  <c r="AQ34" i="9"/>
  <c r="DB21" i="1"/>
  <c r="AK20" i="10"/>
  <c r="AQ20" i="9"/>
  <c r="DB31" i="1"/>
  <c r="AK30" i="10"/>
  <c r="AQ30" i="9"/>
  <c r="AF16" i="10"/>
  <c r="AL16" i="9"/>
  <c r="BI31" i="1"/>
  <c r="U30" i="10"/>
  <c r="AA30" i="9"/>
  <c r="AF20" i="10"/>
  <c r="AL20" i="9"/>
  <c r="DQ7" i="1"/>
  <c r="FT7" i="1"/>
  <c r="AV6" i="9"/>
  <c r="AP6" i="10"/>
  <c r="DB14" i="1"/>
  <c r="AK13" i="10"/>
  <c r="AQ13" i="9"/>
  <c r="AF7" i="10"/>
  <c r="AL7" i="9"/>
  <c r="K27" i="10"/>
  <c r="Q27" i="9"/>
  <c r="BI21" i="1"/>
  <c r="U20" i="10"/>
  <c r="AA20" i="9"/>
  <c r="DB13" i="1"/>
  <c r="AK12" i="10"/>
  <c r="AQ12" i="9"/>
  <c r="AU21" i="1"/>
  <c r="P20" i="10"/>
  <c r="V20" i="9"/>
  <c r="K25" i="10"/>
  <c r="Q25" i="9"/>
  <c r="ID19" i="1"/>
  <c r="IC19" i="1"/>
  <c r="GO21" i="1"/>
  <c r="HY20" i="1"/>
  <c r="HZ20" i="1"/>
  <c r="IA20" i="1"/>
  <c r="HX20" i="1"/>
  <c r="IB20" i="1"/>
  <c r="FZ13" i="1"/>
  <c r="FR20" i="1"/>
  <c r="HS24" i="1"/>
  <c r="ID10" i="1"/>
  <c r="IC10" i="1"/>
  <c r="ID35" i="1"/>
  <c r="IC35" i="1"/>
  <c r="IB36" i="1"/>
  <c r="HZ36" i="1"/>
  <c r="HX36" i="1"/>
  <c r="GO6" i="1"/>
  <c r="HX28" i="1"/>
  <c r="HY28" i="1"/>
  <c r="HZ28" i="1"/>
  <c r="IA28" i="1"/>
  <c r="IB28" i="1"/>
  <c r="HQ24" i="1"/>
  <c r="ID5" i="1"/>
  <c r="IC5" i="1"/>
  <c r="GO31" i="1"/>
  <c r="HX9" i="1"/>
  <c r="HY9" i="1"/>
  <c r="HZ9" i="1"/>
  <c r="IA9" i="1"/>
  <c r="IB9" i="1"/>
  <c r="IA8" i="1"/>
  <c r="IB8" i="1"/>
  <c r="HZ8" i="1"/>
  <c r="HX8" i="1"/>
  <c r="HY8" i="1"/>
  <c r="ID7" i="1"/>
  <c r="IC7" i="1"/>
  <c r="IC34" i="1"/>
  <c r="ID34" i="1"/>
  <c r="ID16" i="1"/>
  <c r="IC16" i="1"/>
  <c r="GO8" i="1"/>
  <c r="HY29" i="1"/>
  <c r="HZ29" i="1"/>
  <c r="HX29" i="1"/>
  <c r="IA29" i="1"/>
  <c r="IB29" i="1"/>
  <c r="HZ23" i="1"/>
  <c r="IA23" i="1"/>
  <c r="IB23" i="1"/>
  <c r="HY23" i="1"/>
  <c r="HX23" i="1"/>
  <c r="IC33" i="1"/>
  <c r="IC24" i="1"/>
  <c r="ID24" i="1"/>
  <c r="IC17" i="1"/>
  <c r="ID17" i="1"/>
  <c r="HX22" i="1"/>
  <c r="HY22" i="1"/>
  <c r="HZ22" i="1"/>
  <c r="IA22" i="1"/>
  <c r="IB22" i="1"/>
  <c r="FS7" i="1"/>
  <c r="GO27" i="1"/>
  <c r="HZ14" i="1"/>
  <c r="IA14" i="1"/>
  <c r="IB14" i="1"/>
  <c r="HY14" i="1"/>
  <c r="HX14" i="1"/>
  <c r="GZ27" i="1"/>
  <c r="HX13" i="1"/>
  <c r="HY13" i="1"/>
  <c r="HZ13" i="1"/>
  <c r="IA13" i="1"/>
  <c r="IB13" i="1"/>
  <c r="ID33" i="1"/>
  <c r="ID26" i="1"/>
  <c r="IC26" i="1"/>
  <c r="GO7" i="1"/>
  <c r="GO9" i="1"/>
  <c r="GJ12" i="1"/>
  <c r="FU16" i="1"/>
  <c r="GO37" i="1"/>
  <c r="GY27" i="1"/>
  <c r="IC6" i="1"/>
  <c r="ID6" i="1"/>
  <c r="IC21" i="1"/>
  <c r="IC38" i="1"/>
  <c r="ID38" i="1"/>
  <c r="GO30" i="1"/>
  <c r="GO28" i="1"/>
  <c r="GX27" i="1"/>
  <c r="HW37" i="1"/>
  <c r="HW24" i="1"/>
  <c r="GG36" i="1"/>
  <c r="GG20" i="1"/>
  <c r="HS17" i="1"/>
  <c r="HT17" i="1"/>
  <c r="HQ17" i="1"/>
  <c r="HR17" i="1"/>
  <c r="HR19" i="1"/>
  <c r="HQ19" i="1"/>
  <c r="HS19" i="1"/>
  <c r="HT19" i="1"/>
  <c r="HU19" i="1"/>
  <c r="FB26" i="1"/>
  <c r="HQ16" i="1"/>
  <c r="HR16" i="1"/>
  <c r="HS16" i="1"/>
  <c r="HT16" i="1"/>
  <c r="HU16" i="1"/>
  <c r="HT26" i="1"/>
  <c r="HR26" i="1"/>
  <c r="HQ26" i="1"/>
  <c r="HS26" i="1"/>
  <c r="HU26" i="1"/>
  <c r="HW20" i="1"/>
  <c r="FB14" i="1"/>
  <c r="HT31" i="1"/>
  <c r="HU31" i="1"/>
  <c r="HQ31" i="1"/>
  <c r="HR31" i="1"/>
  <c r="HS31" i="1"/>
  <c r="HH20" i="1"/>
  <c r="HV6" i="1"/>
  <c r="HQ27" i="1"/>
  <c r="HR27" i="1"/>
  <c r="HS27" i="1"/>
  <c r="HT27" i="1"/>
  <c r="HU27" i="1"/>
  <c r="FQ14" i="1"/>
  <c r="GO24" i="1"/>
  <c r="GO22" i="1"/>
  <c r="HR5" i="1"/>
  <c r="HT5" i="1"/>
  <c r="HQ5" i="1"/>
  <c r="HU5" i="1"/>
  <c r="HS5" i="1"/>
  <c r="HS10" i="1"/>
  <c r="HT10" i="1"/>
  <c r="HU10" i="1"/>
  <c r="HQ10" i="1"/>
  <c r="HR10" i="1"/>
  <c r="FU6" i="1"/>
  <c r="HQ13" i="1"/>
  <c r="HR13" i="1"/>
  <c r="HS13" i="1"/>
  <c r="HT13" i="1"/>
  <c r="HU13" i="1"/>
  <c r="HV29" i="1"/>
  <c r="HV23" i="1"/>
  <c r="HW23" i="1"/>
  <c r="HV37" i="1"/>
  <c r="HT21" i="1"/>
  <c r="HU21" i="1"/>
  <c r="HR21" i="1"/>
  <c r="HS21" i="1"/>
  <c r="HQ21" i="1"/>
  <c r="GO34" i="1"/>
  <c r="HQ33" i="1"/>
  <c r="HR33" i="1"/>
  <c r="HS33" i="1"/>
  <c r="HU33" i="1"/>
  <c r="HT33" i="1"/>
  <c r="FB34" i="1"/>
  <c r="FU29" i="1"/>
  <c r="GK16" i="1"/>
  <c r="HH6" i="1"/>
  <c r="HU22" i="1"/>
  <c r="HS22" i="1"/>
  <c r="HQ22" i="1"/>
  <c r="HR22" i="1"/>
  <c r="HT22" i="1"/>
  <c r="HV20" i="1"/>
  <c r="HW6" i="1"/>
  <c r="HV24" i="1"/>
  <c r="GO38" i="1"/>
  <c r="FO37" i="1"/>
  <c r="GO15" i="1"/>
  <c r="GU15" i="1"/>
  <c r="GO20" i="1"/>
  <c r="HT38" i="1"/>
  <c r="HU38" i="1"/>
  <c r="HQ38" i="1"/>
  <c r="HR38" i="1"/>
  <c r="HS38" i="1"/>
  <c r="GO23" i="1"/>
  <c r="FZ16" i="1"/>
  <c r="GK31" i="1"/>
  <c r="HI6" i="1"/>
  <c r="HP21" i="1"/>
  <c r="HO8" i="1"/>
  <c r="HS8" i="1"/>
  <c r="HQ8" i="1"/>
  <c r="HR8" i="1"/>
  <c r="HT8" i="1"/>
  <c r="HU8" i="1"/>
  <c r="HW29" i="1"/>
  <c r="FQ20" i="1"/>
  <c r="FB19" i="1"/>
  <c r="HQ30" i="1"/>
  <c r="HT30" i="1"/>
  <c r="HR30" i="1"/>
  <c r="HS30" i="1"/>
  <c r="HU30" i="1"/>
  <c r="GY24" i="1"/>
  <c r="GZ24" i="1"/>
  <c r="GV24" i="1"/>
  <c r="GX24" i="1"/>
  <c r="GW24" i="1"/>
  <c r="GP14" i="1"/>
  <c r="GQ14" i="1"/>
  <c r="GR14" i="1"/>
  <c r="GS14" i="1"/>
  <c r="HC12" i="1"/>
  <c r="HD12" i="1"/>
  <c r="HE12" i="1"/>
  <c r="HG12" i="1"/>
  <c r="HF12" i="1"/>
  <c r="EE27" i="1"/>
  <c r="FP27" i="1"/>
  <c r="HC27" i="1"/>
  <c r="HD27" i="1"/>
  <c r="HE27" i="1"/>
  <c r="HF27" i="1"/>
  <c r="HG27" i="1"/>
  <c r="GV29" i="1"/>
  <c r="GW29" i="1"/>
  <c r="GX29" i="1"/>
  <c r="GZ29" i="1"/>
  <c r="GY29" i="1"/>
  <c r="HC36" i="1"/>
  <c r="HD36" i="1"/>
  <c r="HE36" i="1"/>
  <c r="HF36" i="1"/>
  <c r="HG36" i="1"/>
  <c r="GS27" i="1"/>
  <c r="GR27" i="1"/>
  <c r="GP27" i="1"/>
  <c r="GQ27" i="1"/>
  <c r="GV26" i="1"/>
  <c r="GW26" i="1"/>
  <c r="GX26" i="1"/>
  <c r="GY26" i="1"/>
  <c r="GZ26" i="1"/>
  <c r="GQ36" i="1"/>
  <c r="GS36" i="1"/>
  <c r="GP36" i="1"/>
  <c r="GR36" i="1"/>
  <c r="GO19" i="1"/>
  <c r="GW10" i="1"/>
  <c r="GX10" i="1"/>
  <c r="GY10" i="1"/>
  <c r="GZ10" i="1"/>
  <c r="GV10" i="1"/>
  <c r="GX21" i="1"/>
  <c r="GY21" i="1"/>
  <c r="GZ21" i="1"/>
  <c r="GW21" i="1"/>
  <c r="GV21" i="1"/>
  <c r="FR5" i="1"/>
  <c r="GQ31" i="1"/>
  <c r="GS31" i="1"/>
  <c r="GP31" i="1"/>
  <c r="GR31" i="1"/>
  <c r="HM20" i="1"/>
  <c r="HN20" i="1"/>
  <c r="HJ20" i="1"/>
  <c r="HL20" i="1"/>
  <c r="HK20" i="1"/>
  <c r="GP30" i="1"/>
  <c r="GQ30" i="1"/>
  <c r="GR30" i="1"/>
  <c r="GS30" i="1"/>
  <c r="GE12" i="1"/>
  <c r="HH37" i="1"/>
  <c r="HI37" i="1"/>
  <c r="HI16" i="1"/>
  <c r="GS21" i="1"/>
  <c r="GR21" i="1"/>
  <c r="GP21" i="1"/>
  <c r="GQ21" i="1"/>
  <c r="GE17" i="1"/>
  <c r="HE17" i="1"/>
  <c r="HF17" i="1"/>
  <c r="HG17" i="1"/>
  <c r="HD17" i="1"/>
  <c r="HC17" i="1"/>
  <c r="FT31" i="1"/>
  <c r="EY15" i="1"/>
  <c r="GR15" i="1"/>
  <c r="GQ15" i="1"/>
  <c r="GP15" i="1"/>
  <c r="GS15" i="1"/>
  <c r="GO33" i="1"/>
  <c r="HJ37" i="1"/>
  <c r="HK37" i="1"/>
  <c r="HL37" i="1"/>
  <c r="HM37" i="1"/>
  <c r="HN37" i="1"/>
  <c r="GO10" i="1"/>
  <c r="HE38" i="1"/>
  <c r="HF38" i="1"/>
  <c r="HG38" i="1"/>
  <c r="HD38" i="1"/>
  <c r="HC38" i="1"/>
  <c r="EY34" i="1"/>
  <c r="GQ34" i="1"/>
  <c r="GS34" i="1"/>
  <c r="GP34" i="1"/>
  <c r="GR34" i="1"/>
  <c r="EY38" i="1"/>
  <c r="GQ38" i="1"/>
  <c r="GR38" i="1"/>
  <c r="GS38" i="1"/>
  <c r="GP38" i="1"/>
  <c r="HD14" i="1"/>
  <c r="HE14" i="1"/>
  <c r="HF14" i="1"/>
  <c r="HG14" i="1"/>
  <c r="HC14" i="1"/>
  <c r="FB28" i="1"/>
  <c r="HF28" i="1"/>
  <c r="HG28" i="1"/>
  <c r="HC28" i="1"/>
  <c r="HE28" i="1"/>
  <c r="HD28" i="1"/>
  <c r="GQ28" i="1"/>
  <c r="GR28" i="1"/>
  <c r="GS28" i="1"/>
  <c r="GP28" i="1"/>
  <c r="GQ6" i="1"/>
  <c r="GP6" i="1"/>
  <c r="GR6" i="1"/>
  <c r="GS6" i="1"/>
  <c r="GP35" i="1"/>
  <c r="GQ35" i="1"/>
  <c r="GR35" i="1"/>
  <c r="GS35" i="1"/>
  <c r="GP7" i="1"/>
  <c r="GQ7" i="1"/>
  <c r="GS7" i="1"/>
  <c r="GR7" i="1"/>
  <c r="GX28" i="1"/>
  <c r="GY28" i="1"/>
  <c r="GZ28" i="1"/>
  <c r="GW28" i="1"/>
  <c r="GV28" i="1"/>
  <c r="GP22" i="1"/>
  <c r="GQ22" i="1"/>
  <c r="GR22" i="1"/>
  <c r="GS22" i="1"/>
  <c r="FQ24" i="1"/>
  <c r="HC26" i="1"/>
  <c r="HD26" i="1"/>
  <c r="HE26" i="1"/>
  <c r="HG26" i="1"/>
  <c r="HF26" i="1"/>
  <c r="GV16" i="1"/>
  <c r="GW16" i="1"/>
  <c r="GX16" i="1"/>
  <c r="GY16" i="1"/>
  <c r="GZ16" i="1"/>
  <c r="FP12" i="1"/>
  <c r="HH16" i="1"/>
  <c r="HP34" i="1"/>
  <c r="FS31" i="1"/>
  <c r="HH10" i="1"/>
  <c r="HI10" i="1"/>
  <c r="GS29" i="1"/>
  <c r="GR29" i="1"/>
  <c r="GP29" i="1"/>
  <c r="GQ29" i="1"/>
  <c r="GP16" i="1"/>
  <c r="GQ16" i="1"/>
  <c r="GR16" i="1"/>
  <c r="GS16" i="1"/>
  <c r="GW14" i="1"/>
  <c r="GX14" i="1"/>
  <c r="GY14" i="1"/>
  <c r="GZ14" i="1"/>
  <c r="GV14" i="1"/>
  <c r="GV22" i="1"/>
  <c r="GW22" i="1"/>
  <c r="GX22" i="1"/>
  <c r="GZ22" i="1"/>
  <c r="GY22" i="1"/>
  <c r="GV13" i="1"/>
  <c r="GW13" i="1"/>
  <c r="GX13" i="1"/>
  <c r="GY13" i="1"/>
  <c r="GZ13" i="1"/>
  <c r="GP33" i="1"/>
  <c r="GQ33" i="1"/>
  <c r="GS33" i="1"/>
  <c r="GR33" i="1"/>
  <c r="FZ29" i="1"/>
  <c r="GV30" i="1"/>
  <c r="GW30" i="1"/>
  <c r="GX30" i="1"/>
  <c r="GY30" i="1"/>
  <c r="GZ30" i="1"/>
  <c r="FE6" i="1"/>
  <c r="GQ23" i="1"/>
  <c r="GS23" i="1"/>
  <c r="GP23" i="1"/>
  <c r="GR23" i="1"/>
  <c r="HC33" i="1"/>
  <c r="HD33" i="1"/>
  <c r="HE33" i="1"/>
  <c r="HG33" i="1"/>
  <c r="HF33" i="1"/>
  <c r="GP20" i="1"/>
  <c r="GR20" i="1"/>
  <c r="GS20" i="1"/>
  <c r="GQ20" i="1"/>
  <c r="EY24" i="1"/>
  <c r="GP24" i="1"/>
  <c r="GS24" i="1"/>
  <c r="GQ24" i="1"/>
  <c r="GR24" i="1"/>
  <c r="BV28" i="1"/>
  <c r="FC28" i="1"/>
  <c r="FU38" i="1"/>
  <c r="GE29" i="1"/>
  <c r="GP26" i="1"/>
  <c r="GR26" i="1"/>
  <c r="GS26" i="1"/>
  <c r="GQ26" i="1"/>
  <c r="GP19" i="1"/>
  <c r="GQ19" i="1"/>
  <c r="GR19" i="1"/>
  <c r="GS19" i="1"/>
  <c r="HE21" i="1"/>
  <c r="HF21" i="1"/>
  <c r="HG21" i="1"/>
  <c r="HD21" i="1"/>
  <c r="HC21" i="1"/>
  <c r="HC29" i="1"/>
  <c r="HD29" i="1"/>
  <c r="HE29" i="1"/>
  <c r="HG29" i="1"/>
  <c r="HF29" i="1"/>
  <c r="HD5" i="1"/>
  <c r="HC5" i="1"/>
  <c r="HG5" i="1"/>
  <c r="HE5" i="1"/>
  <c r="GE5" i="1"/>
  <c r="HF5" i="1"/>
  <c r="FU28" i="1"/>
  <c r="FO5" i="1"/>
  <c r="HN5" i="1"/>
  <c r="HM5" i="1"/>
  <c r="HL5" i="1"/>
  <c r="HK5" i="1"/>
  <c r="GA5" i="1"/>
  <c r="GS5" i="1"/>
  <c r="GR5" i="1"/>
  <c r="GQ5" i="1"/>
  <c r="GP5" i="1"/>
  <c r="FU24" i="1"/>
  <c r="HO30" i="1"/>
  <c r="HP30" i="1"/>
  <c r="HP12" i="1"/>
  <c r="HO38" i="1"/>
  <c r="HH13" i="1"/>
  <c r="HI13" i="1"/>
  <c r="GO13" i="1"/>
  <c r="HO33" i="1"/>
  <c r="HP33" i="1"/>
  <c r="HO9" i="1"/>
  <c r="HP9" i="1"/>
  <c r="HJ15" i="1"/>
  <c r="HK15" i="1"/>
  <c r="HL15" i="1"/>
  <c r="HM15" i="1"/>
  <c r="HN15" i="1"/>
  <c r="HJ19" i="1"/>
  <c r="HK19" i="1"/>
  <c r="HL19" i="1"/>
  <c r="HM19" i="1"/>
  <c r="HN19" i="1"/>
  <c r="GY12" i="1"/>
  <c r="GZ12" i="1"/>
  <c r="GW12" i="1"/>
  <c r="GV12" i="1"/>
  <c r="GP9" i="1"/>
  <c r="GQ9" i="1"/>
  <c r="GR9" i="1"/>
  <c r="GS9" i="1"/>
  <c r="GI37" i="1"/>
  <c r="FP37" i="1"/>
  <c r="HD7" i="1"/>
  <c r="HE7" i="1"/>
  <c r="HF7" i="1"/>
  <c r="HG7" i="1"/>
  <c r="HC7" i="1"/>
  <c r="HC30" i="1"/>
  <c r="HD30" i="1"/>
  <c r="HE30" i="1"/>
  <c r="HF30" i="1"/>
  <c r="HG30" i="1"/>
  <c r="HN14" i="1"/>
  <c r="HJ14" i="1"/>
  <c r="HK14" i="1"/>
  <c r="HM14" i="1"/>
  <c r="HL14" i="1"/>
  <c r="R14" i="1"/>
  <c r="FC14" i="1"/>
  <c r="HN23" i="1"/>
  <c r="HJ23" i="1"/>
  <c r="HK23" i="1"/>
  <c r="HM23" i="1"/>
  <c r="HL23" i="1"/>
  <c r="GY35" i="1"/>
  <c r="GZ35" i="1"/>
  <c r="GV35" i="1"/>
  <c r="GX35" i="1"/>
  <c r="GW35" i="1"/>
  <c r="HE24" i="1"/>
  <c r="HF24" i="1"/>
  <c r="HG24" i="1"/>
  <c r="HD24" i="1"/>
  <c r="HC24" i="1"/>
  <c r="GV9" i="1"/>
  <c r="GW9" i="1"/>
  <c r="GX9" i="1"/>
  <c r="GY9" i="1"/>
  <c r="GZ9" i="1"/>
  <c r="GV36" i="1"/>
  <c r="GW36" i="1"/>
  <c r="GX36" i="1"/>
  <c r="GZ36" i="1"/>
  <c r="GY36" i="1"/>
  <c r="GY8" i="1"/>
  <c r="GZ8" i="1"/>
  <c r="GV8" i="1"/>
  <c r="GX8" i="1"/>
  <c r="GW8" i="1"/>
  <c r="HC34" i="1"/>
  <c r="HD34" i="1"/>
  <c r="HE34" i="1"/>
  <c r="HF34" i="1"/>
  <c r="HG34" i="1"/>
  <c r="HJ36" i="1"/>
  <c r="HL36" i="1"/>
  <c r="HN36" i="1"/>
  <c r="HM36" i="1"/>
  <c r="FU30" i="1"/>
  <c r="FU20" i="1"/>
  <c r="GO12" i="1"/>
  <c r="HO10" i="1"/>
  <c r="HP10" i="1"/>
  <c r="GO36" i="1"/>
  <c r="HO12" i="1"/>
  <c r="HO21" i="1"/>
  <c r="HI20" i="1"/>
  <c r="FU7" i="1"/>
  <c r="HA27" i="1"/>
  <c r="HB27" i="1"/>
  <c r="AT12" i="1"/>
  <c r="FC12" i="1"/>
  <c r="GO29" i="1"/>
  <c r="HH31" i="1"/>
  <c r="HI31" i="1"/>
  <c r="HO35" i="1"/>
  <c r="HP35" i="1"/>
  <c r="GZ15" i="1"/>
  <c r="GV15" i="1"/>
  <c r="GW15" i="1"/>
  <c r="GY15" i="1"/>
  <c r="GX15" i="1"/>
  <c r="GW34" i="1"/>
  <c r="GX34" i="1"/>
  <c r="GY34" i="1"/>
  <c r="GZ34" i="1"/>
  <c r="GV34" i="1"/>
  <c r="FO28" i="1"/>
  <c r="HJ28" i="1"/>
  <c r="HK28" i="1"/>
  <c r="HL28" i="1"/>
  <c r="HM28" i="1"/>
  <c r="HN28" i="1"/>
  <c r="GE35" i="1"/>
  <c r="HF35" i="1"/>
  <c r="HG35" i="1"/>
  <c r="HC35" i="1"/>
  <c r="HE35" i="1"/>
  <c r="HD35" i="1"/>
  <c r="HK22" i="1"/>
  <c r="HL22" i="1"/>
  <c r="HM22" i="1"/>
  <c r="HN22" i="1"/>
  <c r="HJ22" i="1"/>
  <c r="GO26" i="1"/>
  <c r="FO19" i="1"/>
  <c r="GV19" i="1"/>
  <c r="GW19" i="1"/>
  <c r="GX19" i="1"/>
  <c r="GZ19" i="1"/>
  <c r="GY19" i="1"/>
  <c r="GI36" i="1"/>
  <c r="HP38" i="1"/>
  <c r="HP6" i="1"/>
  <c r="HO6" i="1"/>
  <c r="FC36" i="1"/>
  <c r="HO17" i="1"/>
  <c r="HP17" i="1"/>
  <c r="HP26" i="1"/>
  <c r="HO26" i="1"/>
  <c r="HP8" i="1"/>
  <c r="GO5" i="1"/>
  <c r="FC34" i="1"/>
  <c r="GV33" i="1"/>
  <c r="GW33" i="1"/>
  <c r="GX33" i="1"/>
  <c r="GY33" i="1"/>
  <c r="GZ33" i="1"/>
  <c r="GW5" i="1"/>
  <c r="GZ5" i="1"/>
  <c r="GX5" i="1"/>
  <c r="GY5" i="1"/>
  <c r="GV5" i="1"/>
  <c r="HH23" i="1"/>
  <c r="HI23" i="1"/>
  <c r="AF9" i="1"/>
  <c r="FC9" i="1"/>
  <c r="GV37" i="1"/>
  <c r="GW37" i="1"/>
  <c r="GX37" i="1"/>
  <c r="GY37" i="1"/>
  <c r="GZ37" i="1"/>
  <c r="HC9" i="1"/>
  <c r="HD9" i="1"/>
  <c r="HE9" i="1"/>
  <c r="HF9" i="1"/>
  <c r="HG9" i="1"/>
  <c r="HG8" i="1"/>
  <c r="HC8" i="1"/>
  <c r="HD8" i="1"/>
  <c r="HF8" i="1"/>
  <c r="HE8" i="1"/>
  <c r="GQ10" i="1"/>
  <c r="GR10" i="1"/>
  <c r="GS10" i="1"/>
  <c r="GP10" i="1"/>
  <c r="BH7" i="1"/>
  <c r="FC7" i="1"/>
  <c r="BV35" i="1"/>
  <c r="FC35" i="1"/>
  <c r="HC19" i="1"/>
  <c r="HD19" i="1"/>
  <c r="HE19" i="1"/>
  <c r="HG19" i="1"/>
  <c r="HF19" i="1"/>
  <c r="GO16" i="1"/>
  <c r="HM29" i="1"/>
  <c r="HN29" i="1"/>
  <c r="HJ29" i="1"/>
  <c r="HL29" i="1"/>
  <c r="HK29" i="1"/>
  <c r="GY31" i="1"/>
  <c r="GZ31" i="1"/>
  <c r="GV31" i="1"/>
  <c r="GX31" i="1"/>
  <c r="GW31" i="1"/>
  <c r="GD24" i="1"/>
  <c r="GR13" i="1"/>
  <c r="GQ13" i="1"/>
  <c r="GP13" i="1"/>
  <c r="GS13" i="1"/>
  <c r="GV6" i="1"/>
  <c r="GW6" i="1"/>
  <c r="GX6" i="1"/>
  <c r="GY6" i="1"/>
  <c r="GZ6" i="1"/>
  <c r="HP31" i="1"/>
  <c r="HO31" i="1"/>
  <c r="HO7" i="1"/>
  <c r="HP7" i="1"/>
  <c r="FC15" i="1"/>
  <c r="HH22" i="1"/>
  <c r="HJ27" i="1"/>
  <c r="HK27" i="1"/>
  <c r="HL27" i="1"/>
  <c r="HN27" i="1"/>
  <c r="HM27" i="1"/>
  <c r="GI12" i="1"/>
  <c r="GV23" i="1"/>
  <c r="GW23" i="1"/>
  <c r="GX23" i="1"/>
  <c r="GY23" i="1"/>
  <c r="GZ23" i="1"/>
  <c r="GO14" i="1"/>
  <c r="GR8" i="1"/>
  <c r="GP8" i="1"/>
  <c r="GU8" i="1"/>
  <c r="GQ8" i="1"/>
  <c r="GS8" i="1"/>
  <c r="HK13" i="1"/>
  <c r="HL13" i="1"/>
  <c r="HM13" i="1"/>
  <c r="HN13" i="1"/>
  <c r="HJ13" i="1"/>
  <c r="GX17" i="1"/>
  <c r="GY17" i="1"/>
  <c r="GZ17" i="1"/>
  <c r="GW17" i="1"/>
  <c r="GV17" i="1"/>
  <c r="GV7" i="1"/>
  <c r="GW7" i="1"/>
  <c r="GX7" i="1"/>
  <c r="GY7" i="1"/>
  <c r="GZ7" i="1"/>
  <c r="GY38" i="1"/>
  <c r="GZ38" i="1"/>
  <c r="GV38" i="1"/>
  <c r="GX38" i="1"/>
  <c r="GW38" i="1"/>
  <c r="HG15" i="1"/>
  <c r="HC15" i="1"/>
  <c r="HD15" i="1"/>
  <c r="HF15" i="1"/>
  <c r="HE15" i="1"/>
  <c r="GV20" i="1"/>
  <c r="GW20" i="1"/>
  <c r="GX20" i="1"/>
  <c r="GY20" i="1"/>
  <c r="GZ20" i="1"/>
  <c r="GQ12" i="1"/>
  <c r="GR12" i="1"/>
  <c r="GS12" i="1"/>
  <c r="GP12" i="1"/>
  <c r="GP37" i="1"/>
  <c r="GT37" i="1"/>
  <c r="GS37" i="1"/>
  <c r="GQ37" i="1"/>
  <c r="GR37" i="1"/>
  <c r="GR17" i="1"/>
  <c r="GQ17" i="1"/>
  <c r="GS17" i="1"/>
  <c r="GP17" i="1"/>
  <c r="HO34" i="1"/>
  <c r="HP24" i="1"/>
  <c r="HO24" i="1"/>
  <c r="HI22" i="1"/>
  <c r="FP15" i="1"/>
  <c r="HO16" i="1"/>
  <c r="HP16" i="1"/>
  <c r="GJ36" i="1"/>
  <c r="FS16" i="1"/>
  <c r="GK6" i="1"/>
  <c r="GA33" i="1"/>
  <c r="GF36" i="1"/>
  <c r="FR8" i="1"/>
  <c r="GD28" i="1"/>
  <c r="GO35" i="1"/>
  <c r="GD37" i="1"/>
  <c r="FR29" i="1"/>
  <c r="FU35" i="1"/>
  <c r="GO17" i="1"/>
  <c r="FS8" i="1"/>
  <c r="GA12" i="1"/>
  <c r="FZ12" i="1"/>
  <c r="GG14" i="1"/>
  <c r="EU12" i="1"/>
  <c r="FQ36" i="1"/>
  <c r="GA36" i="1"/>
  <c r="FO36" i="1"/>
  <c r="FR13" i="1"/>
  <c r="GD13" i="1"/>
  <c r="GK20" i="1"/>
  <c r="CM5" i="1"/>
  <c r="FZ26" i="1"/>
  <c r="GD19" i="1"/>
  <c r="GD17" i="1"/>
  <c r="FR38" i="1"/>
  <c r="FR28" i="1"/>
  <c r="FR24" i="1"/>
  <c r="GA6" i="1"/>
  <c r="FO14" i="1"/>
  <c r="GD22" i="1"/>
  <c r="EY37" i="1"/>
  <c r="FZ8" i="1"/>
  <c r="GA21" i="1"/>
  <c r="CM34" i="1"/>
  <c r="FR34" i="1"/>
  <c r="CM9" i="1"/>
  <c r="FR9" i="1"/>
  <c r="CM33" i="1"/>
  <c r="FR33" i="1"/>
  <c r="FR27" i="1"/>
  <c r="CM23" i="1"/>
  <c r="FR23" i="1"/>
  <c r="FR14" i="1"/>
  <c r="FQ26" i="1"/>
  <c r="FQ35" i="1"/>
  <c r="FB12" i="1"/>
  <c r="FB33" i="1"/>
  <c r="GD34" i="1"/>
  <c r="EY26" i="1"/>
  <c r="FR35" i="1"/>
  <c r="FB17" i="1"/>
  <c r="FB30" i="1"/>
  <c r="FR12" i="1"/>
  <c r="FR30" i="1"/>
  <c r="FR6" i="1"/>
  <c r="EY13" i="1"/>
  <c r="FQ19" i="1"/>
  <c r="FR19" i="1"/>
  <c r="FO22" i="1"/>
  <c r="FS10" i="1"/>
  <c r="GD26" i="1"/>
  <c r="CM15" i="1"/>
  <c r="FR15" i="1"/>
  <c r="FR36" i="1"/>
  <c r="FZ37" i="1"/>
  <c r="FB38" i="1"/>
  <c r="FB7" i="1"/>
  <c r="GD36" i="1"/>
  <c r="GA26" i="1"/>
  <c r="FD6" i="1"/>
  <c r="EY29" i="1"/>
  <c r="FB36" i="1"/>
  <c r="FB35" i="1"/>
  <c r="FO20" i="1"/>
  <c r="GA35" i="1"/>
  <c r="GE30" i="1"/>
  <c r="FO15" i="1"/>
  <c r="FB29" i="1"/>
  <c r="CM12" i="1"/>
  <c r="FQ12" i="1"/>
  <c r="FO23" i="1"/>
  <c r="FO27" i="1"/>
  <c r="EY8" i="1"/>
  <c r="FB24" i="1"/>
  <c r="FB21" i="1"/>
  <c r="GD29" i="1"/>
  <c r="GE34" i="1"/>
  <c r="FB27" i="1"/>
  <c r="FO13" i="1"/>
  <c r="FB9" i="1"/>
  <c r="GA27" i="1"/>
  <c r="EY31" i="1"/>
  <c r="FO29" i="1"/>
  <c r="FQ5" i="1"/>
  <c r="GE13" i="1"/>
  <c r="GA22" i="1"/>
  <c r="GA28" i="1"/>
  <c r="CM19" i="1"/>
  <c r="FZ14" i="1"/>
  <c r="EY7" i="1"/>
  <c r="GJ28" i="1"/>
  <c r="GK28" i="1"/>
  <c r="FZ31" i="1"/>
  <c r="GD21" i="1"/>
  <c r="FZ21" i="1"/>
  <c r="FE23" i="1"/>
  <c r="GA14" i="1"/>
  <c r="GE23" i="1"/>
  <c r="FZ27" i="1"/>
  <c r="EE39" i="1"/>
  <c r="FQ22" i="1"/>
  <c r="EY16" i="1"/>
  <c r="GE21" i="1"/>
  <c r="EY10" i="1"/>
  <c r="GE24" i="1"/>
  <c r="FZ23" i="1"/>
  <c r="BI26" i="1"/>
  <c r="DP42" i="1"/>
  <c r="EE41" i="1"/>
  <c r="EY20" i="1"/>
  <c r="CM26" i="1"/>
  <c r="DQ5" i="1"/>
  <c r="DP41" i="1"/>
  <c r="DP39" i="1"/>
  <c r="AG5" i="1"/>
  <c r="AF41" i="1"/>
  <c r="AU26" i="1"/>
  <c r="AT42" i="1"/>
  <c r="EE42" i="1"/>
  <c r="CL41" i="1"/>
  <c r="DA41" i="1"/>
  <c r="DA39" i="1"/>
  <c r="EU5" i="1"/>
  <c r="ET39" i="1"/>
  <c r="ET41" i="1"/>
  <c r="FF10" i="1"/>
  <c r="GE22" i="1"/>
  <c r="FZ17" i="1"/>
  <c r="BI5" i="1"/>
  <c r="BH41" i="1"/>
  <c r="ET42" i="1"/>
  <c r="DA42" i="1"/>
  <c r="BW5" i="1"/>
  <c r="BV41" i="1"/>
  <c r="DB5" i="1"/>
  <c r="FQ29" i="1"/>
  <c r="GA20" i="1"/>
  <c r="FZ28" i="1"/>
  <c r="EY19" i="1"/>
  <c r="FZ9" i="1"/>
  <c r="GA16" i="1"/>
  <c r="GA31" i="1"/>
  <c r="GA17" i="1"/>
  <c r="GK23" i="1"/>
  <c r="GA10" i="1"/>
  <c r="FZ10" i="1"/>
  <c r="EY12" i="1"/>
  <c r="GE14" i="1"/>
  <c r="EY36" i="1"/>
  <c r="GA13" i="1"/>
  <c r="FQ28" i="1"/>
  <c r="FH31" i="1"/>
  <c r="FQ38" i="1"/>
  <c r="GK26" i="1"/>
  <c r="GG31" i="1"/>
  <c r="GK14" i="1"/>
  <c r="FQ9" i="1"/>
  <c r="GD8" i="1"/>
  <c r="FG31" i="1"/>
  <c r="GE15" i="1"/>
  <c r="GF35" i="1"/>
  <c r="FZ19" i="1"/>
  <c r="GI21" i="1"/>
  <c r="R21" i="1"/>
  <c r="GJ21" i="1"/>
  <c r="EY28" i="1"/>
  <c r="GA8" i="1"/>
  <c r="GI34" i="1"/>
  <c r="GA19" i="1"/>
  <c r="FE29" i="1"/>
  <c r="GI15" i="1"/>
  <c r="GK15" i="1"/>
  <c r="GE9" i="1"/>
  <c r="GJ34" i="1"/>
  <c r="GG10" i="1"/>
  <c r="GA38" i="1"/>
  <c r="AT15" i="1"/>
  <c r="FD31" i="1"/>
  <c r="FD29" i="1"/>
  <c r="GG35" i="1"/>
  <c r="FE31" i="1"/>
  <c r="GF29" i="1"/>
  <c r="GE28" i="1"/>
  <c r="GF31" i="1"/>
  <c r="GG29" i="1"/>
  <c r="GH29" i="1"/>
  <c r="GD27" i="1"/>
  <c r="GA34" i="1"/>
  <c r="GE33" i="1"/>
  <c r="GG23" i="1"/>
  <c r="FD34" i="1"/>
  <c r="GA29" i="1"/>
  <c r="FE34" i="1"/>
  <c r="GE38" i="1"/>
  <c r="FT38" i="1"/>
  <c r="GK13" i="1"/>
  <c r="GJ27" i="1"/>
  <c r="FZ7" i="1"/>
  <c r="FT24" i="1"/>
  <c r="GA37" i="1"/>
  <c r="GG6" i="1"/>
  <c r="FT16" i="1"/>
  <c r="GI27" i="1"/>
  <c r="FD27" i="1"/>
  <c r="R33" i="1"/>
  <c r="GJ33" i="1"/>
  <c r="GI33" i="1"/>
  <c r="GE19" i="1"/>
  <c r="FQ27" i="1"/>
  <c r="CM27" i="1"/>
  <c r="FZ30" i="1"/>
  <c r="AU20" i="1"/>
  <c r="GE37" i="1"/>
  <c r="EY23" i="1"/>
  <c r="GE7" i="1"/>
  <c r="FZ34" i="1"/>
  <c r="GI35" i="1"/>
  <c r="AG19" i="1"/>
  <c r="FD35" i="1"/>
  <c r="FZ20" i="1"/>
  <c r="EY9" i="1"/>
  <c r="EY14" i="1"/>
  <c r="GA30" i="1"/>
  <c r="FQ6" i="1"/>
  <c r="EU8" i="1"/>
  <c r="GE27" i="1"/>
  <c r="GJ35" i="1"/>
  <c r="GK22" i="1"/>
  <c r="FD20" i="1"/>
  <c r="S16" i="1"/>
  <c r="GG16" i="1"/>
  <c r="GF16" i="1"/>
  <c r="FD16" i="1"/>
  <c r="FE16" i="1"/>
  <c r="FZ38" i="1"/>
  <c r="EF17" i="1"/>
  <c r="FQ17" i="1"/>
  <c r="GF20" i="1"/>
  <c r="GH20" i="1"/>
  <c r="GJ17" i="1"/>
  <c r="GI17" i="1"/>
  <c r="R17" i="1"/>
  <c r="GJ19" i="1"/>
  <c r="BH19" i="1"/>
  <c r="GI19" i="1"/>
  <c r="FE35" i="1"/>
  <c r="GE36" i="1"/>
  <c r="GF6" i="1"/>
  <c r="GA24" i="1"/>
  <c r="FT6" i="1"/>
  <c r="FE9" i="1"/>
  <c r="FD9" i="1"/>
  <c r="GG9" i="1"/>
  <c r="GF9" i="1"/>
  <c r="AG9" i="1"/>
  <c r="FT30" i="1"/>
  <c r="FE36" i="1"/>
  <c r="FD36" i="1"/>
  <c r="AG36" i="1"/>
  <c r="AG23" i="1"/>
  <c r="S37" i="1"/>
  <c r="FD37" i="1"/>
  <c r="FE37" i="1"/>
  <c r="FZ15" i="1"/>
  <c r="FQ23" i="1"/>
  <c r="GD14" i="1"/>
  <c r="FE12" i="1"/>
  <c r="FD12" i="1"/>
  <c r="GG8" i="1"/>
  <c r="FZ33" i="1"/>
  <c r="GJ37" i="1"/>
  <c r="GK37" i="1"/>
  <c r="GI9" i="1"/>
  <c r="GJ9" i="1"/>
  <c r="GG22" i="1"/>
  <c r="GF22" i="1"/>
  <c r="FE22" i="1"/>
  <c r="S22" i="1"/>
  <c r="FD22" i="1"/>
  <c r="FZ6" i="1"/>
  <c r="FQ21" i="1"/>
  <c r="FT10" i="1"/>
  <c r="GK29" i="1"/>
  <c r="FT34" i="1"/>
  <c r="AU10" i="1"/>
  <c r="FG6" i="1"/>
  <c r="FH6" i="1"/>
  <c r="CL37" i="1"/>
  <c r="GK30" i="1"/>
  <c r="S15" i="1"/>
  <c r="FE10" i="1"/>
  <c r="FH29" i="1"/>
  <c r="GF34" i="1"/>
  <c r="FQ34" i="1"/>
  <c r="GE8" i="1"/>
  <c r="GF27" i="1"/>
  <c r="GF26" i="1"/>
  <c r="GG26" i="1"/>
  <c r="FD26" i="1"/>
  <c r="FE26" i="1"/>
  <c r="S26" i="1"/>
  <c r="FZ24" i="1"/>
  <c r="BW8" i="1"/>
  <c r="FE20" i="1"/>
  <c r="AU12" i="1"/>
  <c r="FT29" i="1"/>
  <c r="GJ38" i="1"/>
  <c r="AF38" i="1"/>
  <c r="GI38" i="1"/>
  <c r="FT20" i="1"/>
  <c r="FE8" i="1"/>
  <c r="GI7" i="1"/>
  <c r="GJ7" i="1"/>
  <c r="EY33" i="1"/>
  <c r="GK36" i="1"/>
  <c r="GG13" i="1"/>
  <c r="GF13" i="1"/>
  <c r="S13" i="1"/>
  <c r="FE13" i="1"/>
  <c r="FD13" i="1"/>
  <c r="GF8" i="1"/>
  <c r="FT33" i="1"/>
  <c r="GG30" i="1"/>
  <c r="GF30" i="1"/>
  <c r="S30" i="1"/>
  <c r="FD30" i="1"/>
  <c r="FE30" i="1"/>
  <c r="FD23" i="1"/>
  <c r="FD7" i="1"/>
  <c r="FE7" i="1"/>
  <c r="GF7" i="1"/>
  <c r="GG7" i="1"/>
  <c r="GK24" i="1"/>
  <c r="GA9" i="1"/>
  <c r="FG27" i="1"/>
  <c r="FH27" i="1"/>
  <c r="GA15" i="1"/>
  <c r="EU36" i="1"/>
  <c r="GJ5" i="1"/>
  <c r="GD9" i="1"/>
  <c r="FT28" i="1"/>
  <c r="FT9" i="1"/>
  <c r="FT35" i="1"/>
  <c r="GF23" i="1"/>
  <c r="BI7" i="1"/>
  <c r="GF10" i="1"/>
  <c r="EF12" i="1"/>
  <c r="AG14" i="1"/>
  <c r="FG29" i="1"/>
  <c r="GG24" i="1"/>
  <c r="GF24" i="1"/>
  <c r="S24" i="1"/>
  <c r="FD24" i="1"/>
  <c r="FE24" i="1"/>
  <c r="R5" i="1"/>
  <c r="FE27" i="1"/>
  <c r="GG27" i="1"/>
  <c r="EU14" i="1"/>
  <c r="FH20" i="1"/>
  <c r="FG20" i="1"/>
  <c r="EF21" i="1"/>
  <c r="FQ30" i="1"/>
  <c r="FQ15" i="1"/>
  <c r="DB15" i="1"/>
  <c r="GD38" i="1"/>
  <c r="FD8" i="1"/>
  <c r="GD7" i="1"/>
  <c r="GA23" i="1"/>
  <c r="GD15" i="1"/>
  <c r="FQ33" i="1"/>
  <c r="GG34" i="1"/>
  <c r="GK8" i="1"/>
  <c r="FV7" i="1"/>
  <c r="IZ7" i="1"/>
  <c r="JE7" i="1"/>
  <c r="JA7" i="1"/>
  <c r="JB7" i="1"/>
  <c r="JC7" i="1"/>
  <c r="JD7" i="1"/>
  <c r="K37" i="10"/>
  <c r="Q37" i="9"/>
  <c r="FV34" i="1"/>
  <c r="JA34" i="1"/>
  <c r="JB34" i="1"/>
  <c r="JC34" i="1"/>
  <c r="JD34" i="1"/>
  <c r="IZ34" i="1"/>
  <c r="FI20" i="1"/>
  <c r="IS20" i="1"/>
  <c r="IT20" i="1"/>
  <c r="IU20" i="1"/>
  <c r="IY20" i="1"/>
  <c r="IV20" i="1"/>
  <c r="IW20" i="1"/>
  <c r="G23" i="10"/>
  <c r="M23" i="9"/>
  <c r="II23" i="1"/>
  <c r="IH23" i="1"/>
  <c r="IF23" i="1"/>
  <c r="IE23" i="1"/>
  <c r="IG23" i="1"/>
  <c r="FV29" i="1"/>
  <c r="IZ29" i="1"/>
  <c r="JA29" i="1"/>
  <c r="JB29" i="1"/>
  <c r="JC29" i="1"/>
  <c r="JD29" i="1"/>
  <c r="G14" i="10"/>
  <c r="M14" i="9"/>
  <c r="FV10" i="1"/>
  <c r="IZ10" i="1"/>
  <c r="JA10" i="1"/>
  <c r="JB10" i="1"/>
  <c r="JC10" i="1"/>
  <c r="JD10" i="1"/>
  <c r="IO23" i="1"/>
  <c r="IP23" i="1"/>
  <c r="IL23" i="1"/>
  <c r="IN23" i="1"/>
  <c r="IM23" i="1"/>
  <c r="IP6" i="1"/>
  <c r="IM6" i="1"/>
  <c r="IL6" i="1"/>
  <c r="IO6" i="1"/>
  <c r="IN6" i="1"/>
  <c r="FI31" i="1"/>
  <c r="IU31" i="1"/>
  <c r="IV31" i="1"/>
  <c r="IW31" i="1"/>
  <c r="IS31" i="1"/>
  <c r="IT31" i="1"/>
  <c r="IN29" i="1"/>
  <c r="IO29" i="1"/>
  <c r="IP29" i="1"/>
  <c r="IM29" i="1"/>
  <c r="IL29" i="1"/>
  <c r="AQ4" i="10"/>
  <c r="AW4" i="9"/>
  <c r="FU19" i="1"/>
  <c r="AG18" i="10"/>
  <c r="AM18" i="9"/>
  <c r="K8" i="10"/>
  <c r="Q8" i="9"/>
  <c r="GT15" i="1"/>
  <c r="AW5" i="9"/>
  <c r="AQ5" i="10"/>
  <c r="AA9" i="10"/>
  <c r="AG9" i="9"/>
  <c r="L14" i="10"/>
  <c r="R14" i="9"/>
  <c r="AQ20" i="10"/>
  <c r="AW20" i="9"/>
  <c r="BA20" i="10"/>
  <c r="BG20" i="9"/>
  <c r="Q35" i="10"/>
  <c r="W35" i="9"/>
  <c r="L12" i="10"/>
  <c r="R12" i="9"/>
  <c r="Q8" i="10"/>
  <c r="W8" i="9"/>
  <c r="IH10" i="1"/>
  <c r="II10" i="1"/>
  <c r="IG10" i="1"/>
  <c r="IE10" i="1"/>
  <c r="IF10" i="1"/>
  <c r="AU12" i="10"/>
  <c r="BA12" i="9"/>
  <c r="FQ13" i="1"/>
  <c r="EF13" i="1"/>
  <c r="V27" i="10"/>
  <c r="AB27" i="9"/>
  <c r="V14" i="10"/>
  <c r="AB14" i="9"/>
  <c r="AA11" i="10"/>
  <c r="AG11" i="9"/>
  <c r="AA23" i="10"/>
  <c r="AG23" i="9"/>
  <c r="AL26" i="10"/>
  <c r="AR26" i="9"/>
  <c r="AA15" i="10"/>
  <c r="AG15" i="9"/>
  <c r="Q26" i="10"/>
  <c r="W26" i="9"/>
  <c r="V9" i="10"/>
  <c r="AB9" i="9"/>
  <c r="AQ26" i="10"/>
  <c r="AW26" i="9"/>
  <c r="AG13" i="10"/>
  <c r="AM13" i="9"/>
  <c r="FU36" i="1"/>
  <c r="BA35" i="10"/>
  <c r="BG35" i="9"/>
  <c r="FV35" i="1"/>
  <c r="JD35" i="1"/>
  <c r="IZ35" i="1"/>
  <c r="JA35" i="1"/>
  <c r="JB35" i="1"/>
  <c r="JC35" i="1"/>
  <c r="FI27" i="1"/>
  <c r="IS27" i="1"/>
  <c r="IY27" i="1"/>
  <c r="IT27" i="1"/>
  <c r="IU27" i="1"/>
  <c r="IV27" i="1"/>
  <c r="IW27" i="1"/>
  <c r="Q11" i="10"/>
  <c r="W11" i="9"/>
  <c r="IL21" i="1"/>
  <c r="IM21" i="1"/>
  <c r="IP21" i="1"/>
  <c r="IN21" i="1"/>
  <c r="IO21" i="1"/>
  <c r="FV30" i="1"/>
  <c r="IZ30" i="1"/>
  <c r="JA30" i="1"/>
  <c r="JB30" i="1"/>
  <c r="JC30" i="1"/>
  <c r="JD30" i="1"/>
  <c r="FV24" i="1"/>
  <c r="JA24" i="1"/>
  <c r="JB24" i="1"/>
  <c r="JC24" i="1"/>
  <c r="JD24" i="1"/>
  <c r="IZ24" i="1"/>
  <c r="IE34" i="1"/>
  <c r="IF34" i="1"/>
  <c r="IG34" i="1"/>
  <c r="II34" i="1"/>
  <c r="IH34" i="1"/>
  <c r="IL28" i="1"/>
  <c r="IM28" i="1"/>
  <c r="IN28" i="1"/>
  <c r="IP28" i="1"/>
  <c r="IO28" i="1"/>
  <c r="AL4" i="10"/>
  <c r="AR4" i="9"/>
  <c r="FU26" i="1"/>
  <c r="AG25" i="10"/>
  <c r="AM25" i="9"/>
  <c r="FU34" i="1"/>
  <c r="AG33" i="10"/>
  <c r="AM33" i="9"/>
  <c r="BW35" i="1"/>
  <c r="Z34" i="10"/>
  <c r="AF34" i="9"/>
  <c r="AL30" i="10"/>
  <c r="AR30" i="9"/>
  <c r="BA32" i="10"/>
  <c r="BG32" i="9"/>
  <c r="L29" i="10"/>
  <c r="R29" i="9"/>
  <c r="G27" i="10"/>
  <c r="M27" i="9"/>
  <c r="AA16" i="10"/>
  <c r="AG16" i="9"/>
  <c r="AA22" i="10"/>
  <c r="AG22" i="9"/>
  <c r="AA8" i="10"/>
  <c r="AG8" i="9"/>
  <c r="BA34" i="10"/>
  <c r="BG34" i="9"/>
  <c r="L28" i="10"/>
  <c r="R28" i="9"/>
  <c r="Q18" i="10"/>
  <c r="W18" i="9"/>
  <c r="AV21" i="10"/>
  <c r="BB21" i="9"/>
  <c r="AQ28" i="10"/>
  <c r="AW28" i="9"/>
  <c r="AQ16" i="10"/>
  <c r="AW16" i="9"/>
  <c r="AV19" i="10"/>
  <c r="BB19" i="9"/>
  <c r="L16" i="10"/>
  <c r="R16" i="9"/>
  <c r="DB12" i="1"/>
  <c r="AK11" i="10"/>
  <c r="AQ11" i="9"/>
  <c r="AQ34" i="10"/>
  <c r="AW34" i="9"/>
  <c r="BA30" i="10"/>
  <c r="BG30" i="9"/>
  <c r="AL36" i="10"/>
  <c r="AR36" i="9"/>
  <c r="AL29" i="10"/>
  <c r="AR29" i="9"/>
  <c r="AL5" i="10"/>
  <c r="AR5" i="9"/>
  <c r="AL22" i="10"/>
  <c r="AR22" i="9"/>
  <c r="BG5" i="9"/>
  <c r="BA5" i="10"/>
  <c r="BA33" i="10"/>
  <c r="BG33" i="9"/>
  <c r="II8" i="1"/>
  <c r="IE8" i="1"/>
  <c r="IF8" i="1"/>
  <c r="IG8" i="1"/>
  <c r="IH8" i="1"/>
  <c r="IE30" i="1"/>
  <c r="IF30" i="1"/>
  <c r="IG30" i="1"/>
  <c r="IH30" i="1"/>
  <c r="II30" i="1"/>
  <c r="IL19" i="1"/>
  <c r="IO19" i="1"/>
  <c r="IM19" i="1"/>
  <c r="IN19" i="1"/>
  <c r="IP19" i="1"/>
  <c r="FU23" i="1"/>
  <c r="AG22" i="10"/>
  <c r="AM22" i="9"/>
  <c r="GF12" i="1"/>
  <c r="P11" i="10"/>
  <c r="V11" i="9"/>
  <c r="EF27" i="1"/>
  <c r="AU26" i="10"/>
  <c r="BA26" i="9"/>
  <c r="AL12" i="10"/>
  <c r="AR12" i="9"/>
  <c r="V32" i="10"/>
  <c r="AB32" i="9"/>
  <c r="BA27" i="10"/>
  <c r="BG27" i="9"/>
  <c r="L19" i="10"/>
  <c r="R19" i="9"/>
  <c r="AQ22" i="10"/>
  <c r="AW22" i="9"/>
  <c r="AQ18" i="10"/>
  <c r="AW18" i="9"/>
  <c r="DQ22" i="1"/>
  <c r="AP21" i="10"/>
  <c r="AV21" i="9"/>
  <c r="AL37" i="10"/>
  <c r="AR37" i="9"/>
  <c r="AA13" i="10"/>
  <c r="AG13" i="9"/>
  <c r="BA8" i="10"/>
  <c r="BG8" i="9"/>
  <c r="G30" i="10"/>
  <c r="M30" i="9"/>
  <c r="AA30" i="10"/>
  <c r="AG30" i="9"/>
  <c r="Q37" i="10"/>
  <c r="W37" i="9"/>
  <c r="AV36" i="10"/>
  <c r="BB36" i="9"/>
  <c r="BW34" i="1"/>
  <c r="Z33" i="10"/>
  <c r="AF33" i="9"/>
  <c r="AV7" i="10"/>
  <c r="BB7" i="9"/>
  <c r="Q30" i="10"/>
  <c r="W30" i="9"/>
  <c r="AQ30" i="10"/>
  <c r="AW30" i="9"/>
  <c r="AQ19" i="10"/>
  <c r="AW19" i="9"/>
  <c r="AV13" i="10"/>
  <c r="BB13" i="9"/>
  <c r="AV18" i="10"/>
  <c r="BB18" i="9"/>
  <c r="V29" i="10"/>
  <c r="AB29" i="9"/>
  <c r="AV37" i="10"/>
  <c r="BB37" i="9"/>
  <c r="BA22" i="10"/>
  <c r="BG22" i="9"/>
  <c r="FV9" i="1"/>
  <c r="JC9" i="1"/>
  <c r="JD9" i="1"/>
  <c r="IZ9" i="1"/>
  <c r="JA9" i="1"/>
  <c r="JB9" i="1"/>
  <c r="AF36" i="10"/>
  <c r="AL36" i="9"/>
  <c r="G15" i="10"/>
  <c r="M15" i="9"/>
  <c r="FI29" i="1"/>
  <c r="IS29" i="1"/>
  <c r="IW29" i="1"/>
  <c r="IT29" i="1"/>
  <c r="IU29" i="1"/>
  <c r="IV29" i="1"/>
  <c r="FV28" i="1"/>
  <c r="JB28" i="1"/>
  <c r="JC28" i="1"/>
  <c r="JD28" i="1"/>
  <c r="IZ28" i="1"/>
  <c r="JA28" i="1"/>
  <c r="G29" i="10"/>
  <c r="M29" i="9"/>
  <c r="FG8" i="1"/>
  <c r="AA7" i="10"/>
  <c r="AG7" i="9"/>
  <c r="IF22" i="1"/>
  <c r="IG22" i="1"/>
  <c r="IH22" i="1"/>
  <c r="II22" i="1"/>
  <c r="IE22" i="1"/>
  <c r="IE37" i="1"/>
  <c r="IF37" i="1"/>
  <c r="IG37" i="1"/>
  <c r="IH37" i="1"/>
  <c r="II37" i="1"/>
  <c r="IO17" i="1"/>
  <c r="IP17" i="1"/>
  <c r="IN17" i="1"/>
  <c r="IL17" i="1"/>
  <c r="IM17" i="1"/>
  <c r="IH20" i="1"/>
  <c r="II20" i="1"/>
  <c r="IG20" i="1"/>
  <c r="IE20" i="1"/>
  <c r="IF20" i="1"/>
  <c r="S33" i="1"/>
  <c r="F32" i="10"/>
  <c r="L32" i="9"/>
  <c r="GF21" i="1"/>
  <c r="F20" i="10"/>
  <c r="L20" i="9"/>
  <c r="IL9" i="1"/>
  <c r="IM9" i="1"/>
  <c r="IN9" i="1"/>
  <c r="IO9" i="1"/>
  <c r="IP9" i="1"/>
  <c r="AA4" i="10"/>
  <c r="AG4" i="9"/>
  <c r="Q25" i="10"/>
  <c r="W25" i="9"/>
  <c r="IL22" i="1"/>
  <c r="IM22" i="1"/>
  <c r="IN22" i="1"/>
  <c r="IO22" i="1"/>
  <c r="IP22" i="1"/>
  <c r="FS12" i="1"/>
  <c r="IP12" i="1"/>
  <c r="IL12" i="1"/>
  <c r="IO12" i="1"/>
  <c r="IM12" i="1"/>
  <c r="U6" i="10"/>
  <c r="AA6" i="9"/>
  <c r="IL24" i="1"/>
  <c r="IM24" i="1"/>
  <c r="IO24" i="1"/>
  <c r="IN24" i="1"/>
  <c r="IP24" i="1"/>
  <c r="GU28" i="1"/>
  <c r="IN14" i="1"/>
  <c r="IO14" i="1"/>
  <c r="IM14" i="1"/>
  <c r="IP14" i="1"/>
  <c r="IL14" i="1"/>
  <c r="L26" i="10"/>
  <c r="R26" i="9"/>
  <c r="AQ32" i="10"/>
  <c r="AW32" i="9"/>
  <c r="AL21" i="10"/>
  <c r="AR21" i="9"/>
  <c r="V7" i="10"/>
  <c r="AB7" i="9"/>
  <c r="G11" i="10"/>
  <c r="M11" i="9"/>
  <c r="V34" i="10"/>
  <c r="AB34" i="9"/>
  <c r="Q15" i="10"/>
  <c r="W15" i="9"/>
  <c r="AV34" i="10"/>
  <c r="BB34" i="9"/>
  <c r="Q6" i="10"/>
  <c r="W6" i="9"/>
  <c r="V22" i="10"/>
  <c r="AB22" i="9"/>
  <c r="V37" i="10"/>
  <c r="AB37" i="9"/>
  <c r="AA6" i="10"/>
  <c r="AG6" i="9"/>
  <c r="V26" i="10"/>
  <c r="AB26" i="9"/>
  <c r="AL8" i="10"/>
  <c r="AR8" i="9"/>
  <c r="BA12" i="10"/>
  <c r="BG12" i="9"/>
  <c r="AV5" i="10"/>
  <c r="BB5" i="9"/>
  <c r="L34" i="10"/>
  <c r="R34" i="9"/>
  <c r="AA18" i="10"/>
  <c r="AG18" i="9"/>
  <c r="L15" i="10"/>
  <c r="R15" i="9"/>
  <c r="V19" i="10"/>
  <c r="AB19" i="9"/>
  <c r="L33" i="10"/>
  <c r="R33" i="9"/>
  <c r="V33" i="10"/>
  <c r="AB33" i="9"/>
  <c r="AV32" i="10"/>
  <c r="BB32" i="9"/>
  <c r="AQ27" i="10"/>
  <c r="AW27" i="9"/>
  <c r="IF13" i="1"/>
  <c r="IG13" i="1"/>
  <c r="IH13" i="1"/>
  <c r="II13" i="1"/>
  <c r="IE13" i="1"/>
  <c r="L8" i="10"/>
  <c r="R8" i="9"/>
  <c r="AL14" i="10"/>
  <c r="AR14" i="9"/>
  <c r="L13" i="10"/>
  <c r="R13" i="9"/>
  <c r="G12" i="10"/>
  <c r="M12" i="9"/>
  <c r="FV20" i="1"/>
  <c r="JD20" i="1"/>
  <c r="IZ20" i="1"/>
  <c r="JA20" i="1"/>
  <c r="JB20" i="1"/>
  <c r="JC20" i="1"/>
  <c r="IL34" i="1"/>
  <c r="IO34" i="1"/>
  <c r="IM34" i="1"/>
  <c r="IN34" i="1"/>
  <c r="IP34" i="1"/>
  <c r="FI6" i="1"/>
  <c r="IS6" i="1"/>
  <c r="IT6" i="1"/>
  <c r="IU6" i="1"/>
  <c r="IV6" i="1"/>
  <c r="IW6" i="1"/>
  <c r="G21" i="10"/>
  <c r="M21" i="9"/>
  <c r="G36" i="10"/>
  <c r="M36" i="9"/>
  <c r="FU17" i="1"/>
  <c r="AV16" i="10"/>
  <c r="BB16" i="9"/>
  <c r="Q19" i="10"/>
  <c r="W19" i="9"/>
  <c r="IG27" i="1"/>
  <c r="II27" i="1"/>
  <c r="IE27" i="1"/>
  <c r="IF27" i="1"/>
  <c r="IH27" i="1"/>
  <c r="IP5" i="1"/>
  <c r="IO5" i="1"/>
  <c r="IN5" i="1"/>
  <c r="IM5" i="1"/>
  <c r="IL5" i="1"/>
  <c r="AG11" i="10"/>
  <c r="AM11" i="9"/>
  <c r="IP36" i="1"/>
  <c r="IO36" i="1"/>
  <c r="IL36" i="1"/>
  <c r="IM36" i="1"/>
  <c r="IN36" i="1"/>
  <c r="FV31" i="1"/>
  <c r="JC31" i="1"/>
  <c r="JD31" i="1"/>
  <c r="IZ31" i="1"/>
  <c r="JE31" i="1"/>
  <c r="JA31" i="1"/>
  <c r="JB31" i="1"/>
  <c r="AL13" i="10"/>
  <c r="AR13" i="9"/>
  <c r="V30" i="10"/>
  <c r="AB30" i="9"/>
  <c r="AL20" i="10"/>
  <c r="AR20" i="9"/>
  <c r="Q23" i="10"/>
  <c r="W23" i="9"/>
  <c r="AL15" i="10"/>
  <c r="AR15" i="9"/>
  <c r="AQ12" i="10"/>
  <c r="AW12" i="9"/>
  <c r="V8" i="10"/>
  <c r="AB8" i="9"/>
  <c r="FU31" i="1"/>
  <c r="AA35" i="10"/>
  <c r="AG35" i="9"/>
  <c r="IN8" i="1"/>
  <c r="IO8" i="1"/>
  <c r="IP8" i="1"/>
  <c r="IM8" i="1"/>
  <c r="IL8" i="1"/>
  <c r="Q7" i="10"/>
  <c r="W7" i="9"/>
  <c r="AA19" i="10"/>
  <c r="AG19" i="9"/>
  <c r="BA9" i="10"/>
  <c r="BG9" i="9"/>
  <c r="AA26" i="10"/>
  <c r="AG26" i="9"/>
  <c r="AA20" i="10"/>
  <c r="AG20" i="9"/>
  <c r="AV33" i="10"/>
  <c r="BB33" i="9"/>
  <c r="L32" i="10"/>
  <c r="R32" i="9"/>
  <c r="BA36" i="10"/>
  <c r="BG36" i="9"/>
  <c r="V15" i="10"/>
  <c r="AB15" i="9"/>
  <c r="AV6" i="10"/>
  <c r="BB6" i="9"/>
  <c r="AK14" i="10"/>
  <c r="AQ14" i="9"/>
  <c r="IL30" i="1"/>
  <c r="IM30" i="1"/>
  <c r="IP30" i="1"/>
  <c r="IN30" i="1"/>
  <c r="IO30" i="1"/>
  <c r="BA13" i="10"/>
  <c r="BG13" i="9"/>
  <c r="IL15" i="1"/>
  <c r="IN15" i="1"/>
  <c r="IM15" i="1"/>
  <c r="IP15" i="1"/>
  <c r="IO15" i="1"/>
  <c r="FE5" i="1"/>
  <c r="F4" i="10"/>
  <c r="L4" i="9"/>
  <c r="AV11" i="10"/>
  <c r="BB11" i="9"/>
  <c r="G25" i="10"/>
  <c r="M25" i="9"/>
  <c r="Q9" i="10"/>
  <c r="W9" i="9"/>
  <c r="IE12" i="1"/>
  <c r="IF12" i="1"/>
  <c r="IH12" i="1"/>
  <c r="IG12" i="1"/>
  <c r="II12" i="1"/>
  <c r="L22" i="10"/>
  <c r="R22" i="9"/>
  <c r="IE9" i="1"/>
  <c r="IF9" i="1"/>
  <c r="IG9" i="1"/>
  <c r="IH9" i="1"/>
  <c r="II9" i="1"/>
  <c r="GG19" i="1"/>
  <c r="U18" i="10"/>
  <c r="AA18" i="9"/>
  <c r="IG35" i="1"/>
  <c r="IH35" i="1"/>
  <c r="II35" i="1"/>
  <c r="IF35" i="1"/>
  <c r="IE35" i="1"/>
  <c r="FV38" i="1"/>
  <c r="IZ38" i="1"/>
  <c r="JA38" i="1"/>
  <c r="JB38" i="1"/>
  <c r="JC38" i="1"/>
  <c r="JD38" i="1"/>
  <c r="IH29" i="1"/>
  <c r="II29" i="1"/>
  <c r="IE29" i="1"/>
  <c r="IG29" i="1"/>
  <c r="IF29" i="1"/>
  <c r="BA4" i="10"/>
  <c r="BG4" i="9"/>
  <c r="L4" i="10"/>
  <c r="R4" i="9"/>
  <c r="V25" i="10"/>
  <c r="AB25" i="9"/>
  <c r="IE6" i="1"/>
  <c r="IF6" i="1"/>
  <c r="IG6" i="1"/>
  <c r="IH6" i="1"/>
  <c r="II6" i="1"/>
  <c r="AG14" i="10"/>
  <c r="AM14" i="9"/>
  <c r="FU33" i="1"/>
  <c r="AG32" i="10"/>
  <c r="AM32" i="9"/>
  <c r="GG12" i="1"/>
  <c r="GU22" i="1"/>
  <c r="GT7" i="1"/>
  <c r="GU38" i="1"/>
  <c r="V20" i="10"/>
  <c r="AB20" i="9"/>
  <c r="AA32" i="10"/>
  <c r="AG32" i="9"/>
  <c r="L23" i="10"/>
  <c r="R23" i="9"/>
  <c r="AQ35" i="10"/>
  <c r="AW35" i="9"/>
  <c r="G6" i="10"/>
  <c r="M6" i="9"/>
  <c r="L20" i="10"/>
  <c r="R20" i="9"/>
  <c r="AQ8" i="10"/>
  <c r="AW8" i="9"/>
  <c r="AV29" i="10"/>
  <c r="BB29" i="9"/>
  <c r="AL23" i="10"/>
  <c r="AR23" i="9"/>
  <c r="Q28" i="10"/>
  <c r="W28" i="9"/>
  <c r="AL33" i="10"/>
  <c r="AR33" i="9"/>
  <c r="Q29" i="10"/>
  <c r="W29" i="9"/>
  <c r="BA19" i="10"/>
  <c r="BG19" i="9"/>
  <c r="BA26" i="10"/>
  <c r="BG26" i="9"/>
  <c r="BA16" i="10"/>
  <c r="BG16" i="9"/>
  <c r="V36" i="10"/>
  <c r="AB36" i="9"/>
  <c r="G18" i="10"/>
  <c r="M18" i="9"/>
  <c r="AV14" i="10"/>
  <c r="BB14" i="9"/>
  <c r="L30" i="10"/>
  <c r="R30" i="9"/>
  <c r="AG34" i="10"/>
  <c r="AM34" i="9"/>
  <c r="Q4" i="10"/>
  <c r="W4" i="9"/>
  <c r="AL27" i="10"/>
  <c r="AR27" i="9"/>
  <c r="IO33" i="1"/>
  <c r="IP33" i="1"/>
  <c r="IL33" i="1"/>
  <c r="IN33" i="1"/>
  <c r="IM33" i="1"/>
  <c r="L35" i="10"/>
  <c r="R35" i="9"/>
  <c r="FU27" i="1"/>
  <c r="AG26" i="10"/>
  <c r="AM26" i="9"/>
  <c r="IM35" i="1"/>
  <c r="IL35" i="1"/>
  <c r="IN35" i="1"/>
  <c r="IO35" i="1"/>
  <c r="IP35" i="1"/>
  <c r="AG4" i="10"/>
  <c r="AM4" i="9"/>
  <c r="BA11" i="10"/>
  <c r="BG11" i="9"/>
  <c r="BW28" i="1"/>
  <c r="Z27" i="10"/>
  <c r="AF27" i="9"/>
  <c r="Q33" i="10"/>
  <c r="W33" i="9"/>
  <c r="AQ13" i="10"/>
  <c r="AW13" i="9"/>
  <c r="AV23" i="10"/>
  <c r="BB23" i="9"/>
  <c r="AL9" i="10"/>
  <c r="AR9" i="9"/>
  <c r="AA37" i="10"/>
  <c r="AG37" i="9"/>
  <c r="Q34" i="10"/>
  <c r="W34" i="9"/>
  <c r="V13" i="10"/>
  <c r="AB13" i="9"/>
  <c r="AV22" i="10"/>
  <c r="BB22" i="9"/>
  <c r="L5" i="10"/>
  <c r="R5" i="9"/>
  <c r="Q13" i="10"/>
  <c r="W13" i="9"/>
  <c r="IC30" i="1"/>
  <c r="ID30" i="1"/>
  <c r="BA23" i="10"/>
  <c r="BG23" i="9"/>
  <c r="BA21" i="10"/>
  <c r="BG21" i="9"/>
  <c r="AV27" i="10"/>
  <c r="BB27" i="9"/>
  <c r="Q21" i="10"/>
  <c r="W21" i="9"/>
  <c r="Q22" i="10"/>
  <c r="W22" i="9"/>
  <c r="G34" i="10"/>
  <c r="M34" i="9"/>
  <c r="L11" i="10"/>
  <c r="R11" i="9"/>
  <c r="AA28" i="10"/>
  <c r="AG28" i="9"/>
  <c r="AL32" i="10"/>
  <c r="AR32" i="9"/>
  <c r="BA6" i="10"/>
  <c r="BG6" i="9"/>
  <c r="Q12" i="10"/>
  <c r="W12" i="9"/>
  <c r="BA18" i="10"/>
  <c r="BG18" i="9"/>
  <c r="ID31" i="1"/>
  <c r="IC31" i="1"/>
  <c r="Q32" i="10"/>
  <c r="W32" i="9"/>
  <c r="L21" i="10"/>
  <c r="R21" i="9"/>
  <c r="V23" i="10"/>
  <c r="AB23" i="9"/>
  <c r="FV33" i="1"/>
  <c r="IZ33" i="1"/>
  <c r="JE33" i="1"/>
  <c r="JA33" i="1"/>
  <c r="JB33" i="1"/>
  <c r="JC33" i="1"/>
  <c r="JD33" i="1"/>
  <c r="L18" i="10"/>
  <c r="R18" i="9"/>
  <c r="FV16" i="1"/>
  <c r="IZ16" i="1"/>
  <c r="JA16" i="1"/>
  <c r="JB16" i="1"/>
  <c r="JC16" i="1"/>
  <c r="JD16" i="1"/>
  <c r="IF31" i="1"/>
  <c r="IG31" i="1"/>
  <c r="IH31" i="1"/>
  <c r="II31" i="1"/>
  <c r="IE31" i="1"/>
  <c r="FU21" i="1"/>
  <c r="AV20" i="10"/>
  <c r="BB20" i="9"/>
  <c r="IE24" i="1"/>
  <c r="IF24" i="1"/>
  <c r="IG24" i="1"/>
  <c r="IH24" i="1"/>
  <c r="II24" i="1"/>
  <c r="V6" i="10"/>
  <c r="AB6" i="9"/>
  <c r="IG7" i="1"/>
  <c r="IH7" i="1"/>
  <c r="II7" i="1"/>
  <c r="IE7" i="1"/>
  <c r="IF7" i="1"/>
  <c r="IG26" i="1"/>
  <c r="IH26" i="1"/>
  <c r="II26" i="1"/>
  <c r="IF26" i="1"/>
  <c r="IE26" i="1"/>
  <c r="IG36" i="1"/>
  <c r="II36" i="1"/>
  <c r="IE36" i="1"/>
  <c r="IF36" i="1"/>
  <c r="IH36" i="1"/>
  <c r="FV6" i="1"/>
  <c r="JB6" i="1"/>
  <c r="JC6" i="1"/>
  <c r="JD6" i="1"/>
  <c r="IZ6" i="1"/>
  <c r="JA6" i="1"/>
  <c r="F16" i="10"/>
  <c r="L16" i="9"/>
  <c r="IG16" i="1"/>
  <c r="IH16" i="1"/>
  <c r="IF16" i="1"/>
  <c r="II16" i="1"/>
  <c r="IE16" i="1"/>
  <c r="FU8" i="1"/>
  <c r="BA7" i="10"/>
  <c r="BG7" i="9"/>
  <c r="IP27" i="1"/>
  <c r="IL27" i="1"/>
  <c r="IQ27" i="1"/>
  <c r="IM27" i="1"/>
  <c r="IN27" i="1"/>
  <c r="IO27" i="1"/>
  <c r="AU15" i="1"/>
  <c r="P14" i="10"/>
  <c r="V14" i="9"/>
  <c r="IN38" i="1"/>
  <c r="IO38" i="1"/>
  <c r="IR38" i="1"/>
  <c r="IP38" i="1"/>
  <c r="IM38" i="1"/>
  <c r="IL38" i="1"/>
  <c r="V4" i="10"/>
  <c r="AB4" i="9"/>
  <c r="IM26" i="1"/>
  <c r="IN26" i="1"/>
  <c r="IL26" i="1"/>
  <c r="IQ26" i="1"/>
  <c r="IO26" i="1"/>
  <c r="IP26" i="1"/>
  <c r="FU9" i="1"/>
  <c r="AG8" i="10"/>
  <c r="AM8" i="9"/>
  <c r="S14" i="1"/>
  <c r="F13" i="10"/>
  <c r="L13" i="9"/>
  <c r="IM20" i="1"/>
  <c r="IN20" i="1"/>
  <c r="IO20" i="1"/>
  <c r="IP20" i="1"/>
  <c r="IL20" i="1"/>
  <c r="Q20" i="10"/>
  <c r="W20" i="9"/>
  <c r="AQ6" i="10"/>
  <c r="AW6" i="9"/>
  <c r="AL34" i="10"/>
  <c r="AR34" i="9"/>
  <c r="Q36" i="10"/>
  <c r="W36" i="9"/>
  <c r="Q5" i="10"/>
  <c r="W5" i="9"/>
  <c r="L9" i="10"/>
  <c r="R9" i="9"/>
  <c r="BA29" i="10"/>
  <c r="BG29" i="9"/>
  <c r="AR6" i="9"/>
  <c r="AL6" i="10"/>
  <c r="AA36" i="10"/>
  <c r="AG36" i="9"/>
  <c r="FR22" i="1"/>
  <c r="AQ23" i="10"/>
  <c r="AW23" i="9"/>
  <c r="V21" i="10"/>
  <c r="AB21" i="9"/>
  <c r="G33" i="10"/>
  <c r="M33" i="9"/>
  <c r="AV30" i="10"/>
  <c r="BB30" i="9"/>
  <c r="V11" i="10"/>
  <c r="AB11" i="9"/>
  <c r="BA28" i="10"/>
  <c r="BG28" i="9"/>
  <c r="BI36" i="1"/>
  <c r="U35" i="10"/>
  <c r="AA35" i="9"/>
  <c r="AQ14" i="10"/>
  <c r="AW14" i="9"/>
  <c r="AV28" i="10"/>
  <c r="BB28" i="9"/>
  <c r="L7" i="10"/>
  <c r="R7" i="9"/>
  <c r="G8" i="10"/>
  <c r="M8" i="9"/>
  <c r="G28" i="10"/>
  <c r="M28" i="9"/>
  <c r="L6" i="10"/>
  <c r="R6" i="9"/>
  <c r="AV8" i="10"/>
  <c r="BB8" i="9"/>
  <c r="AL16" i="10"/>
  <c r="AR16" i="9"/>
  <c r="V12" i="10"/>
  <c r="AB12" i="9"/>
  <c r="AA29" i="10"/>
  <c r="AG29" i="9"/>
  <c r="L36" i="10"/>
  <c r="R36" i="9"/>
  <c r="AA25" i="10"/>
  <c r="AG25" i="9"/>
  <c r="G22" i="10"/>
  <c r="M22" i="9"/>
  <c r="AQ33" i="10"/>
  <c r="AW33" i="9"/>
  <c r="FS33" i="1"/>
  <c r="FF20" i="1"/>
  <c r="FF26" i="1"/>
  <c r="FF12" i="1"/>
  <c r="FS27" i="1"/>
  <c r="FD14" i="1"/>
  <c r="BV39" i="1"/>
  <c r="FS26" i="1"/>
  <c r="GU21" i="1"/>
  <c r="GU31" i="1"/>
  <c r="IR12" i="1"/>
  <c r="IQ12" i="1"/>
  <c r="IQ38" i="1"/>
  <c r="IR34" i="1"/>
  <c r="IQ34" i="1"/>
  <c r="IR24" i="1"/>
  <c r="IQ24" i="1"/>
  <c r="IC22" i="1"/>
  <c r="ID22" i="1"/>
  <c r="IR27" i="1"/>
  <c r="IR30" i="1"/>
  <c r="IQ30" i="1"/>
  <c r="ID20" i="1"/>
  <c r="IC20" i="1"/>
  <c r="GF14" i="1"/>
  <c r="GU23" i="1"/>
  <c r="IR26" i="1"/>
  <c r="IR15" i="1"/>
  <c r="IQ15" i="1"/>
  <c r="IR7" i="1"/>
  <c r="IQ7" i="1"/>
  <c r="FF7" i="1"/>
  <c r="FE14" i="1"/>
  <c r="FF23" i="1"/>
  <c r="FH28" i="1"/>
  <c r="FF22" i="1"/>
  <c r="IK22" i="1"/>
  <c r="FF9" i="1"/>
  <c r="IJ9" i="1"/>
  <c r="FE28" i="1"/>
  <c r="FF29" i="1"/>
  <c r="BV42" i="1"/>
  <c r="FS19" i="1"/>
  <c r="HX15" i="1"/>
  <c r="IB15" i="1"/>
  <c r="HY15" i="1"/>
  <c r="HZ15" i="1"/>
  <c r="IA15" i="1"/>
  <c r="GT20" i="1"/>
  <c r="GU27" i="1"/>
  <c r="FS20" i="1"/>
  <c r="GU34" i="1"/>
  <c r="IR17" i="1"/>
  <c r="IQ17" i="1"/>
  <c r="IR31" i="1"/>
  <c r="IQ31" i="1"/>
  <c r="IR21" i="1"/>
  <c r="IQ21" i="1"/>
  <c r="FS9" i="1"/>
  <c r="IR9" i="1"/>
  <c r="IQ9" i="1"/>
  <c r="IC8" i="1"/>
  <c r="ID8" i="1"/>
  <c r="ID9" i="1"/>
  <c r="IC9" i="1"/>
  <c r="FS23" i="1"/>
  <c r="FD28" i="1"/>
  <c r="FF31" i="1"/>
  <c r="FS22" i="1"/>
  <c r="IB12" i="1"/>
  <c r="HX12" i="1"/>
  <c r="HY12" i="1"/>
  <c r="HZ12" i="1"/>
  <c r="IA12" i="1"/>
  <c r="IQ19" i="1"/>
  <c r="IR19" i="1"/>
  <c r="IQ10" i="1"/>
  <c r="IR10" i="1"/>
  <c r="IQ28" i="1"/>
  <c r="IR28" i="1"/>
  <c r="FS15" i="1"/>
  <c r="FS17" i="1"/>
  <c r="FS34" i="1"/>
  <c r="FF30" i="1"/>
  <c r="FF36" i="1"/>
  <c r="FF16" i="1"/>
  <c r="FF27" i="1"/>
  <c r="FS38" i="1"/>
  <c r="FS5" i="1"/>
  <c r="FS36" i="1"/>
  <c r="IA27" i="1"/>
  <c r="IB27" i="1"/>
  <c r="HZ27" i="1"/>
  <c r="HX27" i="1"/>
  <c r="HY27" i="1"/>
  <c r="IC13" i="1"/>
  <c r="ID13" i="1"/>
  <c r="IR33" i="1"/>
  <c r="IQ33" i="1"/>
  <c r="IC29" i="1"/>
  <c r="ID29" i="1"/>
  <c r="IR36" i="1"/>
  <c r="IQ36" i="1"/>
  <c r="IR35" i="1"/>
  <c r="IQ35" i="1"/>
  <c r="FS21" i="1"/>
  <c r="FS6" i="1"/>
  <c r="HX37" i="1"/>
  <c r="HY37" i="1"/>
  <c r="HZ37" i="1"/>
  <c r="IA37" i="1"/>
  <c r="IB37" i="1"/>
  <c r="FS30" i="1"/>
  <c r="FF8" i="1"/>
  <c r="FF24" i="1"/>
  <c r="IK24" i="1"/>
  <c r="FF35" i="1"/>
  <c r="GG28" i="1"/>
  <c r="FS29" i="1"/>
  <c r="FF6" i="1"/>
  <c r="IQ20" i="1"/>
  <c r="IR20" i="1"/>
  <c r="IQ29" i="1"/>
  <c r="IR29" i="1"/>
  <c r="IC23" i="1"/>
  <c r="ID23" i="1"/>
  <c r="FF13" i="1"/>
  <c r="IK13" i="1"/>
  <c r="IR8" i="1"/>
  <c r="IQ8" i="1"/>
  <c r="IK10" i="1"/>
  <c r="IJ10" i="1"/>
  <c r="IR16" i="1"/>
  <c r="IQ16" i="1"/>
  <c r="FF37" i="1"/>
  <c r="GF28" i="1"/>
  <c r="FF34" i="1"/>
  <c r="FS28" i="1"/>
  <c r="FS35" i="1"/>
  <c r="FS24" i="1"/>
  <c r="FS14" i="1"/>
  <c r="IR22" i="1"/>
  <c r="IQ22" i="1"/>
  <c r="IR23" i="1"/>
  <c r="IQ23" i="1"/>
  <c r="IC14" i="1"/>
  <c r="ID14" i="1"/>
  <c r="IR6" i="1"/>
  <c r="IQ6" i="1"/>
  <c r="IC28" i="1"/>
  <c r="ID28" i="1"/>
  <c r="IC36" i="1"/>
  <c r="ID36" i="1"/>
  <c r="IR14" i="1"/>
  <c r="IQ14" i="1"/>
  <c r="HV21" i="1"/>
  <c r="HW38" i="1"/>
  <c r="HW27" i="1"/>
  <c r="HV13" i="1"/>
  <c r="HW8" i="1"/>
  <c r="HV5" i="1"/>
  <c r="HW5" i="1"/>
  <c r="HQ9" i="1"/>
  <c r="HR9" i="1"/>
  <c r="HS9" i="1"/>
  <c r="HT9" i="1"/>
  <c r="HU9" i="1"/>
  <c r="GU9" i="1"/>
  <c r="GT8" i="1"/>
  <c r="HH26" i="1"/>
  <c r="GT22" i="1"/>
  <c r="GU7" i="1"/>
  <c r="HW30" i="1"/>
  <c r="HV38" i="1"/>
  <c r="HW16" i="1"/>
  <c r="HW19" i="1"/>
  <c r="GT31" i="1"/>
  <c r="HA23" i="1"/>
  <c r="HQ15" i="1"/>
  <c r="HS15" i="1"/>
  <c r="HR15" i="1"/>
  <c r="HT15" i="1"/>
  <c r="HU15" i="1"/>
  <c r="HT35" i="1"/>
  <c r="HU35" i="1"/>
  <c r="HR35" i="1"/>
  <c r="HQ35" i="1"/>
  <c r="HS35" i="1"/>
  <c r="GU20" i="1"/>
  <c r="GU6" i="1"/>
  <c r="GT34" i="1"/>
  <c r="GU30" i="1"/>
  <c r="GT27" i="1"/>
  <c r="HV33" i="1"/>
  <c r="HW33" i="1"/>
  <c r="HV10" i="1"/>
  <c r="HW10" i="1"/>
  <c r="HV16" i="1"/>
  <c r="HV19" i="1"/>
  <c r="HO28" i="1"/>
  <c r="HS14" i="1"/>
  <c r="HT14" i="1"/>
  <c r="HU14" i="1"/>
  <c r="HQ14" i="1"/>
  <c r="HR14" i="1"/>
  <c r="GT24" i="1"/>
  <c r="GT6" i="1"/>
  <c r="HH27" i="1"/>
  <c r="HW13" i="1"/>
  <c r="HV26" i="1"/>
  <c r="HW26" i="1"/>
  <c r="GU37" i="1"/>
  <c r="HR7" i="1"/>
  <c r="HS7" i="1"/>
  <c r="HT7" i="1"/>
  <c r="HU7" i="1"/>
  <c r="HQ7" i="1"/>
  <c r="HI8" i="1"/>
  <c r="GT28" i="1"/>
  <c r="HV8" i="1"/>
  <c r="HW21" i="1"/>
  <c r="HV31" i="1"/>
  <c r="HW31" i="1"/>
  <c r="FG33" i="1"/>
  <c r="GT23" i="1"/>
  <c r="HU28" i="1"/>
  <c r="HQ28" i="1"/>
  <c r="HR28" i="1"/>
  <c r="HS28" i="1"/>
  <c r="HT28" i="1"/>
  <c r="HP20" i="1"/>
  <c r="HV30" i="1"/>
  <c r="HW22" i="1"/>
  <c r="HV17" i="1"/>
  <c r="HW17" i="1"/>
  <c r="HI19" i="1"/>
  <c r="HQ36" i="1"/>
  <c r="HS36" i="1"/>
  <c r="HR36" i="1"/>
  <c r="HT36" i="1"/>
  <c r="HU36" i="1"/>
  <c r="HT12" i="1"/>
  <c r="HQ12" i="1"/>
  <c r="HR12" i="1"/>
  <c r="HS12" i="1"/>
  <c r="HU12" i="1"/>
  <c r="GT38" i="1"/>
  <c r="GT21" i="1"/>
  <c r="HV27" i="1"/>
  <c r="HR34" i="1"/>
  <c r="HU34" i="1"/>
  <c r="HS34" i="1"/>
  <c r="HT34" i="1"/>
  <c r="HQ34" i="1"/>
  <c r="HP14" i="1"/>
  <c r="GT9" i="1"/>
  <c r="HV22" i="1"/>
  <c r="AF39" i="1"/>
  <c r="GF38" i="1"/>
  <c r="FU12" i="1"/>
  <c r="HA20" i="1"/>
  <c r="HB20" i="1"/>
  <c r="HA38" i="1"/>
  <c r="HB38" i="1"/>
  <c r="HB17" i="1"/>
  <c r="HA17" i="1"/>
  <c r="HH9" i="1"/>
  <c r="HI9" i="1"/>
  <c r="HP28" i="1"/>
  <c r="HP36" i="1"/>
  <c r="HO36" i="1"/>
  <c r="HA36" i="1"/>
  <c r="HB36" i="1"/>
  <c r="HI30" i="1"/>
  <c r="HA12" i="1"/>
  <c r="HB12" i="1"/>
  <c r="HO19" i="1"/>
  <c r="HP19" i="1"/>
  <c r="HH29" i="1"/>
  <c r="HI29" i="1"/>
  <c r="HA16" i="1"/>
  <c r="HB16" i="1"/>
  <c r="HI14" i="1"/>
  <c r="HH38" i="1"/>
  <c r="HI36" i="1"/>
  <c r="HH36" i="1"/>
  <c r="FT23" i="1"/>
  <c r="HH8" i="1"/>
  <c r="HB5" i="1"/>
  <c r="HA5" i="1"/>
  <c r="HO22" i="1"/>
  <c r="HP22" i="1"/>
  <c r="HI35" i="1"/>
  <c r="HH34" i="1"/>
  <c r="HO14" i="1"/>
  <c r="GT13" i="1"/>
  <c r="GU13" i="1"/>
  <c r="HH5" i="1"/>
  <c r="HI5" i="1"/>
  <c r="GU24" i="1"/>
  <c r="GT35" i="1"/>
  <c r="GU35" i="1"/>
  <c r="GU12" i="1"/>
  <c r="GT12" i="1"/>
  <c r="HB33" i="1"/>
  <c r="HA33" i="1"/>
  <c r="HP23" i="1"/>
  <c r="HO23" i="1"/>
  <c r="HO15" i="1"/>
  <c r="HH33" i="1"/>
  <c r="HI33" i="1"/>
  <c r="HA28" i="1"/>
  <c r="HB28" i="1"/>
  <c r="HP37" i="1"/>
  <c r="HH17" i="1"/>
  <c r="HI17" i="1"/>
  <c r="HA31" i="1"/>
  <c r="HB31" i="1"/>
  <c r="HI12" i="1"/>
  <c r="HH12" i="1"/>
  <c r="FG23" i="1"/>
  <c r="GG21" i="1"/>
  <c r="GH21" i="1"/>
  <c r="FU15" i="1"/>
  <c r="HH15" i="1"/>
  <c r="HI15" i="1"/>
  <c r="HO27" i="1"/>
  <c r="HP27" i="1"/>
  <c r="HI28" i="1"/>
  <c r="HH28" i="1"/>
  <c r="HH14" i="1"/>
  <c r="GT10" i="1"/>
  <c r="GU10" i="1"/>
  <c r="GU33" i="1"/>
  <c r="GT33" i="1"/>
  <c r="GT19" i="1"/>
  <c r="GU19" i="1"/>
  <c r="GT30" i="1"/>
  <c r="HA24" i="1"/>
  <c r="HB24" i="1"/>
  <c r="GU14" i="1"/>
  <c r="GT14" i="1"/>
  <c r="GT17" i="1"/>
  <c r="GU17" i="1"/>
  <c r="HB23" i="1"/>
  <c r="HH19" i="1"/>
  <c r="HA37" i="1"/>
  <c r="HB37" i="1"/>
  <c r="GU5" i="1"/>
  <c r="GT5" i="1"/>
  <c r="HB19" i="1"/>
  <c r="HA19" i="1"/>
  <c r="GT29" i="1"/>
  <c r="GU29" i="1"/>
  <c r="HI34" i="1"/>
  <c r="HA9" i="1"/>
  <c r="HB9" i="1"/>
  <c r="HB35" i="1"/>
  <c r="HA35" i="1"/>
  <c r="HP15" i="1"/>
  <c r="HA30" i="1"/>
  <c r="HB30" i="1"/>
  <c r="HI26" i="1"/>
  <c r="HA26" i="1"/>
  <c r="HB26" i="1"/>
  <c r="HA29" i="1"/>
  <c r="HB29" i="1"/>
  <c r="GT16" i="1"/>
  <c r="GU16" i="1"/>
  <c r="HA8" i="1"/>
  <c r="HB8" i="1"/>
  <c r="HH7" i="1"/>
  <c r="HI7" i="1"/>
  <c r="HH21" i="1"/>
  <c r="HI21" i="1"/>
  <c r="HA13" i="1"/>
  <c r="HB13" i="1"/>
  <c r="HA21" i="1"/>
  <c r="HB21" i="1"/>
  <c r="HP29" i="1"/>
  <c r="HO29" i="1"/>
  <c r="GT36" i="1"/>
  <c r="GU36" i="1"/>
  <c r="HH24" i="1"/>
  <c r="HA22" i="1"/>
  <c r="HB22" i="1"/>
  <c r="HA10" i="1"/>
  <c r="HB10" i="1"/>
  <c r="HI27" i="1"/>
  <c r="FT5" i="1"/>
  <c r="FU5" i="1"/>
  <c r="HA7" i="1"/>
  <c r="HB7" i="1"/>
  <c r="HO13" i="1"/>
  <c r="HP13" i="1"/>
  <c r="HA6" i="1"/>
  <c r="HB6" i="1"/>
  <c r="GT26" i="1"/>
  <c r="GU26" i="1"/>
  <c r="HH35" i="1"/>
  <c r="HA34" i="1"/>
  <c r="HB34" i="1"/>
  <c r="HA15" i="1"/>
  <c r="HB15" i="1"/>
  <c r="HI24" i="1"/>
  <c r="HH30" i="1"/>
  <c r="HP5" i="1"/>
  <c r="HO5" i="1"/>
  <c r="HA14" i="1"/>
  <c r="HB14" i="1"/>
  <c r="HI38" i="1"/>
  <c r="HO37" i="1"/>
  <c r="HO20" i="1"/>
  <c r="GH14" i="1"/>
  <c r="FT14" i="1"/>
  <c r="FU14" i="1"/>
  <c r="CL39" i="1"/>
  <c r="FR37" i="1"/>
  <c r="GG15" i="1"/>
  <c r="GF15" i="1"/>
  <c r="GH35" i="1"/>
  <c r="FE15" i="1"/>
  <c r="GH31" i="1"/>
  <c r="FD15" i="1"/>
  <c r="GF33" i="1"/>
  <c r="FE33" i="1"/>
  <c r="GG33" i="1"/>
  <c r="GH33" i="1"/>
  <c r="FT19" i="1"/>
  <c r="FH33" i="1"/>
  <c r="FD33" i="1"/>
  <c r="AT39" i="1"/>
  <c r="R42" i="1"/>
  <c r="AF42" i="1"/>
  <c r="AT41" i="1"/>
  <c r="CL42" i="1"/>
  <c r="BH42" i="1"/>
  <c r="GF5" i="1"/>
  <c r="D4" i="9"/>
  <c r="R39" i="1"/>
  <c r="FD5" i="1"/>
  <c r="R41" i="1"/>
  <c r="FT26" i="1"/>
  <c r="GK21" i="1"/>
  <c r="BH39" i="1"/>
  <c r="GK17" i="1"/>
  <c r="GK35" i="1"/>
  <c r="GH34" i="1"/>
  <c r="GK34" i="1"/>
  <c r="GH9" i="1"/>
  <c r="GH28" i="1"/>
  <c r="S21" i="1"/>
  <c r="FE21" i="1"/>
  <c r="GK19" i="1"/>
  <c r="FD21" i="1"/>
  <c r="GH6" i="1"/>
  <c r="GH26" i="1"/>
  <c r="GH23" i="1"/>
  <c r="GK5" i="1"/>
  <c r="GH7" i="1"/>
  <c r="FH23" i="1"/>
  <c r="GH24" i="1"/>
  <c r="FH14" i="1"/>
  <c r="FT17" i="1"/>
  <c r="GH16" i="1"/>
  <c r="GK33" i="1"/>
  <c r="BI19" i="1"/>
  <c r="FD19" i="1"/>
  <c r="FG16" i="1"/>
  <c r="FH16" i="1"/>
  <c r="GK38" i="1"/>
  <c r="GG17" i="1"/>
  <c r="GF17" i="1"/>
  <c r="FD17" i="1"/>
  <c r="S17" i="1"/>
  <c r="FE17" i="1"/>
  <c r="FT27" i="1"/>
  <c r="GH30" i="1"/>
  <c r="GK7" i="1"/>
  <c r="FT8" i="1"/>
  <c r="GK27" i="1"/>
  <c r="FH8" i="1"/>
  <c r="FE19" i="1"/>
  <c r="GH36" i="1"/>
  <c r="GF19" i="1"/>
  <c r="GH19" i="1"/>
  <c r="FH7" i="1"/>
  <c r="FG7" i="1"/>
  <c r="FQ37" i="1"/>
  <c r="CM37" i="1"/>
  <c r="FT21" i="1"/>
  <c r="GH13" i="1"/>
  <c r="GK9" i="1"/>
  <c r="GF37" i="1"/>
  <c r="FG12" i="1"/>
  <c r="FH12" i="1"/>
  <c r="FG15" i="1"/>
  <c r="FH15" i="1"/>
  <c r="FG37" i="1"/>
  <c r="FH37" i="1"/>
  <c r="FH9" i="1"/>
  <c r="FG9" i="1"/>
  <c r="FT15" i="1"/>
  <c r="GH27" i="1"/>
  <c r="FG24" i="1"/>
  <c r="FH24" i="1"/>
  <c r="FT36" i="1"/>
  <c r="FG30" i="1"/>
  <c r="FH30" i="1"/>
  <c r="AG38" i="1"/>
  <c r="FE38" i="1"/>
  <c r="GG38" i="1"/>
  <c r="GH38" i="1"/>
  <c r="FD38" i="1"/>
  <c r="FT12" i="1"/>
  <c r="FG14" i="1"/>
  <c r="GH8" i="1"/>
  <c r="GH12" i="1"/>
  <c r="FH10" i="1"/>
  <c r="GG37" i="1"/>
  <c r="FG22" i="1"/>
  <c r="FH22" i="1"/>
  <c r="GG5" i="1"/>
  <c r="S5" i="1"/>
  <c r="FG13" i="1"/>
  <c r="FH13" i="1"/>
  <c r="FG26" i="1"/>
  <c r="FH26" i="1"/>
  <c r="GH22" i="1"/>
  <c r="GH10" i="1"/>
  <c r="GK12" i="1"/>
  <c r="FG10" i="1"/>
  <c r="FH36" i="1"/>
  <c r="FG36" i="1"/>
  <c r="FI22" i="1"/>
  <c r="IW22" i="1"/>
  <c r="IS22" i="1"/>
  <c r="IT22" i="1"/>
  <c r="IU22" i="1"/>
  <c r="IV22" i="1"/>
  <c r="FI7" i="1"/>
  <c r="IT7" i="1"/>
  <c r="IU7" i="1"/>
  <c r="IV7" i="1"/>
  <c r="IW7" i="1"/>
  <c r="IS7" i="1"/>
  <c r="IE21" i="1"/>
  <c r="IH21" i="1"/>
  <c r="IF21" i="1"/>
  <c r="IG21" i="1"/>
  <c r="II21" i="1"/>
  <c r="G13" i="10"/>
  <c r="M13" i="9"/>
  <c r="JF33" i="1"/>
  <c r="JF38" i="1"/>
  <c r="AQ21" i="10"/>
  <c r="AW21" i="9"/>
  <c r="FT22" i="1"/>
  <c r="FU22" i="1"/>
  <c r="AA34" i="10"/>
  <c r="AG34" i="9"/>
  <c r="FG35" i="1"/>
  <c r="FH35" i="1"/>
  <c r="IX31" i="1"/>
  <c r="IY31" i="1"/>
  <c r="JF29" i="1"/>
  <c r="IX20" i="1"/>
  <c r="FV15" i="1"/>
  <c r="JC15" i="1"/>
  <c r="JD15" i="1"/>
  <c r="IZ15" i="1"/>
  <c r="JA15" i="1"/>
  <c r="JF15" i="1"/>
  <c r="JB15" i="1"/>
  <c r="FI12" i="1"/>
  <c r="IS12" i="1"/>
  <c r="IT12" i="1"/>
  <c r="IU12" i="1"/>
  <c r="IV12" i="1"/>
  <c r="IW12" i="1"/>
  <c r="FV19" i="1"/>
  <c r="JA19" i="1"/>
  <c r="JB19" i="1"/>
  <c r="JC19" i="1"/>
  <c r="JD19" i="1"/>
  <c r="IZ19" i="1"/>
  <c r="V35" i="10"/>
  <c r="AB35" i="9"/>
  <c r="JE38" i="1"/>
  <c r="JF31" i="1"/>
  <c r="IX27" i="1"/>
  <c r="AV12" i="10"/>
  <c r="BB12" i="9"/>
  <c r="FU13" i="1"/>
  <c r="FT13" i="1"/>
  <c r="JE10" i="1"/>
  <c r="Q14" i="10"/>
  <c r="W14" i="9"/>
  <c r="JF16" i="1"/>
  <c r="JE16" i="1"/>
  <c r="FI8" i="1"/>
  <c r="IW8" i="1"/>
  <c r="IS8" i="1"/>
  <c r="IT8" i="1"/>
  <c r="IU8" i="1"/>
  <c r="IV8" i="1"/>
  <c r="IL13" i="1"/>
  <c r="IM13" i="1"/>
  <c r="IN13" i="1"/>
  <c r="IP13" i="1"/>
  <c r="IO13" i="1"/>
  <c r="FS13" i="1"/>
  <c r="JE34" i="1"/>
  <c r="L37" i="10"/>
  <c r="R37" i="9"/>
  <c r="FV27" i="1"/>
  <c r="IZ27" i="1"/>
  <c r="JA27" i="1"/>
  <c r="JB27" i="1"/>
  <c r="JC27" i="1"/>
  <c r="JD27" i="1"/>
  <c r="FI36" i="1"/>
  <c r="IS36" i="1"/>
  <c r="IT36" i="1"/>
  <c r="IU36" i="1"/>
  <c r="IY36" i="1"/>
  <c r="IV36" i="1"/>
  <c r="IW36" i="1"/>
  <c r="IE19" i="1"/>
  <c r="IF19" i="1"/>
  <c r="IG19" i="1"/>
  <c r="IH19" i="1"/>
  <c r="II19" i="1"/>
  <c r="G20" i="10"/>
  <c r="M20" i="9"/>
  <c r="FI23" i="1"/>
  <c r="IS23" i="1"/>
  <c r="IT23" i="1"/>
  <c r="IU23" i="1"/>
  <c r="IV23" i="1"/>
  <c r="IW23" i="1"/>
  <c r="IE28" i="1"/>
  <c r="IF28" i="1"/>
  <c r="IG28" i="1"/>
  <c r="IH28" i="1"/>
  <c r="II28" i="1"/>
  <c r="JF6" i="1"/>
  <c r="JE6" i="1"/>
  <c r="G32" i="10"/>
  <c r="M32" i="9"/>
  <c r="JE24" i="1"/>
  <c r="JF10" i="1"/>
  <c r="JE29" i="1"/>
  <c r="FI9" i="1"/>
  <c r="IS9" i="1"/>
  <c r="IT9" i="1"/>
  <c r="IU9" i="1"/>
  <c r="IV9" i="1"/>
  <c r="IW9" i="1"/>
  <c r="FI13" i="1"/>
  <c r="IS13" i="1"/>
  <c r="IT13" i="1"/>
  <c r="IU13" i="1"/>
  <c r="IV13" i="1"/>
  <c r="IW13" i="1"/>
  <c r="FI30" i="1"/>
  <c r="IS30" i="1"/>
  <c r="IT30" i="1"/>
  <c r="IU30" i="1"/>
  <c r="IV30" i="1"/>
  <c r="IW30" i="1"/>
  <c r="G16" i="10"/>
  <c r="M16" i="9"/>
  <c r="FH19" i="1"/>
  <c r="V18" i="10"/>
  <c r="AB18" i="9"/>
  <c r="FV26" i="1"/>
  <c r="JD26" i="1"/>
  <c r="IZ26" i="1"/>
  <c r="JA26" i="1"/>
  <c r="JB26" i="1"/>
  <c r="JC26" i="1"/>
  <c r="FI33" i="1"/>
  <c r="IS33" i="1"/>
  <c r="IT33" i="1"/>
  <c r="IW33" i="1"/>
  <c r="IU33" i="1"/>
  <c r="IV33" i="1"/>
  <c r="FG28" i="1"/>
  <c r="AA27" i="10"/>
  <c r="AG27" i="9"/>
  <c r="IX6" i="1"/>
  <c r="IY6" i="1"/>
  <c r="JF30" i="1"/>
  <c r="FI16" i="1"/>
  <c r="IS16" i="1"/>
  <c r="IT16" i="1"/>
  <c r="IU16" i="1"/>
  <c r="IV16" i="1"/>
  <c r="IW16" i="1"/>
  <c r="FI10" i="1"/>
  <c r="IU10" i="1"/>
  <c r="IV10" i="1"/>
  <c r="IW10" i="1"/>
  <c r="IS10" i="1"/>
  <c r="IT10" i="1"/>
  <c r="G4" i="10"/>
  <c r="M4" i="9"/>
  <c r="FI14" i="1"/>
  <c r="IT14" i="1"/>
  <c r="IU14" i="1"/>
  <c r="IV14" i="1"/>
  <c r="IW14" i="1"/>
  <c r="IS14" i="1"/>
  <c r="FV36" i="1"/>
  <c r="IZ36" i="1"/>
  <c r="JA36" i="1"/>
  <c r="JB36" i="1"/>
  <c r="JC36" i="1"/>
  <c r="JD36" i="1"/>
  <c r="FI37" i="1"/>
  <c r="IS37" i="1"/>
  <c r="IT37" i="1"/>
  <c r="IU37" i="1"/>
  <c r="IV37" i="1"/>
  <c r="IW37" i="1"/>
  <c r="FV21" i="1"/>
  <c r="JA21" i="1"/>
  <c r="JB21" i="1"/>
  <c r="JC21" i="1"/>
  <c r="JF21" i="1"/>
  <c r="JD21" i="1"/>
  <c r="IZ21" i="1"/>
  <c r="II17" i="1"/>
  <c r="IE17" i="1"/>
  <c r="IG17" i="1"/>
  <c r="IF17" i="1"/>
  <c r="IH17" i="1"/>
  <c r="IE15" i="1"/>
  <c r="IF15" i="1"/>
  <c r="II15" i="1"/>
  <c r="IG15" i="1"/>
  <c r="IH15" i="1"/>
  <c r="FV23" i="1"/>
  <c r="IZ23" i="1"/>
  <c r="JA23" i="1"/>
  <c r="JB23" i="1"/>
  <c r="JC23" i="1"/>
  <c r="JD23" i="1"/>
  <c r="II14" i="1"/>
  <c r="IE14" i="1"/>
  <c r="IF14" i="1"/>
  <c r="IG14" i="1"/>
  <c r="IH14" i="1"/>
  <c r="IR5" i="1"/>
  <c r="IQ5" i="1"/>
  <c r="JE30" i="1"/>
  <c r="JF34" i="1"/>
  <c r="JF7" i="1"/>
  <c r="FV12" i="1"/>
  <c r="JA12" i="1"/>
  <c r="JC12" i="1"/>
  <c r="JD12" i="1"/>
  <c r="IZ12" i="1"/>
  <c r="FU37" i="1"/>
  <c r="AG36" i="10"/>
  <c r="AM36" i="9"/>
  <c r="JE20" i="1"/>
  <c r="JF20" i="1"/>
  <c r="JF28" i="1"/>
  <c r="JE28" i="1"/>
  <c r="FI26" i="1"/>
  <c r="IS26" i="1"/>
  <c r="IT26" i="1"/>
  <c r="IU26" i="1"/>
  <c r="IV26" i="1"/>
  <c r="IW26" i="1"/>
  <c r="IH5" i="1"/>
  <c r="IG5" i="1"/>
  <c r="IF5" i="1"/>
  <c r="IE5" i="1"/>
  <c r="II5" i="1"/>
  <c r="FV14" i="1"/>
  <c r="IZ14" i="1"/>
  <c r="JA14" i="1"/>
  <c r="JB14" i="1"/>
  <c r="JC14" i="1"/>
  <c r="JD14" i="1"/>
  <c r="IH38" i="1"/>
  <c r="II38" i="1"/>
  <c r="IG38" i="1"/>
  <c r="IE38" i="1"/>
  <c r="IF38" i="1"/>
  <c r="FI24" i="1"/>
  <c r="IU24" i="1"/>
  <c r="IV24" i="1"/>
  <c r="IW24" i="1"/>
  <c r="IS24" i="1"/>
  <c r="IT24" i="1"/>
  <c r="FI15" i="1"/>
  <c r="IW15" i="1"/>
  <c r="IS15" i="1"/>
  <c r="IT15" i="1"/>
  <c r="IU15" i="1"/>
  <c r="IV15" i="1"/>
  <c r="IL37" i="1"/>
  <c r="IM37" i="1"/>
  <c r="IN37" i="1"/>
  <c r="IO37" i="1"/>
  <c r="IP37" i="1"/>
  <c r="FV8" i="1"/>
  <c r="IZ8" i="1"/>
  <c r="JA8" i="1"/>
  <c r="JB8" i="1"/>
  <c r="JC8" i="1"/>
  <c r="JD8" i="1"/>
  <c r="FV17" i="1"/>
  <c r="IZ17" i="1"/>
  <c r="JA17" i="1"/>
  <c r="JB17" i="1"/>
  <c r="JC17" i="1"/>
  <c r="JD17" i="1"/>
  <c r="II33" i="1"/>
  <c r="IF33" i="1"/>
  <c r="IE33" i="1"/>
  <c r="IH33" i="1"/>
  <c r="IG33" i="1"/>
  <c r="IJ33" i="1"/>
  <c r="FV5" i="1"/>
  <c r="JD5" i="1"/>
  <c r="JC5" i="1"/>
  <c r="JB5" i="1"/>
  <c r="JA5" i="1"/>
  <c r="IZ5" i="1"/>
  <c r="IX29" i="1"/>
  <c r="IY29" i="1"/>
  <c r="JF9" i="1"/>
  <c r="JE9" i="1"/>
  <c r="AA33" i="10"/>
  <c r="AG33" i="9"/>
  <c r="FH34" i="1"/>
  <c r="FG34" i="1"/>
  <c r="AV26" i="10"/>
  <c r="BB26" i="9"/>
  <c r="AL11" i="10"/>
  <c r="AR11" i="9"/>
  <c r="JF24" i="1"/>
  <c r="JE35" i="1"/>
  <c r="JF35" i="1"/>
  <c r="FF19" i="1"/>
  <c r="IK6" i="1"/>
  <c r="IJ6" i="1"/>
  <c r="IC37" i="1"/>
  <c r="IK36" i="1"/>
  <c r="FF28" i="1"/>
  <c r="IK7" i="1"/>
  <c r="IJ7" i="1"/>
  <c r="IJ12" i="1"/>
  <c r="IJ20" i="1"/>
  <c r="FS37" i="1"/>
  <c r="FF17" i="1"/>
  <c r="IJ34" i="1"/>
  <c r="IK37" i="1"/>
  <c r="IJ36" i="1"/>
  <c r="IK9" i="1"/>
  <c r="IK12" i="1"/>
  <c r="IJ8" i="1"/>
  <c r="IK8" i="1"/>
  <c r="ID37" i="1"/>
  <c r="ID27" i="1"/>
  <c r="IC27" i="1"/>
  <c r="IJ37" i="1"/>
  <c r="FF38" i="1"/>
  <c r="IK34" i="1"/>
  <c r="IJ13" i="1"/>
  <c r="IK16" i="1"/>
  <c r="IJ16" i="1"/>
  <c r="IJ30" i="1"/>
  <c r="IK29" i="1"/>
  <c r="IJ29" i="1"/>
  <c r="FF14" i="1"/>
  <c r="IK14" i="1"/>
  <c r="IK20" i="1"/>
  <c r="IJ24" i="1"/>
  <c r="IK30" i="1"/>
  <c r="IC15" i="1"/>
  <c r="ID15" i="1"/>
  <c r="IJ23" i="1"/>
  <c r="IK23" i="1"/>
  <c r="ID12" i="1"/>
  <c r="IC12" i="1"/>
  <c r="FF5" i="1"/>
  <c r="FF15" i="1"/>
  <c r="IJ35" i="1"/>
  <c r="IK35" i="1"/>
  <c r="IJ22" i="1"/>
  <c r="IK26" i="1"/>
  <c r="IJ26" i="1"/>
  <c r="FF21" i="1"/>
  <c r="IK21" i="1"/>
  <c r="FF33" i="1"/>
  <c r="IJ27" i="1"/>
  <c r="IK27" i="1"/>
  <c r="IJ31" i="1"/>
  <c r="IK31" i="1"/>
  <c r="HV14" i="1"/>
  <c r="HW36" i="1"/>
  <c r="HV36" i="1"/>
  <c r="HW28" i="1"/>
  <c r="HW14" i="1"/>
  <c r="HW12" i="1"/>
  <c r="HV12" i="1"/>
  <c r="HV28" i="1"/>
  <c r="HW35" i="1"/>
  <c r="HV15" i="1"/>
  <c r="HW15" i="1"/>
  <c r="HV9" i="1"/>
  <c r="HW9" i="1"/>
  <c r="HV35" i="1"/>
  <c r="HV34" i="1"/>
  <c r="HW34" i="1"/>
  <c r="HV7" i="1"/>
  <c r="HW7" i="1"/>
  <c r="GH15" i="1"/>
  <c r="FG19" i="1"/>
  <c r="GH17" i="1"/>
  <c r="FH21" i="1"/>
  <c r="FG21" i="1"/>
  <c r="GH5" i="1"/>
  <c r="FH17" i="1"/>
  <c r="FG17" i="1"/>
  <c r="FG5" i="1"/>
  <c r="FH5" i="1"/>
  <c r="FT37" i="1"/>
  <c r="GH37" i="1"/>
  <c r="FG38" i="1"/>
  <c r="FH38" i="1"/>
  <c r="FI34" i="1"/>
  <c r="IS34" i="1"/>
  <c r="IT34" i="1"/>
  <c r="IU34" i="1"/>
  <c r="IV34" i="1"/>
  <c r="IW34" i="1"/>
  <c r="JF5" i="1"/>
  <c r="JE5" i="1"/>
  <c r="JE23" i="1"/>
  <c r="IY16" i="1"/>
  <c r="IX36" i="1"/>
  <c r="IR13" i="1"/>
  <c r="IQ13" i="1"/>
  <c r="FV22" i="1"/>
  <c r="JC22" i="1"/>
  <c r="JD22" i="1"/>
  <c r="IZ22" i="1"/>
  <c r="JA22" i="1"/>
  <c r="JF22" i="1"/>
  <c r="JB22" i="1"/>
  <c r="FI38" i="1"/>
  <c r="IU38" i="1"/>
  <c r="IV38" i="1"/>
  <c r="IW38" i="1"/>
  <c r="IS38" i="1"/>
  <c r="IT38" i="1"/>
  <c r="FI21" i="1"/>
  <c r="IU21" i="1"/>
  <c r="IV21" i="1"/>
  <c r="IW21" i="1"/>
  <c r="IS21" i="1"/>
  <c r="IT21" i="1"/>
  <c r="JF8" i="1"/>
  <c r="JF14" i="1"/>
  <c r="JE14" i="1"/>
  <c r="IX33" i="1"/>
  <c r="JF26" i="1"/>
  <c r="IX9" i="1"/>
  <c r="IX24" i="1"/>
  <c r="FV37" i="1"/>
  <c r="JB37" i="1"/>
  <c r="JC37" i="1"/>
  <c r="JD37" i="1"/>
  <c r="IZ37" i="1"/>
  <c r="JA37" i="1"/>
  <c r="IR37" i="1"/>
  <c r="IQ37" i="1"/>
  <c r="IY24" i="1"/>
  <c r="IX13" i="1"/>
  <c r="IY13" i="1"/>
  <c r="IX23" i="1"/>
  <c r="IY23" i="1"/>
  <c r="IX8" i="1"/>
  <c r="JE15" i="1"/>
  <c r="FI19" i="1"/>
  <c r="IS19" i="1"/>
  <c r="IT19" i="1"/>
  <c r="IU19" i="1"/>
  <c r="IV19" i="1"/>
  <c r="IW19" i="1"/>
  <c r="IX26" i="1"/>
  <c r="IY26" i="1"/>
  <c r="JE21" i="1"/>
  <c r="JF36" i="1"/>
  <c r="JE36" i="1"/>
  <c r="IY33" i="1"/>
  <c r="IY8" i="1"/>
  <c r="FV13" i="1"/>
  <c r="IZ13" i="1"/>
  <c r="JA13" i="1"/>
  <c r="JB13" i="1"/>
  <c r="JC13" i="1"/>
  <c r="JD13" i="1"/>
  <c r="FI35" i="1"/>
  <c r="IV35" i="1"/>
  <c r="IW35" i="1"/>
  <c r="IS35" i="1"/>
  <c r="IT35" i="1"/>
  <c r="IU35" i="1"/>
  <c r="IX7" i="1"/>
  <c r="IY7" i="1"/>
  <c r="FI5" i="1"/>
  <c r="IU5" i="1"/>
  <c r="IW5" i="1"/>
  <c r="IV5" i="1"/>
  <c r="IT5" i="1"/>
  <c r="IS5" i="1"/>
  <c r="IX5" i="1"/>
  <c r="JE8" i="1"/>
  <c r="JF12" i="1"/>
  <c r="JE12" i="1"/>
  <c r="IX30" i="1"/>
  <c r="IY30" i="1"/>
  <c r="JE19" i="1"/>
  <c r="JF19" i="1"/>
  <c r="IY12" i="1"/>
  <c r="IX22" i="1"/>
  <c r="IY22" i="1"/>
  <c r="FI17" i="1"/>
  <c r="IU17" i="1"/>
  <c r="IX17" i="1"/>
  <c r="IV17" i="1"/>
  <c r="IW17" i="1"/>
  <c r="IS17" i="1"/>
  <c r="IT17" i="1"/>
  <c r="IX37" i="1"/>
  <c r="IY37" i="1"/>
  <c r="IX14" i="1"/>
  <c r="IY14" i="1"/>
  <c r="JE27" i="1"/>
  <c r="JF27" i="1"/>
  <c r="JE17" i="1"/>
  <c r="JF17" i="1"/>
  <c r="IX15" i="1"/>
  <c r="IY15" i="1"/>
  <c r="JF23" i="1"/>
  <c r="IX10" i="1"/>
  <c r="IY10" i="1"/>
  <c r="IX16" i="1"/>
  <c r="FI28" i="1"/>
  <c r="IV28" i="1"/>
  <c r="IW28" i="1"/>
  <c r="IU28" i="1"/>
  <c r="IS28" i="1"/>
  <c r="IT28" i="1"/>
  <c r="JE26" i="1"/>
  <c r="IY9" i="1"/>
  <c r="IX12" i="1"/>
  <c r="IJ19" i="1"/>
  <c r="IK19" i="1"/>
  <c r="IJ21" i="1"/>
  <c r="IJ15" i="1"/>
  <c r="IK15" i="1"/>
  <c r="IJ17" i="1"/>
  <c r="IK33" i="1"/>
  <c r="IJ38" i="1"/>
  <c r="IK38" i="1"/>
  <c r="IJ14" i="1"/>
  <c r="IK17" i="1"/>
  <c r="IK28" i="1"/>
  <c r="IJ28" i="1"/>
  <c r="IK5" i="1"/>
  <c r="IJ5" i="1"/>
  <c r="IY28" i="1"/>
  <c r="IX19" i="1"/>
  <c r="IX38" i="1"/>
  <c r="IY38" i="1"/>
  <c r="JF13" i="1"/>
  <c r="IY19" i="1"/>
  <c r="IX21" i="1"/>
  <c r="IY21" i="1"/>
  <c r="IY17" i="1"/>
  <c r="IX35" i="1"/>
  <c r="IY35" i="1"/>
  <c r="JE13" i="1"/>
  <c r="JE37" i="1"/>
  <c r="IX34" i="1"/>
  <c r="IY34" i="1"/>
  <c r="IX28" i="1"/>
  <c r="JF37" i="1"/>
  <c r="JE22" i="1"/>
  <c r="IY5" i="1"/>
</calcChain>
</file>

<file path=xl/sharedStrings.xml><?xml version="1.0" encoding="utf-8"?>
<sst xmlns="http://schemas.openxmlformats.org/spreadsheetml/2006/main" count="668" uniqueCount="128">
  <si>
    <t>Electrical conductivity of the sea</t>
  </si>
  <si>
    <t>ROUND 1-A</t>
  </si>
  <si>
    <t>Row</t>
  </si>
  <si>
    <t>Column</t>
  </si>
  <si>
    <t>X</t>
  </si>
  <si>
    <t>Y</t>
  </si>
  <si>
    <t>Z</t>
  </si>
  <si>
    <t xml:space="preserve">Seepage </t>
  </si>
  <si>
    <t>Time on</t>
  </si>
  <si>
    <t>Time off</t>
  </si>
  <si>
    <t>Minutes</t>
  </si>
  <si>
    <t>Mass On</t>
  </si>
  <si>
    <t>Mass Off</t>
  </si>
  <si>
    <t>Difference</t>
  </si>
  <si>
    <t>Salinity on</t>
  </si>
  <si>
    <t>Salinity off</t>
  </si>
  <si>
    <t>Flow rate</t>
  </si>
  <si>
    <t>EC IN</t>
  </si>
  <si>
    <t>% FW</t>
  </si>
  <si>
    <t>FW flow</t>
  </si>
  <si>
    <t>SW flow</t>
  </si>
  <si>
    <t>% Dev.</t>
  </si>
  <si>
    <t>% Dev</t>
  </si>
  <si>
    <t>ROUND 1-B</t>
  </si>
  <si>
    <t>ROUND 1-C</t>
  </si>
  <si>
    <t>ROUND 1-D</t>
  </si>
  <si>
    <t>ROUND 1-E</t>
  </si>
  <si>
    <t>ROUND 2-A</t>
  </si>
  <si>
    <t>ROUND 2-B</t>
  </si>
  <si>
    <t>ROUND 2-C</t>
  </si>
  <si>
    <t>LOST BAG</t>
  </si>
  <si>
    <t>ROUND 2-D</t>
  </si>
  <si>
    <t>ROUND 2-E</t>
  </si>
  <si>
    <t>Round 1</t>
  </si>
  <si>
    <t>Flow average</t>
  </si>
  <si>
    <t>Std. Dev.</t>
  </si>
  <si>
    <t>Round 2</t>
  </si>
  <si>
    <t>EC Avg.</t>
  </si>
  <si>
    <t>EC Std. Dev.</t>
  </si>
  <si>
    <t>FW flow %</t>
  </si>
  <si>
    <t>SW Flow %</t>
  </si>
  <si>
    <t>Flow Avg.</t>
  </si>
  <si>
    <t>Std. Dev</t>
  </si>
  <si>
    <t>t-test</t>
  </si>
  <si>
    <t>FW Flow</t>
  </si>
  <si>
    <t>Dif R1-A</t>
  </si>
  <si>
    <t>Dif R1-B</t>
  </si>
  <si>
    <t>Dif R1-C</t>
  </si>
  <si>
    <t>Dif R1-D</t>
  </si>
  <si>
    <t>Dif R1-E</t>
  </si>
  <si>
    <t>Dif R2-A</t>
  </si>
  <si>
    <t>Dif R2-B</t>
  </si>
  <si>
    <t>Dif R2-C</t>
  </si>
  <si>
    <t>Dif R2-D</t>
  </si>
  <si>
    <t>Dif R2-E</t>
  </si>
  <si>
    <t>A</t>
  </si>
  <si>
    <t>B</t>
  </si>
  <si>
    <t>C</t>
  </si>
  <si>
    <t>D</t>
  </si>
  <si>
    <t>E</t>
  </si>
  <si>
    <t>Color</t>
  </si>
  <si>
    <t>EC Error Round 1</t>
  </si>
  <si>
    <t>Avg. all</t>
  </si>
  <si>
    <t>Std. dev. All</t>
  </si>
  <si>
    <t>Avg. all FW flow</t>
  </si>
  <si>
    <t>Avg. Flow 1-2 rows</t>
  </si>
  <si>
    <t>Avg. Flow 3-5 rows</t>
  </si>
  <si>
    <t>Avg FWFlow 1-2 row</t>
  </si>
  <si>
    <t>Avg. FWFlow 3-5 rows</t>
  </si>
  <si>
    <t>FW Std. Dev.</t>
  </si>
  <si>
    <t>FW Avg.</t>
  </si>
  <si>
    <t>SW Avg.</t>
  </si>
  <si>
    <t>SW Std. Dev.</t>
  </si>
  <si>
    <t>Rounds 1 and 2</t>
  </si>
  <si>
    <t xml:space="preserve">EC </t>
  </si>
  <si>
    <t>FLUX Error Round 1</t>
  </si>
  <si>
    <t>FLUX Error Round 2</t>
  </si>
  <si>
    <t>Error (-)</t>
  </si>
  <si>
    <t>Error (+)</t>
  </si>
  <si>
    <t>EC Error Round 2</t>
  </si>
  <si>
    <t>%FW Error Round 1</t>
  </si>
  <si>
    <t>%FW Error Round 2</t>
  </si>
  <si>
    <t>FW flow Error Round 1</t>
  </si>
  <si>
    <t>FW flow Error Round 2</t>
  </si>
  <si>
    <t>SW flow Error Round 1</t>
  </si>
  <si>
    <t>SW flow Error Round 2</t>
  </si>
  <si>
    <t>Elevation</t>
  </si>
  <si>
    <t>Date/Time</t>
  </si>
  <si>
    <t xml:space="preserve"> of bay water</t>
  </si>
  <si>
    <t>Round</t>
  </si>
  <si>
    <t>1A</t>
  </si>
  <si>
    <t>1B</t>
  </si>
  <si>
    <t>1C</t>
  </si>
  <si>
    <t>1D</t>
  </si>
  <si>
    <t>1E</t>
  </si>
  <si>
    <t>2A</t>
  </si>
  <si>
    <t>2B</t>
  </si>
  <si>
    <t>2C</t>
  </si>
  <si>
    <t>2D</t>
  </si>
  <si>
    <t>2E</t>
  </si>
  <si>
    <t xml:space="preserve">D </t>
  </si>
  <si>
    <t>FLUX 1</t>
  </si>
  <si>
    <t>FLUX 2</t>
  </si>
  <si>
    <t>Seepage meter</t>
  </si>
  <si>
    <t>Average all rounds</t>
  </si>
  <si>
    <t>Flow</t>
  </si>
  <si>
    <t>Rn</t>
  </si>
  <si>
    <t>NO3</t>
  </si>
  <si>
    <t>NH4</t>
  </si>
  <si>
    <t>% FW flow</t>
  </si>
  <si>
    <t>Total NH4</t>
  </si>
  <si>
    <t>NH4mmol</t>
  </si>
  <si>
    <t>224Ra</t>
  </si>
  <si>
    <t xml:space="preserve">223Ra </t>
  </si>
  <si>
    <t>Thorium</t>
  </si>
  <si>
    <t>WAVES</t>
  </si>
  <si>
    <t>10 cm</t>
  </si>
  <si>
    <t>High</t>
  </si>
  <si>
    <t>Medium</t>
  </si>
  <si>
    <t>Small</t>
  </si>
  <si>
    <t>No waves</t>
  </si>
  <si>
    <t>Medium-big</t>
  </si>
  <si>
    <t>226Ra</t>
  </si>
  <si>
    <t>228Ra</t>
  </si>
  <si>
    <t>Dif Flux L-H
 tide Day 1</t>
  </si>
  <si>
    <t>Dif Flux L-H 
tide Day2</t>
  </si>
  <si>
    <t>Dif D-A</t>
  </si>
  <si>
    <t>Dif D-B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</si>
</sst>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400]h:mm:ss\ AM/PM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0006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DFD7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5B4F6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rgb="FFFFC5B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4" fillId="45" borderId="0" applyNumberFormat="0" applyBorder="0" applyAlignment="0" applyProtection="0"/>
  </cellStyleXfs>
  <cellXfs count="387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2" fillId="0" borderId="0" xfId="0" applyFont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0" fontId="0" fillId="16" borderId="8" xfId="0" applyFill="1" applyBorder="1"/>
    <xf numFmtId="165" fontId="0" fillId="0" borderId="5" xfId="0" applyNumberFormat="1" applyBorder="1"/>
    <xf numFmtId="165" fontId="0" fillId="0" borderId="6" xfId="0" applyNumberFormat="1" applyBorder="1"/>
    <xf numFmtId="1" fontId="0" fillId="0" borderId="6" xfId="0" applyNumberFormat="1" applyBorder="1"/>
    <xf numFmtId="164" fontId="0" fillId="17" borderId="8" xfId="0" applyNumberFormat="1" applyFill="1" applyBorder="1"/>
    <xf numFmtId="2" fontId="0" fillId="18" borderId="5" xfId="0" applyNumberFormat="1" applyFill="1" applyBorder="1"/>
    <xf numFmtId="2" fontId="0" fillId="3" borderId="8" xfId="0" applyNumberFormat="1" applyFill="1" applyBorder="1"/>
    <xf numFmtId="2" fontId="0" fillId="19" borderId="8" xfId="0" applyNumberFormat="1" applyFill="1" applyBorder="1"/>
    <xf numFmtId="2" fontId="0" fillId="20" borderId="8" xfId="0" applyNumberFormat="1" applyFill="1" applyBorder="1"/>
    <xf numFmtId="2" fontId="0" fillId="18" borderId="9" xfId="0" applyNumberFormat="1" applyFill="1" applyBorder="1"/>
    <xf numFmtId="2" fontId="0" fillId="3" borderId="11" xfId="0" applyNumberFormat="1" applyFill="1" applyBorder="1"/>
    <xf numFmtId="2" fontId="0" fillId="19" borderId="11" xfId="0" applyNumberFormat="1" applyFill="1" applyBorder="1"/>
    <xf numFmtId="164" fontId="0" fillId="21" borderId="5" xfId="0" applyNumberFormat="1" applyFill="1" applyBorder="1"/>
    <xf numFmtId="2" fontId="0" fillId="2" borderId="6" xfId="0" applyNumberFormat="1" applyFill="1" applyBorder="1"/>
    <xf numFmtId="2" fontId="0" fillId="24" borderId="5" xfId="0" applyNumberFormat="1" applyFill="1" applyBorder="1"/>
    <xf numFmtId="164" fontId="0" fillId="25" borderId="8" xfId="0" applyNumberFormat="1" applyFill="1" applyBorder="1"/>
    <xf numFmtId="164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0" xfId="0" applyNumberFormat="1" applyBorder="1"/>
    <xf numFmtId="0" fontId="0" fillId="0" borderId="9" xfId="0" applyBorder="1"/>
    <xf numFmtId="0" fontId="0" fillId="0" borderId="0" xfId="0" applyBorder="1"/>
    <xf numFmtId="164" fontId="0" fillId="0" borderId="0" xfId="0" applyNumberFormat="1" applyBorder="1"/>
    <xf numFmtId="0" fontId="0" fillId="0" borderId="10" xfId="0" applyBorder="1"/>
    <xf numFmtId="0" fontId="0" fillId="16" borderId="11" xfId="0" applyFill="1" applyBorder="1"/>
    <xf numFmtId="165" fontId="0" fillId="0" borderId="9" xfId="0" applyNumberFormat="1" applyBorder="1"/>
    <xf numFmtId="165" fontId="0" fillId="0" borderId="0" xfId="0" applyNumberFormat="1" applyBorder="1"/>
    <xf numFmtId="1" fontId="0" fillId="0" borderId="0" xfId="0" applyNumberFormat="1" applyBorder="1"/>
    <xf numFmtId="164" fontId="0" fillId="17" borderId="11" xfId="0" applyNumberFormat="1" applyFill="1" applyBorder="1"/>
    <xf numFmtId="2" fontId="0" fillId="20" borderId="11" xfId="0" applyNumberFormat="1" applyFill="1" applyBorder="1"/>
    <xf numFmtId="164" fontId="0" fillId="21" borderId="9" xfId="0" applyNumberFormat="1" applyFill="1" applyBorder="1"/>
    <xf numFmtId="2" fontId="0" fillId="3" borderId="9" xfId="0" applyNumberFormat="1" applyFill="1" applyBorder="1"/>
    <xf numFmtId="164" fontId="0" fillId="9" borderId="11" xfId="0" applyNumberFormat="1" applyFill="1" applyBorder="1"/>
    <xf numFmtId="2" fontId="0" fillId="2" borderId="0" xfId="0" applyNumberFormat="1" applyFill="1" applyBorder="1"/>
    <xf numFmtId="2" fontId="0" fillId="24" borderId="9" xfId="0" applyNumberFormat="1" applyFill="1" applyBorder="1"/>
    <xf numFmtId="164" fontId="0" fillId="25" borderId="11" xfId="0" applyNumberFormat="1" applyFill="1" applyBorder="1"/>
    <xf numFmtId="164" fontId="0" fillId="0" borderId="10" xfId="0" applyNumberFormat="1" applyBorder="1"/>
    <xf numFmtId="2" fontId="0" fillId="0" borderId="9" xfId="0" applyNumberFormat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0" fontId="0" fillId="16" borderId="15" xfId="0" applyFill="1" applyBorder="1"/>
    <xf numFmtId="165" fontId="0" fillId="0" borderId="12" xfId="0" applyNumberFormat="1" applyBorder="1"/>
    <xf numFmtId="165" fontId="0" fillId="0" borderId="13" xfId="0" applyNumberFormat="1" applyBorder="1"/>
    <xf numFmtId="1" fontId="0" fillId="0" borderId="13" xfId="0" applyNumberFormat="1" applyBorder="1"/>
    <xf numFmtId="164" fontId="0" fillId="17" borderId="15" xfId="0" applyNumberFormat="1" applyFill="1" applyBorder="1"/>
    <xf numFmtId="2" fontId="0" fillId="18" borderId="12" xfId="0" applyNumberFormat="1" applyFill="1" applyBorder="1"/>
    <xf numFmtId="2" fontId="0" fillId="3" borderId="15" xfId="0" applyNumberFormat="1" applyFill="1" applyBorder="1"/>
    <xf numFmtId="2" fontId="0" fillId="19" borderId="15" xfId="0" applyNumberFormat="1" applyFill="1" applyBorder="1"/>
    <xf numFmtId="2" fontId="0" fillId="20" borderId="15" xfId="0" applyNumberFormat="1" applyFill="1" applyBorder="1"/>
    <xf numFmtId="164" fontId="0" fillId="20" borderId="15" xfId="0" applyNumberFormat="1" applyFill="1" applyBorder="1"/>
    <xf numFmtId="164" fontId="0" fillId="21" borderId="12" xfId="0" applyNumberFormat="1" applyFill="1" applyBorder="1"/>
    <xf numFmtId="2" fontId="0" fillId="3" borderId="12" xfId="0" applyNumberFormat="1" applyFill="1" applyBorder="1"/>
    <xf numFmtId="164" fontId="0" fillId="9" borderId="15" xfId="0" applyNumberFormat="1" applyFill="1" applyBorder="1"/>
    <xf numFmtId="2" fontId="0" fillId="24" borderId="12" xfId="0" applyNumberFormat="1" applyFill="1" applyBorder="1"/>
    <xf numFmtId="2" fontId="0" fillId="0" borderId="12" xfId="0" applyNumberFormat="1" applyBorder="1"/>
    <xf numFmtId="2" fontId="0" fillId="0" borderId="13" xfId="0" applyNumberFormat="1" applyBorder="1"/>
    <xf numFmtId="165" fontId="0" fillId="0" borderId="0" xfId="0" applyNumberFormat="1"/>
    <xf numFmtId="165" fontId="1" fillId="0" borderId="4" xfId="0" applyNumberFormat="1" applyFont="1" applyBorder="1" applyAlignment="1">
      <alignment horizontal="center"/>
    </xf>
    <xf numFmtId="0" fontId="0" fillId="26" borderId="0" xfId="0" applyFill="1" applyBorder="1"/>
    <xf numFmtId="2" fontId="0" fillId="26" borderId="0" xfId="0" applyNumberFormat="1" applyFill="1" applyBorder="1"/>
    <xf numFmtId="165" fontId="0" fillId="26" borderId="0" xfId="0" applyNumberFormat="1" applyFill="1" applyBorder="1"/>
    <xf numFmtId="2" fontId="0" fillId="18" borderId="0" xfId="0" applyNumberFormat="1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2" fontId="0" fillId="20" borderId="9" xfId="0" applyNumberFormat="1" applyFill="1" applyBorder="1"/>
    <xf numFmtId="164" fontId="0" fillId="20" borderId="12" xfId="0" applyNumberFormat="1" applyFill="1" applyBorder="1"/>
    <xf numFmtId="2" fontId="0" fillId="20" borderId="5" xfId="0" applyNumberFormat="1" applyFill="1" applyBorder="1"/>
    <xf numFmtId="164" fontId="0" fillId="21" borderId="8" xfId="0" applyNumberFormat="1" applyFill="1" applyBorder="1"/>
    <xf numFmtId="164" fontId="0" fillId="21" borderId="11" xfId="0" applyNumberFormat="1" applyFill="1" applyBorder="1"/>
    <xf numFmtId="164" fontId="0" fillId="21" borderId="15" xfId="0" applyNumberFormat="1" applyFill="1" applyBorder="1"/>
    <xf numFmtId="0" fontId="1" fillId="12" borderId="5" xfId="0" applyFont="1" applyFill="1" applyBorder="1" applyAlignment="1">
      <alignment horizontal="center"/>
    </xf>
    <xf numFmtId="2" fontId="0" fillId="0" borderId="0" xfId="0" applyNumberFormat="1"/>
    <xf numFmtId="2" fontId="0" fillId="24" borderId="11" xfId="0" applyNumberFormat="1" applyFill="1" applyBorder="1"/>
    <xf numFmtId="2" fontId="0" fillId="24" borderId="15" xfId="0" applyNumberFormat="1" applyFill="1" applyBorder="1"/>
    <xf numFmtId="0" fontId="0" fillId="0" borderId="6" xfId="0" applyFill="1" applyBorder="1"/>
    <xf numFmtId="164" fontId="0" fillId="17" borderId="0" xfId="0" applyNumberFormat="1" applyFill="1" applyBorder="1"/>
    <xf numFmtId="0" fontId="1" fillId="0" borderId="0" xfId="0" applyFont="1"/>
    <xf numFmtId="2" fontId="1" fillId="5" borderId="4" xfId="0" applyNumberFormat="1" applyFont="1" applyFill="1" applyBorder="1"/>
    <xf numFmtId="0" fontId="1" fillId="10" borderId="4" xfId="0" applyFont="1" applyFill="1" applyBorder="1"/>
    <xf numFmtId="0" fontId="1" fillId="15" borderId="4" xfId="0" applyFont="1" applyFill="1" applyBorder="1"/>
    <xf numFmtId="2" fontId="0" fillId="23" borderId="0" xfId="0" applyNumberFormat="1" applyFill="1" applyBorder="1"/>
    <xf numFmtId="2" fontId="0" fillId="0" borderId="11" xfId="0" applyNumberFormat="1" applyBorder="1"/>
    <xf numFmtId="0" fontId="0" fillId="0" borderId="11" xfId="0" applyBorder="1"/>
    <xf numFmtId="2" fontId="1" fillId="15" borderId="1" xfId="0" applyNumberFormat="1" applyFont="1" applyFill="1" applyBorder="1"/>
    <xf numFmtId="0" fontId="0" fillId="0" borderId="4" xfId="0" applyBorder="1"/>
    <xf numFmtId="0" fontId="1" fillId="8" borderId="8" xfId="0" applyFont="1" applyFill="1" applyBorder="1" applyAlignment="1">
      <alignment horizontal="center"/>
    </xf>
    <xf numFmtId="2" fontId="0" fillId="23" borderId="7" xfId="0" applyNumberFormat="1" applyFill="1" applyBorder="1"/>
    <xf numFmtId="2" fontId="0" fillId="23" borderId="10" xfId="0" applyNumberFormat="1" applyFill="1" applyBorder="1"/>
    <xf numFmtId="2" fontId="0" fillId="23" borderId="14" xfId="0" applyNumberFormat="1" applyFill="1" applyBorder="1"/>
    <xf numFmtId="0" fontId="1" fillId="5" borderId="5" xfId="0" applyFont="1" applyFill="1" applyBorder="1" applyAlignment="1">
      <alignment horizontal="center"/>
    </xf>
    <xf numFmtId="164" fontId="0" fillId="22" borderId="8" xfId="0" applyNumberFormat="1" applyFill="1" applyBorder="1"/>
    <xf numFmtId="164" fontId="0" fillId="22" borderId="11" xfId="0" applyNumberFormat="1" applyFill="1" applyBorder="1"/>
    <xf numFmtId="164" fontId="0" fillId="22" borderId="15" xfId="0" applyNumberFormat="1" applyFill="1" applyBorder="1"/>
    <xf numFmtId="164" fontId="0" fillId="23" borderId="9" xfId="0" applyNumberFormat="1" applyFill="1" applyBorder="1"/>
    <xf numFmtId="0" fontId="1" fillId="13" borderId="2" xfId="0" applyFont="1" applyFill="1" applyBorder="1" applyAlignment="1">
      <alignment horizontal="center"/>
    </xf>
    <xf numFmtId="164" fontId="0" fillId="25" borderId="10" xfId="0" applyNumberFormat="1" applyFill="1" applyBorder="1"/>
    <xf numFmtId="0" fontId="1" fillId="14" borderId="4" xfId="0" applyFont="1" applyFill="1" applyBorder="1" applyAlignment="1">
      <alignment horizontal="center"/>
    </xf>
    <xf numFmtId="2" fontId="0" fillId="0" borderId="15" xfId="0" applyNumberFormat="1" applyBorder="1"/>
    <xf numFmtId="164" fontId="0" fillId="23" borderId="12" xfId="0" applyNumberFormat="1" applyFill="1" applyBorder="1"/>
    <xf numFmtId="164" fontId="0" fillId="25" borderId="15" xfId="0" applyNumberFormat="1" applyFill="1" applyBorder="1"/>
    <xf numFmtId="0" fontId="0" fillId="28" borderId="0" xfId="0" applyFill="1" applyBorder="1"/>
    <xf numFmtId="0" fontId="0" fillId="28" borderId="13" xfId="0" applyFill="1" applyBorder="1"/>
    <xf numFmtId="0" fontId="0" fillId="22" borderId="0" xfId="0" applyFill="1" applyBorder="1"/>
    <xf numFmtId="0" fontId="0" fillId="29" borderId="0" xfId="0" applyFill="1" applyBorder="1"/>
    <xf numFmtId="0" fontId="0" fillId="29" borderId="13" xfId="0" applyFill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14" fontId="1" fillId="31" borderId="4" xfId="0" applyNumberFormat="1" applyFont="1" applyFill="1" applyBorder="1" applyAlignment="1">
      <alignment horizontal="center"/>
    </xf>
    <xf numFmtId="164" fontId="0" fillId="0" borderId="9" xfId="0" applyNumberFormat="1" applyBorder="1"/>
    <xf numFmtId="164" fontId="0" fillId="0" borderId="12" xfId="0" applyNumberFormat="1" applyBorder="1"/>
    <xf numFmtId="0" fontId="0" fillId="32" borderId="5" xfId="0" applyFill="1" applyBorder="1"/>
    <xf numFmtId="0" fontId="0" fillId="32" borderId="7" xfId="0" applyFill="1" applyBorder="1"/>
    <xf numFmtId="0" fontId="0" fillId="32" borderId="9" xfId="0" applyFill="1" applyBorder="1"/>
    <xf numFmtId="0" fontId="0" fillId="32" borderId="10" xfId="0" applyFill="1" applyBorder="1"/>
    <xf numFmtId="0" fontId="0" fillId="32" borderId="12" xfId="0" applyFill="1" applyBorder="1"/>
    <xf numFmtId="0" fontId="0" fillId="32" borderId="14" xfId="0" applyFill="1" applyBorder="1"/>
    <xf numFmtId="164" fontId="0" fillId="0" borderId="8" xfId="0" applyNumberFormat="1" applyBorder="1"/>
    <xf numFmtId="164" fontId="0" fillId="0" borderId="11" xfId="0" applyNumberFormat="1" applyFill="1" applyBorder="1"/>
    <xf numFmtId="0" fontId="0" fillId="12" borderId="5" xfId="0" applyFill="1" applyBorder="1"/>
    <xf numFmtId="0" fontId="0" fillId="12" borderId="7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2" xfId="0" applyFill="1" applyBorder="1"/>
    <xf numFmtId="0" fontId="0" fillId="12" borderId="14" xfId="0" applyFill="1" applyBorder="1"/>
    <xf numFmtId="0" fontId="0" fillId="32" borderId="11" xfId="0" applyFill="1" applyBorder="1"/>
    <xf numFmtId="2" fontId="0" fillId="8" borderId="0" xfId="0" applyNumberFormat="1" applyFont="1" applyFill="1"/>
    <xf numFmtId="2" fontId="0" fillId="8" borderId="13" xfId="0" applyNumberFormat="1" applyFont="1" applyFill="1" applyBorder="1"/>
    <xf numFmtId="0" fontId="4" fillId="11" borderId="4" xfId="0" applyFont="1" applyFill="1" applyBorder="1"/>
    <xf numFmtId="0" fontId="1" fillId="33" borderId="2" xfId="0" applyFont="1" applyFill="1" applyBorder="1"/>
    <xf numFmtId="0" fontId="1" fillId="33" borderId="4" xfId="0" applyFont="1" applyFill="1" applyBorder="1"/>
    <xf numFmtId="2" fontId="0" fillId="0" borderId="11" xfId="0" applyNumberFormat="1" applyFill="1" applyBorder="1"/>
    <xf numFmtId="2" fontId="0" fillId="0" borderId="15" xfId="0" applyNumberFormat="1" applyFill="1" applyBorder="1"/>
    <xf numFmtId="2" fontId="0" fillId="34" borderId="11" xfId="0" applyNumberFormat="1" applyFill="1" applyBorder="1"/>
    <xf numFmtId="2" fontId="0" fillId="34" borderId="15" xfId="0" applyNumberFormat="1" applyFill="1" applyBorder="1"/>
    <xf numFmtId="2" fontId="0" fillId="35" borderId="11" xfId="0" applyNumberFormat="1" applyFill="1" applyBorder="1"/>
    <xf numFmtId="2" fontId="0" fillId="35" borderId="15" xfId="0" applyNumberFormat="1" applyFill="1" applyBorder="1"/>
    <xf numFmtId="2" fontId="0" fillId="36" borderId="11" xfId="0" applyNumberFormat="1" applyFill="1" applyBorder="1"/>
    <xf numFmtId="2" fontId="0" fillId="36" borderId="15" xfId="0" applyNumberFormat="1" applyFill="1" applyBorder="1"/>
    <xf numFmtId="0" fontId="1" fillId="4" borderId="3" xfId="0" applyFont="1" applyFill="1" applyBorder="1" applyAlignment="1">
      <alignment horizontal="center"/>
    </xf>
    <xf numFmtId="164" fontId="0" fillId="17" borderId="6" xfId="0" applyNumberFormat="1" applyFill="1" applyBorder="1"/>
    <xf numFmtId="164" fontId="0" fillId="17" borderId="13" xfId="0" applyNumberFormat="1" applyFill="1" applyBorder="1"/>
    <xf numFmtId="0" fontId="0" fillId="0" borderId="16" xfId="0" applyBorder="1"/>
    <xf numFmtId="0" fontId="1" fillId="27" borderId="1" xfId="0" applyFont="1" applyFill="1" applyBorder="1"/>
    <xf numFmtId="2" fontId="0" fillId="8" borderId="11" xfId="0" applyNumberFormat="1" applyFont="1" applyFill="1" applyBorder="1"/>
    <xf numFmtId="2" fontId="0" fillId="8" borderId="15" xfId="0" applyNumberFormat="1" applyFont="1" applyFill="1" applyBorder="1"/>
    <xf numFmtId="0" fontId="1" fillId="27" borderId="4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ont="1" applyFill="1" applyBorder="1"/>
    <xf numFmtId="2" fontId="0" fillId="8" borderId="8" xfId="0" applyNumberFormat="1" applyFont="1" applyFill="1" applyBorder="1"/>
    <xf numFmtId="0" fontId="1" fillId="0" borderId="4" xfId="0" applyFont="1" applyFill="1" applyBorder="1"/>
    <xf numFmtId="164" fontId="0" fillId="0" borderId="13" xfId="0" applyNumberFormat="1" applyFill="1" applyBorder="1"/>
    <xf numFmtId="0" fontId="1" fillId="11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2" fontId="0" fillId="0" borderId="8" xfId="0" applyNumberFormat="1" applyFill="1" applyBorder="1"/>
    <xf numFmtId="164" fontId="0" fillId="0" borderId="15" xfId="0" applyNumberFormat="1" applyFill="1" applyBorder="1"/>
    <xf numFmtId="0" fontId="1" fillId="0" borderId="1" xfId="0" applyFont="1" applyFill="1" applyBorder="1" applyAlignment="1">
      <alignment horizontal="center"/>
    </xf>
    <xf numFmtId="2" fontId="0" fillId="24" borderId="7" xfId="0" applyNumberFormat="1" applyFill="1" applyBorder="1"/>
    <xf numFmtId="2" fontId="0" fillId="24" borderId="10" xfId="0" applyNumberFormat="1" applyFill="1" applyBorder="1"/>
    <xf numFmtId="2" fontId="0" fillId="24" borderId="14" xfId="0" applyNumberFormat="1" applyFill="1" applyBorder="1"/>
    <xf numFmtId="0" fontId="1" fillId="27" borderId="8" xfId="0" applyFont="1" applyFill="1" applyBorder="1" applyAlignment="1">
      <alignment horizontal="center"/>
    </xf>
    <xf numFmtId="2" fontId="0" fillId="36" borderId="5" xfId="0" applyNumberFormat="1" applyFont="1" applyFill="1" applyBorder="1"/>
    <xf numFmtId="2" fontId="0" fillId="36" borderId="9" xfId="0" applyNumberFormat="1" applyFont="1" applyFill="1" applyBorder="1"/>
    <xf numFmtId="2" fontId="0" fillId="36" borderId="12" xfId="0" applyNumberFormat="1" applyFont="1" applyFill="1" applyBorder="1"/>
    <xf numFmtId="2" fontId="0" fillId="36" borderId="5" xfId="0" applyNumberFormat="1" applyFill="1" applyBorder="1"/>
    <xf numFmtId="2" fontId="0" fillId="36" borderId="9" xfId="0" applyNumberFormat="1" applyFill="1" applyBorder="1"/>
    <xf numFmtId="2" fontId="0" fillId="36" borderId="12" xfId="0" applyNumberFormat="1" applyFill="1" applyBorder="1"/>
    <xf numFmtId="0" fontId="4" fillId="11" borderId="8" xfId="0" applyFont="1" applyFill="1" applyBorder="1"/>
    <xf numFmtId="0" fontId="1" fillId="33" borderId="6" xfId="0" applyFont="1" applyFill="1" applyBorder="1"/>
    <xf numFmtId="0" fontId="1" fillId="33" borderId="8" xfId="0" applyFont="1" applyFill="1" applyBorder="1"/>
    <xf numFmtId="2" fontId="0" fillId="35" borderId="7" xfId="0" applyNumberFormat="1" applyFill="1" applyBorder="1"/>
    <xf numFmtId="2" fontId="0" fillId="35" borderId="10" xfId="0" applyNumberFormat="1" applyFill="1" applyBorder="1"/>
    <xf numFmtId="2" fontId="0" fillId="35" borderId="14" xfId="0" applyNumberFormat="1" applyFill="1" applyBorder="1"/>
    <xf numFmtId="2" fontId="0" fillId="35" borderId="8" xfId="0" applyNumberFormat="1" applyFont="1" applyFill="1" applyBorder="1"/>
    <xf numFmtId="2" fontId="0" fillId="35" borderId="11" xfId="0" applyNumberFormat="1" applyFont="1" applyFill="1" applyBorder="1"/>
    <xf numFmtId="2" fontId="0" fillId="35" borderId="15" xfId="0" applyNumberFormat="1" applyFont="1" applyFill="1" applyBorder="1"/>
    <xf numFmtId="2" fontId="0" fillId="34" borderId="5" xfId="0" applyNumberFormat="1" applyFill="1" applyBorder="1"/>
    <xf numFmtId="2" fontId="0" fillId="34" borderId="9" xfId="0" applyNumberFormat="1" applyFill="1" applyBorder="1"/>
    <xf numFmtId="2" fontId="0" fillId="34" borderId="12" xfId="0" applyNumberFormat="1" applyFill="1" applyBorder="1"/>
    <xf numFmtId="0" fontId="1" fillId="0" borderId="8" xfId="0" applyFont="1" applyFill="1" applyBorder="1"/>
    <xf numFmtId="2" fontId="0" fillId="0" borderId="10" xfId="0" applyNumberFormat="1" applyFill="1" applyBorder="1"/>
    <xf numFmtId="2" fontId="0" fillId="0" borderId="14" xfId="0" applyNumberFormat="1" applyFill="1" applyBorder="1"/>
    <xf numFmtId="0" fontId="1" fillId="30" borderId="4" xfId="0" applyFont="1" applyFill="1" applyBorder="1" applyAlignment="1">
      <alignment horizontal="center"/>
    </xf>
    <xf numFmtId="0" fontId="1" fillId="30" borderId="4" xfId="0" applyFont="1" applyFill="1" applyBorder="1"/>
    <xf numFmtId="164" fontId="0" fillId="37" borderId="10" xfId="0" applyNumberFormat="1" applyFill="1" applyBorder="1"/>
    <xf numFmtId="2" fontId="0" fillId="37" borderId="11" xfId="0" applyNumberFormat="1" applyFill="1" applyBorder="1"/>
    <xf numFmtId="164" fontId="0" fillId="37" borderId="11" xfId="0" applyNumberFormat="1" applyFill="1" applyBorder="1"/>
    <xf numFmtId="164" fontId="0" fillId="37" borderId="9" xfId="0" applyNumberFormat="1" applyFill="1" applyBorder="1"/>
    <xf numFmtId="0" fontId="0" fillId="37" borderId="10" xfId="0" applyFill="1" applyBorder="1"/>
    <xf numFmtId="164" fontId="0" fillId="37" borderId="14" xfId="0" applyNumberFormat="1" applyFill="1" applyBorder="1"/>
    <xf numFmtId="2" fontId="0" fillId="37" borderId="15" xfId="0" applyNumberFormat="1" applyFill="1" applyBorder="1"/>
    <xf numFmtId="164" fontId="0" fillId="37" borderId="15" xfId="0" applyNumberFormat="1" applyFill="1" applyBorder="1"/>
    <xf numFmtId="164" fontId="0" fillId="37" borderId="12" xfId="0" applyNumberFormat="1" applyFill="1" applyBorder="1"/>
    <xf numFmtId="1" fontId="0" fillId="2" borderId="13" xfId="0" applyNumberFormat="1" applyFill="1" applyBorder="1"/>
    <xf numFmtId="0" fontId="1" fillId="1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2" fontId="0" fillId="6" borderId="5" xfId="0" applyNumberFormat="1" applyFill="1" applyBorder="1"/>
    <xf numFmtId="2" fontId="0" fillId="6" borderId="9" xfId="0" applyNumberFormat="1" applyFill="1" applyBorder="1"/>
    <xf numFmtId="1" fontId="0" fillId="6" borderId="12" xfId="0" applyNumberFormat="1" applyFill="1" applyBorder="1"/>
    <xf numFmtId="164" fontId="0" fillId="0" borderId="7" xfId="0" applyNumberFormat="1" applyBorder="1"/>
    <xf numFmtId="164" fontId="0" fillId="0" borderId="14" xfId="0" applyNumberFormat="1" applyBorder="1"/>
    <xf numFmtId="0" fontId="1" fillId="4" borderId="6" xfId="0" applyFont="1" applyFill="1" applyBorder="1"/>
    <xf numFmtId="164" fontId="0" fillId="0" borderId="6" xfId="0" applyNumberFormat="1" applyFill="1" applyBorder="1"/>
    <xf numFmtId="0" fontId="1" fillId="5" borderId="2" xfId="0" applyFont="1" applyFill="1" applyBorder="1"/>
    <xf numFmtId="164" fontId="0" fillId="0" borderId="5" xfId="0" applyNumberFormat="1" applyFill="1" applyBorder="1"/>
    <xf numFmtId="164" fontId="0" fillId="0" borderId="9" xfId="0" applyNumberFormat="1" applyFill="1" applyBorder="1"/>
    <xf numFmtId="164" fontId="0" fillId="0" borderId="12" xfId="0" applyNumberFormat="1" applyFill="1" applyBorder="1"/>
    <xf numFmtId="0" fontId="1" fillId="13" borderId="4" xfId="0" applyFont="1" applyFill="1" applyBorder="1" applyAlignment="1">
      <alignment horizontal="center"/>
    </xf>
    <xf numFmtId="2" fontId="0" fillId="9" borderId="11" xfId="0" applyNumberFormat="1" applyFill="1" applyBorder="1"/>
    <xf numFmtId="2" fontId="0" fillId="9" borderId="8" xfId="0" applyNumberFormat="1" applyFill="1" applyBorder="1"/>
    <xf numFmtId="2" fontId="0" fillId="9" borderId="15" xfId="0" applyNumberFormat="1" applyFill="1" applyBorder="1"/>
    <xf numFmtId="0" fontId="5" fillId="4" borderId="5" xfId="0" applyFont="1" applyFill="1" applyBorder="1"/>
    <xf numFmtId="0" fontId="5" fillId="4" borderId="6" xfId="0" applyFont="1" applyFill="1" applyBorder="1"/>
    <xf numFmtId="0" fontId="5" fillId="4" borderId="7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5" fillId="9" borderId="5" xfId="0" applyFont="1" applyFill="1" applyBorder="1"/>
    <xf numFmtId="0" fontId="5" fillId="9" borderId="6" xfId="0" applyFont="1" applyFill="1" applyBorder="1"/>
    <xf numFmtId="0" fontId="5" fillId="9" borderId="7" xfId="0" applyFont="1" applyFill="1" applyBorder="1"/>
    <xf numFmtId="0" fontId="1" fillId="2" borderId="2" xfId="0" applyFont="1" applyFill="1" applyBorder="1"/>
    <xf numFmtId="0" fontId="5" fillId="36" borderId="5" xfId="0" applyFont="1" applyFill="1" applyBorder="1"/>
    <xf numFmtId="0" fontId="5" fillId="36" borderId="6" xfId="0" applyFont="1" applyFill="1" applyBorder="1"/>
    <xf numFmtId="0" fontId="5" fillId="36" borderId="7" xfId="0" applyFont="1" applyFill="1" applyBorder="1"/>
    <xf numFmtId="0" fontId="1" fillId="6" borderId="2" xfId="0" applyFont="1" applyFill="1" applyBorder="1"/>
    <xf numFmtId="0" fontId="0" fillId="38" borderId="1" xfId="0" applyFill="1" applyBorder="1"/>
    <xf numFmtId="0" fontId="0" fillId="38" borderId="2" xfId="0" applyFill="1" applyBorder="1"/>
    <xf numFmtId="0" fontId="1" fillId="38" borderId="2" xfId="0" applyFont="1" applyFill="1" applyBorder="1"/>
    <xf numFmtId="0" fontId="0" fillId="38" borderId="3" xfId="0" applyFill="1" applyBorder="1"/>
    <xf numFmtId="0" fontId="5" fillId="39" borderId="5" xfId="0" applyFont="1" applyFill="1" applyBorder="1"/>
    <xf numFmtId="0" fontId="5" fillId="39" borderId="6" xfId="0" applyFont="1" applyFill="1" applyBorder="1"/>
    <xf numFmtId="0" fontId="5" fillId="39" borderId="7" xfId="0" applyFont="1" applyFill="1" applyBorder="1"/>
    <xf numFmtId="22" fontId="6" fillId="0" borderId="0" xfId="0" applyNumberFormat="1" applyFont="1"/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21" borderId="8" xfId="0" applyFont="1" applyFill="1" applyBorder="1" applyAlignment="1">
      <alignment horizontal="center"/>
    </xf>
    <xf numFmtId="0" fontId="7" fillId="40" borderId="1" xfId="0" applyFont="1" applyFill="1" applyBorder="1" applyAlignment="1">
      <alignment horizontal="center"/>
    </xf>
    <xf numFmtId="0" fontId="7" fillId="21" borderId="15" xfId="0" applyFont="1" applyFill="1" applyBorder="1" applyAlignment="1">
      <alignment horizontal="center"/>
    </xf>
    <xf numFmtId="22" fontId="6" fillId="0" borderId="5" xfId="0" applyNumberFormat="1" applyFont="1" applyBorder="1"/>
    <xf numFmtId="2" fontId="6" fillId="0" borderId="6" xfId="0" applyNumberFormat="1" applyFont="1" applyBorder="1" applyAlignment="1">
      <alignment horizontal="center"/>
    </xf>
    <xf numFmtId="0" fontId="0" fillId="0" borderId="7" xfId="0" applyBorder="1"/>
    <xf numFmtId="22" fontId="6" fillId="0" borderId="9" xfId="0" applyNumberFormat="1" applyFont="1" applyBorder="1"/>
    <xf numFmtId="2" fontId="6" fillId="0" borderId="0" xfId="0" applyNumberFormat="1" applyFont="1" applyBorder="1" applyAlignment="1">
      <alignment horizontal="center"/>
    </xf>
    <xf numFmtId="22" fontId="6" fillId="0" borderId="12" xfId="0" applyNumberFormat="1" applyFont="1" applyBorder="1"/>
    <xf numFmtId="2" fontId="6" fillId="0" borderId="13" xfId="0" applyNumberFormat="1" applyFont="1" applyBorder="1" applyAlignment="1">
      <alignment horizontal="center"/>
    </xf>
    <xf numFmtId="0" fontId="0" fillId="41" borderId="4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14" xfId="0" applyFill="1" applyBorder="1"/>
    <xf numFmtId="0" fontId="0" fillId="0" borderId="8" xfId="0" applyFill="1" applyBorder="1"/>
    <xf numFmtId="0" fontId="0" fillId="0" borderId="11" xfId="0" applyFill="1" applyBorder="1"/>
    <xf numFmtId="0" fontId="0" fillId="0" borderId="15" xfId="0" applyFill="1" applyBorder="1"/>
    <xf numFmtId="14" fontId="8" fillId="31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5" fillId="0" borderId="0" xfId="0" applyFont="1"/>
    <xf numFmtId="0" fontId="5" fillId="16" borderId="8" xfId="0" applyFont="1" applyFill="1" applyBorder="1"/>
    <xf numFmtId="164" fontId="5" fillId="17" borderId="8" xfId="0" applyNumberFormat="1" applyFont="1" applyFill="1" applyBorder="1"/>
    <xf numFmtId="2" fontId="5" fillId="18" borderId="5" xfId="0" applyNumberFormat="1" applyFont="1" applyFill="1" applyBorder="1"/>
    <xf numFmtId="2" fontId="5" fillId="3" borderId="8" xfId="0" applyNumberFormat="1" applyFont="1" applyFill="1" applyBorder="1"/>
    <xf numFmtId="2" fontId="5" fillId="19" borderId="8" xfId="0" applyNumberFormat="1" applyFont="1" applyFill="1" applyBorder="1"/>
    <xf numFmtId="2" fontId="5" fillId="20" borderId="8" xfId="0" applyNumberFormat="1" applyFont="1" applyFill="1" applyBorder="1"/>
    <xf numFmtId="164" fontId="5" fillId="17" borderId="11" xfId="0" applyNumberFormat="1" applyFont="1" applyFill="1" applyBorder="1"/>
    <xf numFmtId="2" fontId="5" fillId="18" borderId="9" xfId="0" applyNumberFormat="1" applyFont="1" applyFill="1" applyBorder="1"/>
    <xf numFmtId="2" fontId="5" fillId="3" borderId="11" xfId="0" applyNumberFormat="1" applyFont="1" applyFill="1" applyBorder="1"/>
    <xf numFmtId="2" fontId="5" fillId="19" borderId="11" xfId="0" applyNumberFormat="1" applyFont="1" applyFill="1" applyBorder="1"/>
    <xf numFmtId="0" fontId="5" fillId="16" borderId="11" xfId="0" applyFont="1" applyFill="1" applyBorder="1"/>
    <xf numFmtId="2" fontId="5" fillId="18" borderId="0" xfId="0" applyNumberFormat="1" applyFont="1" applyFill="1" applyBorder="1"/>
    <xf numFmtId="2" fontId="5" fillId="20" borderId="11" xfId="0" applyNumberFormat="1" applyFont="1" applyFill="1" applyBorder="1"/>
    <xf numFmtId="0" fontId="5" fillId="16" borderId="15" xfId="0" applyFont="1" applyFill="1" applyBorder="1"/>
    <xf numFmtId="164" fontId="5" fillId="17" borderId="15" xfId="0" applyNumberFormat="1" applyFont="1" applyFill="1" applyBorder="1"/>
    <xf numFmtId="2" fontId="5" fillId="18" borderId="12" xfId="0" applyNumberFormat="1" applyFont="1" applyFill="1" applyBorder="1"/>
    <xf numFmtId="2" fontId="5" fillId="3" borderId="15" xfId="0" applyNumberFormat="1" applyFont="1" applyFill="1" applyBorder="1"/>
    <xf numFmtId="2" fontId="5" fillId="19" borderId="15" xfId="0" applyNumberFormat="1" applyFont="1" applyFill="1" applyBorder="1"/>
    <xf numFmtId="2" fontId="5" fillId="20" borderId="15" xfId="0" applyNumberFormat="1" applyFont="1" applyFill="1" applyBorder="1"/>
    <xf numFmtId="164" fontId="5" fillId="20" borderId="15" xfId="0" applyNumberFormat="1" applyFont="1" applyFill="1" applyBorder="1"/>
    <xf numFmtId="0" fontId="0" fillId="0" borderId="1" xfId="0" applyBorder="1"/>
    <xf numFmtId="0" fontId="5" fillId="16" borderId="9" xfId="0" applyFont="1" applyFill="1" applyBorder="1"/>
    <xf numFmtId="0" fontId="5" fillId="16" borderId="12" xfId="0" applyFont="1" applyFill="1" applyBorder="1"/>
    <xf numFmtId="164" fontId="5" fillId="0" borderId="5" xfId="0" applyNumberFormat="1" applyFont="1" applyFill="1" applyBorder="1"/>
    <xf numFmtId="164" fontId="0" fillId="0" borderId="7" xfId="0" applyNumberFormat="1" applyFill="1" applyBorder="1"/>
    <xf numFmtId="164" fontId="5" fillId="0" borderId="9" xfId="0" applyNumberFormat="1" applyFont="1" applyFill="1" applyBorder="1"/>
    <xf numFmtId="164" fontId="0" fillId="0" borderId="10" xfId="0" applyNumberFormat="1" applyFill="1" applyBorder="1"/>
    <xf numFmtId="164" fontId="5" fillId="0" borderId="12" xfId="0" applyNumberFormat="1" applyFont="1" applyFill="1" applyBorder="1"/>
    <xf numFmtId="164" fontId="0" fillId="0" borderId="14" xfId="0" applyNumberFormat="1" applyFill="1" applyBorder="1"/>
    <xf numFmtId="0" fontId="9" fillId="21" borderId="8" xfId="0" applyFont="1" applyFill="1" applyBorder="1" applyAlignment="1">
      <alignment horizontal="center"/>
    </xf>
    <xf numFmtId="0" fontId="0" fillId="21" borderId="6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164" fontId="5" fillId="0" borderId="10" xfId="0" applyNumberFormat="1" applyFont="1" applyFill="1" applyBorder="1"/>
    <xf numFmtId="0" fontId="3" fillId="0" borderId="0" xfId="0" applyFont="1"/>
    <xf numFmtId="0" fontId="1" fillId="42" borderId="8" xfId="0" applyFont="1" applyFill="1" applyBorder="1" applyAlignment="1">
      <alignment horizontal="center"/>
    </xf>
    <xf numFmtId="0" fontId="0" fillId="39" borderId="8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4" fontId="5" fillId="22" borderId="5" xfId="0" applyNumberFormat="1" applyFont="1" applyFill="1" applyBorder="1"/>
    <xf numFmtId="164" fontId="5" fillId="22" borderId="9" xfId="0" applyNumberFormat="1" applyFont="1" applyFill="1" applyBorder="1"/>
    <xf numFmtId="164" fontId="5" fillId="22" borderId="12" xfId="0" applyNumberFormat="1" applyFont="1" applyFill="1" applyBorder="1"/>
    <xf numFmtId="164" fontId="11" fillId="43" borderId="11" xfId="1" applyNumberFormat="1" applyFont="1" applyFill="1" applyBorder="1"/>
    <xf numFmtId="164" fontId="11" fillId="32" borderId="5" xfId="1" quotePrefix="1" applyNumberFormat="1" applyFont="1" applyFill="1" applyBorder="1"/>
    <xf numFmtId="164" fontId="11" fillId="32" borderId="9" xfId="1" quotePrefix="1" applyNumberFormat="1" applyFont="1" applyFill="1" applyBorder="1"/>
    <xf numFmtId="164" fontId="11" fillId="32" borderId="9" xfId="1" applyNumberFormat="1" applyFont="1" applyFill="1" applyBorder="1"/>
    <xf numFmtId="2" fontId="11" fillId="43" borderId="11" xfId="1" applyNumberFormat="1" applyFont="1" applyFill="1" applyBorder="1"/>
    <xf numFmtId="164" fontId="11" fillId="32" borderId="12" xfId="1" applyNumberFormat="1" applyFont="1" applyFill="1" applyBorder="1"/>
    <xf numFmtId="2" fontId="11" fillId="43" borderId="15" xfId="1" applyNumberFormat="1" applyFont="1" applyFill="1" applyBorder="1"/>
    <xf numFmtId="164" fontId="11" fillId="43" borderId="5" xfId="1" applyNumberFormat="1" applyFont="1" applyFill="1" applyBorder="1"/>
    <xf numFmtId="164" fontId="11" fillId="43" borderId="9" xfId="1" applyNumberFormat="1" applyFont="1" applyFill="1" applyBorder="1"/>
    <xf numFmtId="0" fontId="0" fillId="3" borderId="8" xfId="0" applyFill="1" applyBorder="1"/>
    <xf numFmtId="0" fontId="1" fillId="5" borderId="4" xfId="0" applyFont="1" applyFill="1" applyBorder="1"/>
    <xf numFmtId="0" fontId="1" fillId="0" borderId="4" xfId="0" applyFont="1" applyBorder="1"/>
    <xf numFmtId="0" fontId="1" fillId="0" borderId="3" xfId="0" applyFont="1" applyBorder="1"/>
    <xf numFmtId="0" fontId="12" fillId="38" borderId="4" xfId="0" applyFont="1" applyFill="1" applyBorder="1" applyAlignment="1">
      <alignment horizontal="center" vertical="center"/>
    </xf>
    <xf numFmtId="2" fontId="13" fillId="44" borderId="5" xfId="0" applyNumberFormat="1" applyFont="1" applyFill="1" applyBorder="1" applyAlignment="1">
      <alignment horizontal="center" vertical="center" wrapText="1"/>
    </xf>
    <xf numFmtId="164" fontId="13" fillId="44" borderId="8" xfId="0" applyNumberFormat="1" applyFont="1" applyFill="1" applyBorder="1" applyAlignment="1">
      <alignment horizontal="center" vertical="center" wrapText="1"/>
    </xf>
    <xf numFmtId="1" fontId="5" fillId="39" borderId="8" xfId="0" applyNumberFormat="1" applyFont="1" applyFill="1" applyBorder="1"/>
    <xf numFmtId="164" fontId="5" fillId="39" borderId="5" xfId="0" applyNumberFormat="1" applyFont="1" applyFill="1" applyBorder="1"/>
    <xf numFmtId="164" fontId="5" fillId="17" borderId="7" xfId="0" applyNumberFormat="1" applyFont="1" applyFill="1" applyBorder="1" applyAlignment="1">
      <alignment horizontal="center"/>
    </xf>
    <xf numFmtId="1" fontId="5" fillId="39" borderId="11" xfId="0" applyNumberFormat="1" applyFont="1" applyFill="1" applyBorder="1"/>
    <xf numFmtId="164" fontId="5" fillId="39" borderId="9" xfId="0" applyNumberFormat="1" applyFont="1" applyFill="1" applyBorder="1"/>
    <xf numFmtId="164" fontId="5" fillId="17" borderId="10" xfId="0" applyNumberFormat="1" applyFont="1" applyFill="1" applyBorder="1" applyAlignment="1">
      <alignment horizontal="center"/>
    </xf>
    <xf numFmtId="1" fontId="5" fillId="39" borderId="15" xfId="0" applyNumberFormat="1" applyFont="1" applyFill="1" applyBorder="1"/>
    <xf numFmtId="164" fontId="5" fillId="39" borderId="12" xfId="0" applyNumberFormat="1" applyFont="1" applyFill="1" applyBorder="1"/>
    <xf numFmtId="164" fontId="5" fillId="17" borderId="14" xfId="0" applyNumberFormat="1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 vertical="center"/>
    </xf>
    <xf numFmtId="164" fontId="15" fillId="46" borderId="7" xfId="0" applyNumberFormat="1" applyFont="1" applyFill="1" applyBorder="1" applyAlignment="1">
      <alignment horizontal="center"/>
    </xf>
    <xf numFmtId="164" fontId="15" fillId="46" borderId="10" xfId="0" applyNumberFormat="1" applyFont="1" applyFill="1" applyBorder="1" applyAlignment="1">
      <alignment horizontal="center"/>
    </xf>
    <xf numFmtId="164" fontId="15" fillId="46" borderId="14" xfId="0" applyNumberFormat="1" applyFont="1" applyFill="1" applyBorder="1" applyAlignment="1">
      <alignment horizontal="center"/>
    </xf>
    <xf numFmtId="164" fontId="16" fillId="46" borderId="8" xfId="2" applyNumberFormat="1" applyFont="1" applyFill="1" applyBorder="1"/>
    <xf numFmtId="164" fontId="16" fillId="46" borderId="11" xfId="2" applyNumberFormat="1" applyFont="1" applyFill="1" applyBorder="1"/>
    <xf numFmtId="164" fontId="15" fillId="46" borderId="11" xfId="0" applyNumberFormat="1" applyFont="1" applyFill="1" applyBorder="1"/>
    <xf numFmtId="164" fontId="15" fillId="46" borderId="15" xfId="0" applyNumberFormat="1" applyFont="1" applyFill="1" applyBorder="1"/>
    <xf numFmtId="164" fontId="0" fillId="0" borderId="0" xfId="0" applyNumberFormat="1"/>
    <xf numFmtId="164" fontId="0" fillId="47" borderId="8" xfId="0" applyNumberFormat="1" applyFill="1" applyBorder="1"/>
    <xf numFmtId="164" fontId="0" fillId="47" borderId="11" xfId="0" applyNumberFormat="1" applyFill="1" applyBorder="1"/>
    <xf numFmtId="164" fontId="0" fillId="47" borderId="15" xfId="0" applyNumberFormat="1" applyFill="1" applyBorder="1"/>
    <xf numFmtId="0" fontId="5" fillId="21" borderId="4" xfId="0" applyFont="1" applyFill="1" applyBorder="1"/>
    <xf numFmtId="0" fontId="15" fillId="21" borderId="4" xfId="0" applyFont="1" applyFill="1" applyBorder="1"/>
    <xf numFmtId="0" fontId="9" fillId="31" borderId="1" xfId="0" applyFont="1" applyFill="1" applyBorder="1" applyAlignment="1">
      <alignment wrapText="1"/>
    </xf>
    <xf numFmtId="0" fontId="9" fillId="31" borderId="4" xfId="0" applyFont="1" applyFill="1" applyBorder="1" applyAlignment="1">
      <alignment wrapText="1"/>
    </xf>
    <xf numFmtId="164" fontId="5" fillId="37" borderId="9" xfId="0" applyNumberFormat="1" applyFont="1" applyFill="1" applyBorder="1" applyAlignment="1">
      <alignment horizontal="center"/>
    </xf>
    <xf numFmtId="164" fontId="5" fillId="37" borderId="11" xfId="0" applyNumberFormat="1" applyFont="1" applyFill="1" applyBorder="1" applyAlignment="1">
      <alignment horizontal="center"/>
    </xf>
    <xf numFmtId="164" fontId="5" fillId="37" borderId="12" xfId="0" applyNumberFormat="1" applyFont="1" applyFill="1" applyBorder="1" applyAlignment="1">
      <alignment horizontal="center"/>
    </xf>
    <xf numFmtId="164" fontId="5" fillId="37" borderId="15" xfId="0" applyNumberFormat="1" applyFont="1" applyFill="1" applyBorder="1" applyAlignment="1">
      <alignment horizontal="center"/>
    </xf>
    <xf numFmtId="0" fontId="12" fillId="44" borderId="8" xfId="0" applyFont="1" applyFill="1" applyBorder="1" applyAlignment="1">
      <alignment horizontal="center" vertical="center"/>
    </xf>
    <xf numFmtId="164" fontId="15" fillId="17" borderId="5" xfId="0" applyNumberFormat="1" applyFont="1" applyFill="1" applyBorder="1" applyAlignment="1">
      <alignment horizontal="center"/>
    </xf>
    <xf numFmtId="164" fontId="15" fillId="17" borderId="6" xfId="0" applyNumberFormat="1" applyFont="1" applyFill="1" applyBorder="1" applyAlignment="1">
      <alignment horizontal="center"/>
    </xf>
    <xf numFmtId="164" fontId="15" fillId="17" borderId="9" xfId="0" applyNumberFormat="1" applyFont="1" applyFill="1" applyBorder="1" applyAlignment="1">
      <alignment horizontal="center"/>
    </xf>
    <xf numFmtId="164" fontId="15" fillId="17" borderId="0" xfId="0" applyNumberFormat="1" applyFont="1" applyFill="1" applyBorder="1" applyAlignment="1">
      <alignment horizontal="center"/>
    </xf>
    <xf numFmtId="164" fontId="15" fillId="17" borderId="12" xfId="0" applyNumberFormat="1" applyFont="1" applyFill="1" applyBorder="1" applyAlignment="1">
      <alignment horizontal="center"/>
    </xf>
    <xf numFmtId="164" fontId="15" fillId="17" borderId="13" xfId="0" applyNumberFormat="1" applyFont="1" applyFill="1" applyBorder="1" applyAlignment="1">
      <alignment horizontal="center"/>
    </xf>
  </cellXfs>
  <cellStyles count="3">
    <cellStyle name="Bad" xfId="2" builtinId="27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0000"/>
      <color rgb="FF9999FF"/>
      <color rgb="FFCCCCFF"/>
      <color rgb="FFFF99FF"/>
      <color rgb="FFCC66FF"/>
      <color rgb="FFFFCCFF"/>
      <color rgb="FFFF6600"/>
      <color rgb="FFFF66FF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Flux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87960706866041E-2"/>
          <c:y val="8.6080641975046931E-2"/>
          <c:w val="0.93806116255012106"/>
          <c:h val="0.86007946107838051"/>
        </c:manualLayout>
      </c:layout>
      <c:scatterChart>
        <c:scatterStyle val="lineMarker"/>
        <c:varyColors val="0"/>
        <c:ser>
          <c:idx val="0"/>
          <c:order val="0"/>
          <c:tx>
            <c:v>Flux 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Meters'!$O$5:$O$38</c:f>
              <c:numCache>
                <c:formatCode>0.0</c:formatCode>
                <c:ptCount val="34"/>
                <c:pt idx="0">
                  <c:v>8.2156611039794658</c:v>
                </c:pt>
                <c:pt idx="1">
                  <c:v>23.335447051363367</c:v>
                </c:pt>
                <c:pt idx="2">
                  <c:v>51.067427605157462</c:v>
                </c:pt>
                <c:pt idx="3">
                  <c:v>77.673636145157431</c:v>
                </c:pt>
                <c:pt idx="4">
                  <c:v>38.763575605680863</c:v>
                </c:pt>
                <c:pt idx="5">
                  <c:v>26.532083633741895</c:v>
                </c:pt>
                <c:pt idx="7">
                  <c:v>34.062684801892402</c:v>
                </c:pt>
                <c:pt idx="8">
                  <c:v>41.947565543071136</c:v>
                </c:pt>
                <c:pt idx="9">
                  <c:v>36.179337231968809</c:v>
                </c:pt>
                <c:pt idx="10">
                  <c:v>29.941520467836256</c:v>
                </c:pt>
                <c:pt idx="11">
                  <c:v>50.588008482745366</c:v>
                </c:pt>
                <c:pt idx="12">
                  <c:v>57.682668208983955</c:v>
                </c:pt>
                <c:pt idx="14">
                  <c:v>11.347517730496437</c:v>
                </c:pt>
                <c:pt idx="15">
                  <c:v>13.000923361034157</c:v>
                </c:pt>
                <c:pt idx="16">
                  <c:v>54.093567251461927</c:v>
                </c:pt>
                <c:pt idx="17">
                  <c:v>46.491228070175453</c:v>
                </c:pt>
                <c:pt idx="18">
                  <c:v>65.111231687466045</c:v>
                </c:pt>
                <c:pt idx="19">
                  <c:v>24.85380116959065</c:v>
                </c:pt>
                <c:pt idx="21">
                  <c:v>15.75366988900824</c:v>
                </c:pt>
                <c:pt idx="22">
                  <c:v>9.54385964912281</c:v>
                </c:pt>
                <c:pt idx="23">
                  <c:v>18.988648090815285</c:v>
                </c:pt>
                <c:pt idx="24">
                  <c:v>24.217406260749929</c:v>
                </c:pt>
                <c:pt idx="25">
                  <c:v>15.654520917678822</c:v>
                </c:pt>
                <c:pt idx="26">
                  <c:v>9.2684541542535648</c:v>
                </c:pt>
                <c:pt idx="28">
                  <c:v>17.8389899983604</c:v>
                </c:pt>
                <c:pt idx="29">
                  <c:v>40.02599090318391</c:v>
                </c:pt>
                <c:pt idx="30">
                  <c:v>25.990903183885635</c:v>
                </c:pt>
                <c:pt idx="31">
                  <c:v>10.816030902945439</c:v>
                </c:pt>
                <c:pt idx="32">
                  <c:v>9.7744360902255636</c:v>
                </c:pt>
                <c:pt idx="33">
                  <c:v>9.2731829573934839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2A-4996-B5DA-FB525FB746A9}"/>
            </c:ext>
          </c:extLst>
        </c:ser>
        <c:ser>
          <c:idx val="2"/>
          <c:order val="2"/>
          <c:tx>
            <c:v>Flux 2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Meters'!$T$5:$T$38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Meters'!$AC$5:$AC$38</c:f>
              <c:numCache>
                <c:formatCode>0.0</c:formatCode>
                <c:ptCount val="34"/>
                <c:pt idx="0">
                  <c:v>7.0728001105125067</c:v>
                </c:pt>
                <c:pt idx="1">
                  <c:v>23.319838056680162</c:v>
                </c:pt>
                <c:pt idx="2">
                  <c:v>50.094466936572225</c:v>
                </c:pt>
                <c:pt idx="3">
                  <c:v>65.20917678812414</c:v>
                </c:pt>
                <c:pt idx="4">
                  <c:v>40.593792172739562</c:v>
                </c:pt>
                <c:pt idx="5">
                  <c:v>25.127334465195251</c:v>
                </c:pt>
                <c:pt idx="7">
                  <c:v>30.877192982456137</c:v>
                </c:pt>
                <c:pt idx="8">
                  <c:v>44.997991161108899</c:v>
                </c:pt>
                <c:pt idx="9">
                  <c:v>38.434547908232133</c:v>
                </c:pt>
                <c:pt idx="10">
                  <c:v>30.855765367617519</c:v>
                </c:pt>
                <c:pt idx="11">
                  <c:v>57.445940432476533</c:v>
                </c:pt>
                <c:pt idx="12">
                  <c:v>54.412955465587061</c:v>
                </c:pt>
                <c:pt idx="14">
                  <c:v>8.4210526315789505</c:v>
                </c:pt>
                <c:pt idx="15">
                  <c:v>12.091767881241571</c:v>
                </c:pt>
                <c:pt idx="16">
                  <c:v>54.834761321909447</c:v>
                </c:pt>
                <c:pt idx="17">
                  <c:v>51.788385692914439</c:v>
                </c:pt>
                <c:pt idx="18">
                  <c:v>84.868421052631575</c:v>
                </c:pt>
                <c:pt idx="19">
                  <c:v>10.580296896086368</c:v>
                </c:pt>
                <c:pt idx="21">
                  <c:v>20.944669365721982</c:v>
                </c:pt>
                <c:pt idx="22">
                  <c:v>9.5006747638326541</c:v>
                </c:pt>
                <c:pt idx="23">
                  <c:v>18.278253773969791</c:v>
                </c:pt>
                <c:pt idx="24">
                  <c:v>22.070443283781955</c:v>
                </c:pt>
                <c:pt idx="25">
                  <c:v>15.114709851551948</c:v>
                </c:pt>
                <c:pt idx="26">
                  <c:v>9.2847503373819151</c:v>
                </c:pt>
                <c:pt idx="28">
                  <c:v>14.673046251993611</c:v>
                </c:pt>
                <c:pt idx="29">
                  <c:v>31.685273790536929</c:v>
                </c:pt>
                <c:pt idx="30">
                  <c:v>26.581605528973952</c:v>
                </c:pt>
                <c:pt idx="31">
                  <c:v>9.4281505289942427</c:v>
                </c:pt>
                <c:pt idx="32">
                  <c:v>7.4996651935181475</c:v>
                </c:pt>
                <c:pt idx="33">
                  <c:v>9.1391268869848954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2A-4996-B5DA-FB525FB746A9}"/>
            </c:ext>
          </c:extLst>
        </c:ser>
        <c:ser>
          <c:idx val="4"/>
          <c:order val="4"/>
          <c:tx>
            <c:v>Flux 3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Meters'!$AQ$5:$AQ$38</c:f>
              <c:numCache>
                <c:formatCode>0.0</c:formatCode>
                <c:ptCount val="34"/>
                <c:pt idx="0">
                  <c:v>6.331618519984171</c:v>
                </c:pt>
                <c:pt idx="1">
                  <c:v>20.839978734715576</c:v>
                </c:pt>
                <c:pt idx="2">
                  <c:v>43.477113837224643</c:v>
                </c:pt>
                <c:pt idx="3">
                  <c:v>56.562458778525254</c:v>
                </c:pt>
                <c:pt idx="4">
                  <c:v>32.924416303917688</c:v>
                </c:pt>
                <c:pt idx="5">
                  <c:v>22.11589580010633</c:v>
                </c:pt>
                <c:pt idx="7">
                  <c:v>33.386496544391285</c:v>
                </c:pt>
                <c:pt idx="8">
                  <c:v>45.640819606267584</c:v>
                </c:pt>
                <c:pt idx="9">
                  <c:v>39.128123338649651</c:v>
                </c:pt>
                <c:pt idx="10">
                  <c:v>30.661268556005389</c:v>
                </c:pt>
                <c:pt idx="11">
                  <c:v>57.41626794258373</c:v>
                </c:pt>
                <c:pt idx="12">
                  <c:v>60.211597696531413</c:v>
                </c:pt>
                <c:pt idx="14">
                  <c:v>7.4996651935181475</c:v>
                </c:pt>
                <c:pt idx="15">
                  <c:v>11.570912012856571</c:v>
                </c:pt>
                <c:pt idx="16">
                  <c:v>58.925940806214015</c:v>
                </c:pt>
                <c:pt idx="17">
                  <c:v>52.737905369484317</c:v>
                </c:pt>
                <c:pt idx="18">
                  <c:v>91.65337586390217</c:v>
                </c:pt>
                <c:pt idx="19">
                  <c:v>10.364372469635626</c:v>
                </c:pt>
                <c:pt idx="21">
                  <c:v>19.217273954116056</c:v>
                </c:pt>
                <c:pt idx="22">
                  <c:v>10.444716442268458</c:v>
                </c:pt>
                <c:pt idx="23">
                  <c:v>20.080971659919026</c:v>
                </c:pt>
                <c:pt idx="24">
                  <c:v>24.37100503195974</c:v>
                </c:pt>
                <c:pt idx="25">
                  <c:v>20.889432884536941</c:v>
                </c:pt>
                <c:pt idx="26">
                  <c:v>5.8299595141700475</c:v>
                </c:pt>
                <c:pt idx="28">
                  <c:v>14.366625224478534</c:v>
                </c:pt>
                <c:pt idx="29">
                  <c:v>40.668600635446921</c:v>
                </c:pt>
                <c:pt idx="30">
                  <c:v>23.90350877192985</c:v>
                </c:pt>
                <c:pt idx="31">
                  <c:v>6.3596491228070171</c:v>
                </c:pt>
                <c:pt idx="32">
                  <c:v>5.0438596491228074</c:v>
                </c:pt>
                <c:pt idx="33">
                  <c:v>4.3519651842785247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2A-4996-B5DA-FB525FB746A9}"/>
            </c:ext>
          </c:extLst>
        </c:ser>
        <c:ser>
          <c:idx val="8"/>
          <c:order val="8"/>
          <c:tx>
            <c:v>Flux 4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Meters'!$BE$5:$BE$38</c:f>
              <c:numCache>
                <c:formatCode>0.0</c:formatCode>
                <c:ptCount val="34"/>
                <c:pt idx="0">
                  <c:v>5.821962313190383</c:v>
                </c:pt>
                <c:pt idx="1">
                  <c:v>20.376868096166341</c:v>
                </c:pt>
                <c:pt idx="2">
                  <c:v>40.100250626566371</c:v>
                </c:pt>
                <c:pt idx="3">
                  <c:v>52.552433715868609</c:v>
                </c:pt>
                <c:pt idx="4">
                  <c:v>31.002880335166278</c:v>
                </c:pt>
                <c:pt idx="5">
                  <c:v>19.691018591254256</c:v>
                </c:pt>
                <c:pt idx="7">
                  <c:v>32.020792722547149</c:v>
                </c:pt>
                <c:pt idx="8">
                  <c:v>43.664717348927873</c:v>
                </c:pt>
                <c:pt idx="9">
                  <c:v>39.867785405542847</c:v>
                </c:pt>
                <c:pt idx="10">
                  <c:v>30.149447693307344</c:v>
                </c:pt>
                <c:pt idx="11">
                  <c:v>60.298895386614689</c:v>
                </c:pt>
                <c:pt idx="12">
                  <c:v>55.72449642625088</c:v>
                </c:pt>
                <c:pt idx="14">
                  <c:v>8.4623323013415881</c:v>
                </c:pt>
                <c:pt idx="15">
                  <c:v>11.435997400909681</c:v>
                </c:pt>
                <c:pt idx="16">
                  <c:v>57.38791423001949</c:v>
                </c:pt>
                <c:pt idx="17">
                  <c:v>55.721393034825944</c:v>
                </c:pt>
                <c:pt idx="18">
                  <c:v>98.455092956271301</c:v>
                </c:pt>
                <c:pt idx="19">
                  <c:v>17.956656346749224</c:v>
                </c:pt>
                <c:pt idx="21">
                  <c:v>16.511867905056757</c:v>
                </c:pt>
                <c:pt idx="22">
                  <c:v>11.351909184726523</c:v>
                </c:pt>
                <c:pt idx="23">
                  <c:v>21.000649772579621</c:v>
                </c:pt>
                <c:pt idx="24">
                  <c:v>24.119558154645873</c:v>
                </c:pt>
                <c:pt idx="25">
                  <c:v>7.9012345679012244</c:v>
                </c:pt>
                <c:pt idx="26">
                  <c:v>6.2378167641325462</c:v>
                </c:pt>
                <c:pt idx="28">
                  <c:v>18.78224974200204</c:v>
                </c:pt>
                <c:pt idx="29">
                  <c:v>32.852501624431412</c:v>
                </c:pt>
                <c:pt idx="30">
                  <c:v>23.495776478232592</c:v>
                </c:pt>
                <c:pt idx="31">
                  <c:v>7.0695256660169044</c:v>
                </c:pt>
                <c:pt idx="32">
                  <c:v>6.0748887143231292</c:v>
                </c:pt>
                <c:pt idx="33">
                  <c:v>5.6140350877192988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82A-4996-B5DA-FB525FB746A9}"/>
            </c:ext>
          </c:extLst>
        </c:ser>
        <c:ser>
          <c:idx val="9"/>
          <c:order val="9"/>
          <c:tx>
            <c:v>Flux 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Meters'!$BS$5:$BS$38</c:f>
              <c:numCache>
                <c:formatCode>0.0</c:formatCode>
                <c:ptCount val="34"/>
                <c:pt idx="0">
                  <c:v>7.6823638042474505</c:v>
                </c:pt>
                <c:pt idx="1">
                  <c:v>24.060150375939855</c:v>
                </c:pt>
                <c:pt idx="2">
                  <c:v>47.438596491228161</c:v>
                </c:pt>
                <c:pt idx="3">
                  <c:v>62.532569046378335</c:v>
                </c:pt>
                <c:pt idx="4">
                  <c:v>36.491228070175445</c:v>
                </c:pt>
                <c:pt idx="5">
                  <c:v>24.457182560361307</c:v>
                </c:pt>
                <c:pt idx="7">
                  <c:v>34.674922600619098</c:v>
                </c:pt>
                <c:pt idx="8">
                  <c:v>45.132438940488498</c:v>
                </c:pt>
                <c:pt idx="9">
                  <c:v>44.736842105263179</c:v>
                </c:pt>
                <c:pt idx="10">
                  <c:v>33.198380566801639</c:v>
                </c:pt>
                <c:pt idx="11">
                  <c:v>59.955714529041074</c:v>
                </c:pt>
                <c:pt idx="12">
                  <c:v>62.078272604588335</c:v>
                </c:pt>
                <c:pt idx="14">
                  <c:v>10.796221322537118</c:v>
                </c:pt>
                <c:pt idx="15">
                  <c:v>13.495276653171377</c:v>
                </c:pt>
                <c:pt idx="16">
                  <c:v>57.744360902255586</c:v>
                </c:pt>
                <c:pt idx="17">
                  <c:v>59.318106587222623</c:v>
                </c:pt>
                <c:pt idx="18">
                  <c:v>90.506640432857751</c:v>
                </c:pt>
                <c:pt idx="19">
                  <c:v>22.509102946044369</c:v>
                </c:pt>
                <c:pt idx="21">
                  <c:v>22.823413674372862</c:v>
                </c:pt>
                <c:pt idx="22">
                  <c:v>12.854566322347933</c:v>
                </c:pt>
                <c:pt idx="23">
                  <c:v>22.298737497950462</c:v>
                </c:pt>
                <c:pt idx="24">
                  <c:v>25.446794556484644</c:v>
                </c:pt>
                <c:pt idx="25">
                  <c:v>13.255360623781664</c:v>
                </c:pt>
                <c:pt idx="26">
                  <c:v>9.1818330873913823</c:v>
                </c:pt>
                <c:pt idx="28">
                  <c:v>20.159489633173859</c:v>
                </c:pt>
                <c:pt idx="29">
                  <c:v>42.615629984051054</c:v>
                </c:pt>
                <c:pt idx="30">
                  <c:v>27.049441786283907</c:v>
                </c:pt>
                <c:pt idx="31">
                  <c:v>9.1866028708133882</c:v>
                </c:pt>
                <c:pt idx="32">
                  <c:v>7.8394183657341507</c:v>
                </c:pt>
                <c:pt idx="33">
                  <c:v>6.3221115852694938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82A-4996-B5DA-FB525FB746A9}"/>
            </c:ext>
          </c:extLst>
        </c:ser>
        <c:ser>
          <c:idx val="10"/>
          <c:order val="10"/>
          <c:tx>
            <c:v>Flux 6</c:v>
          </c:tx>
          <c:spPr>
            <a:ln w="19050" cap="rnd">
              <a:solidFill>
                <a:srgbClr val="66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33"/>
              </a:solidFill>
              <a:ln w="9525">
                <a:solidFill>
                  <a:srgbClr val="660033"/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Meters'!$CI$5:$CI$38</c:f>
              <c:numCache>
                <c:formatCode>0.0</c:formatCode>
                <c:ptCount val="34"/>
                <c:pt idx="0">
                  <c:v>6.7614291202458761</c:v>
                </c:pt>
                <c:pt idx="1">
                  <c:v>26.021257523370487</c:v>
                </c:pt>
                <c:pt idx="2">
                  <c:v>56.553147574819391</c:v>
                </c:pt>
                <c:pt idx="3">
                  <c:v>74.0970072239422</c:v>
                </c:pt>
                <c:pt idx="4">
                  <c:v>13.307342430149459</c:v>
                </c:pt>
                <c:pt idx="5">
                  <c:v>29.721362229102166</c:v>
                </c:pt>
                <c:pt idx="7">
                  <c:v>32.259753862267608</c:v>
                </c:pt>
                <c:pt idx="8">
                  <c:v>47.761194029850749</c:v>
                </c:pt>
                <c:pt idx="9">
                  <c:v>39.044980873235723</c:v>
                </c:pt>
                <c:pt idx="10">
                  <c:v>30.374443571615622</c:v>
                </c:pt>
                <c:pt idx="11">
                  <c:v>55.715045188729427</c:v>
                </c:pt>
                <c:pt idx="12">
                  <c:v>58.250890383854369</c:v>
                </c:pt>
                <c:pt idx="14">
                  <c:v>13.609782030834669</c:v>
                </c:pt>
                <c:pt idx="15">
                  <c:v>16.251154201292714</c:v>
                </c:pt>
                <c:pt idx="16">
                  <c:v>56.778309409888351</c:v>
                </c:pt>
                <c:pt idx="17">
                  <c:v>61.932609301030368</c:v>
                </c:pt>
                <c:pt idx="18">
                  <c:v>79.460188933873127</c:v>
                </c:pt>
                <c:pt idx="19">
                  <c:v>34.547908232118772</c:v>
                </c:pt>
                <c:pt idx="21">
                  <c:v>28.48913328096361</c:v>
                </c:pt>
                <c:pt idx="22">
                  <c:v>12.452183089302203</c:v>
                </c:pt>
                <c:pt idx="23">
                  <c:v>20.683287165281627</c:v>
                </c:pt>
                <c:pt idx="24">
                  <c:v>28.703337290594931</c:v>
                </c:pt>
                <c:pt idx="25">
                  <c:v>19.205909510618664</c:v>
                </c:pt>
                <c:pt idx="26">
                  <c:v>17.650186071238714</c:v>
                </c:pt>
                <c:pt idx="28">
                  <c:v>20.414673046251991</c:v>
                </c:pt>
                <c:pt idx="29">
                  <c:v>46.642923097216759</c:v>
                </c:pt>
                <c:pt idx="30">
                  <c:v>30.834662413609795</c:v>
                </c:pt>
                <c:pt idx="31">
                  <c:v>11.785188161242818</c:v>
                </c:pt>
                <c:pt idx="32">
                  <c:v>16.713539574126155</c:v>
                </c:pt>
                <c:pt idx="33">
                  <c:v>16.499263425739926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82A-4996-B5DA-FB525FB746A9}"/>
            </c:ext>
          </c:extLst>
        </c:ser>
        <c:ser>
          <c:idx val="11"/>
          <c:order val="11"/>
          <c:tx>
            <c:v>Flux 7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Meters'!$CX$5:$CX$38</c:f>
              <c:numCache>
                <c:formatCode>0.0</c:formatCode>
                <c:ptCount val="34"/>
                <c:pt idx="0">
                  <c:v>6.2915910465819689</c:v>
                </c:pt>
                <c:pt idx="1">
                  <c:v>23.920671243325685</c:v>
                </c:pt>
                <c:pt idx="2">
                  <c:v>52.723112128146504</c:v>
                </c:pt>
                <c:pt idx="3">
                  <c:v>69.565217391304415</c:v>
                </c:pt>
                <c:pt idx="4">
                  <c:v>39.542334096109826</c:v>
                </c:pt>
                <c:pt idx="5">
                  <c:v>27.581998474446973</c:v>
                </c:pt>
                <c:pt idx="7">
                  <c:v>31.400535236396053</c:v>
                </c:pt>
                <c:pt idx="8">
                  <c:v>46.702964307320009</c:v>
                </c:pt>
                <c:pt idx="9">
                  <c:v>37.426900584795298</c:v>
                </c:pt>
                <c:pt idx="10">
                  <c:v>30.973986690865082</c:v>
                </c:pt>
                <c:pt idx="11">
                  <c:v>55.902468034492983</c:v>
                </c:pt>
                <c:pt idx="12">
                  <c:v>57.579847053531239</c:v>
                </c:pt>
                <c:pt idx="14">
                  <c:v>9.3567251461988281</c:v>
                </c:pt>
                <c:pt idx="15">
                  <c:v>12.369907820398449</c:v>
                </c:pt>
                <c:pt idx="16">
                  <c:v>53.333333333333314</c:v>
                </c:pt>
                <c:pt idx="17">
                  <c:v>58.713450292397653</c:v>
                </c:pt>
                <c:pt idx="18">
                  <c:v>77.89473684210526</c:v>
                </c:pt>
                <c:pt idx="19">
                  <c:v>27.374220675656069</c:v>
                </c:pt>
                <c:pt idx="21">
                  <c:v>24.471434997750777</c:v>
                </c:pt>
                <c:pt idx="22">
                  <c:v>12.715549557654812</c:v>
                </c:pt>
                <c:pt idx="23">
                  <c:v>18.953366321787364</c:v>
                </c:pt>
                <c:pt idx="24">
                  <c:v>28.31009146798619</c:v>
                </c:pt>
                <c:pt idx="25">
                  <c:v>17.906836055656395</c:v>
                </c:pt>
                <c:pt idx="26">
                  <c:v>17.034038086669678</c:v>
                </c:pt>
                <c:pt idx="28">
                  <c:v>16.074373969110805</c:v>
                </c:pt>
                <c:pt idx="29">
                  <c:v>45.735027223230531</c:v>
                </c:pt>
                <c:pt idx="30">
                  <c:v>28.550007497375937</c:v>
                </c:pt>
                <c:pt idx="31">
                  <c:v>0</c:v>
                </c:pt>
                <c:pt idx="32">
                  <c:v>9.356725146198837</c:v>
                </c:pt>
                <c:pt idx="33">
                  <c:v>11.755885440095973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82A-4996-B5DA-FB525FB746A9}"/>
            </c:ext>
          </c:extLst>
        </c:ser>
        <c:ser>
          <c:idx val="12"/>
          <c:order val="12"/>
          <c:tx>
            <c:v>Flux 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Meters'!$DM$5:$DM$38</c:f>
              <c:numCache>
                <c:formatCode>0.0</c:formatCode>
                <c:ptCount val="34"/>
                <c:pt idx="0">
                  <c:v>5.2631578947368416</c:v>
                </c:pt>
                <c:pt idx="1">
                  <c:v>20.833333333333357</c:v>
                </c:pt>
                <c:pt idx="2">
                  <c:v>50.700394396844857</c:v>
                </c:pt>
                <c:pt idx="3">
                  <c:v>58.991228070175445</c:v>
                </c:pt>
                <c:pt idx="4">
                  <c:v>34.429824561403507</c:v>
                </c:pt>
                <c:pt idx="5">
                  <c:v>23.20762536261914</c:v>
                </c:pt>
                <c:pt idx="8">
                  <c:v>44.205000690703187</c:v>
                </c:pt>
                <c:pt idx="9">
                  <c:v>38.76357560568087</c:v>
                </c:pt>
                <c:pt idx="10">
                  <c:v>29.629629629629626</c:v>
                </c:pt>
                <c:pt idx="11">
                  <c:v>59.259259259259252</c:v>
                </c:pt>
                <c:pt idx="12">
                  <c:v>57.477025898078594</c:v>
                </c:pt>
                <c:pt idx="14">
                  <c:v>10.693400167084386</c:v>
                </c:pt>
                <c:pt idx="15">
                  <c:v>12.252854358117512</c:v>
                </c:pt>
                <c:pt idx="16">
                  <c:v>51.424561403508761</c:v>
                </c:pt>
                <c:pt idx="17">
                  <c:v>58.610526315789528</c:v>
                </c:pt>
                <c:pt idx="18">
                  <c:v>81.314397103870874</c:v>
                </c:pt>
                <c:pt idx="19">
                  <c:v>26.700898587933239</c:v>
                </c:pt>
                <c:pt idx="21">
                  <c:v>22.821280844387417</c:v>
                </c:pt>
                <c:pt idx="22">
                  <c:v>13.692768506632447</c:v>
                </c:pt>
                <c:pt idx="23">
                  <c:v>21.731748726655368</c:v>
                </c:pt>
                <c:pt idx="24">
                  <c:v>28.070175438596479</c:v>
                </c:pt>
                <c:pt idx="25">
                  <c:v>16.977928692699464</c:v>
                </c:pt>
                <c:pt idx="26">
                  <c:v>17.115960633290513</c:v>
                </c:pt>
                <c:pt idx="28">
                  <c:v>20.539152759948678</c:v>
                </c:pt>
                <c:pt idx="29">
                  <c:v>45.500848896434633</c:v>
                </c:pt>
                <c:pt idx="30">
                  <c:v>28.754813863928106</c:v>
                </c:pt>
                <c:pt idx="31">
                  <c:v>7.5310226786478474</c:v>
                </c:pt>
                <c:pt idx="32">
                  <c:v>11.771363893604979</c:v>
                </c:pt>
                <c:pt idx="33">
                  <c:v>10.04136357153045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B82A-4996-B5DA-FB525FB746A9}"/>
            </c:ext>
          </c:extLst>
        </c:ser>
        <c:ser>
          <c:idx val="13"/>
          <c:order val="13"/>
          <c:tx>
            <c:v>Flux 9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Meters'!$EB$5:$EB$38</c:f>
              <c:numCache>
                <c:formatCode>0.0</c:formatCode>
                <c:ptCount val="34"/>
                <c:pt idx="0">
                  <c:v>4.5828857858933052</c:v>
                </c:pt>
                <c:pt idx="1">
                  <c:v>28.929466523451499</c:v>
                </c:pt>
                <c:pt idx="2">
                  <c:v>40.959541711421423</c:v>
                </c:pt>
                <c:pt idx="3">
                  <c:v>54.994629430719669</c:v>
                </c:pt>
                <c:pt idx="4">
                  <c:v>31.50733977801648</c:v>
                </c:pt>
                <c:pt idx="5">
                  <c:v>20.131135920609612</c:v>
                </c:pt>
                <c:pt idx="7">
                  <c:v>31.472620946305121</c:v>
                </c:pt>
                <c:pt idx="8">
                  <c:v>43.537414965986414</c:v>
                </c:pt>
                <c:pt idx="9">
                  <c:v>39.128123338649743</c:v>
                </c:pt>
                <c:pt idx="10">
                  <c:v>29.487861066808446</c:v>
                </c:pt>
                <c:pt idx="11">
                  <c:v>59.82633351054406</c:v>
                </c:pt>
                <c:pt idx="12">
                  <c:v>59.826333510543968</c:v>
                </c:pt>
                <c:pt idx="14">
                  <c:v>8.3921143063845065</c:v>
                </c:pt>
                <c:pt idx="15">
                  <c:v>10.996563573883163</c:v>
                </c:pt>
                <c:pt idx="16">
                  <c:v>52.957135105805754</c:v>
                </c:pt>
                <c:pt idx="17">
                  <c:v>60.723236663086197</c:v>
                </c:pt>
                <c:pt idx="18">
                  <c:v>88.840658346898195</c:v>
                </c:pt>
                <c:pt idx="19">
                  <c:v>22.7368421052632</c:v>
                </c:pt>
                <c:pt idx="21">
                  <c:v>17.295764664185697</c:v>
                </c:pt>
                <c:pt idx="22">
                  <c:v>12.070175438596479</c:v>
                </c:pt>
                <c:pt idx="23">
                  <c:v>21.482277121374874</c:v>
                </c:pt>
                <c:pt idx="24">
                  <c:v>28.350877192982509</c:v>
                </c:pt>
                <c:pt idx="25">
                  <c:v>16.161616161616191</c:v>
                </c:pt>
                <c:pt idx="26">
                  <c:v>15.027467659046611</c:v>
                </c:pt>
                <c:pt idx="28">
                  <c:v>16.280701754385952</c:v>
                </c:pt>
                <c:pt idx="29">
                  <c:v>39.978734715576778</c:v>
                </c:pt>
                <c:pt idx="30">
                  <c:v>24.91944146079485</c:v>
                </c:pt>
                <c:pt idx="31">
                  <c:v>6.5213538897749475</c:v>
                </c:pt>
                <c:pt idx="32">
                  <c:v>9.73863229502326</c:v>
                </c:pt>
                <c:pt idx="33">
                  <c:v>8.0200501253132739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B82A-4996-B5DA-FB525FB746A9}"/>
            </c:ext>
          </c:extLst>
        </c:ser>
        <c:ser>
          <c:idx val="14"/>
          <c:order val="14"/>
          <c:tx>
            <c:v>Flux 10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solidFill>
                  <a:srgbClr val="FF9999"/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Meters'!$EQ$5:$EQ$38</c:f>
              <c:numCache>
                <c:formatCode>0.0</c:formatCode>
                <c:ptCount val="34"/>
                <c:pt idx="0">
                  <c:v>4.6783625730994123</c:v>
                </c:pt>
                <c:pt idx="1">
                  <c:v>23.446852425180552</c:v>
                </c:pt>
                <c:pt idx="2">
                  <c:v>44.251805985552025</c:v>
                </c:pt>
                <c:pt idx="3">
                  <c:v>59.077927376580966</c:v>
                </c:pt>
                <c:pt idx="4">
                  <c:v>32.587215164347654</c:v>
                </c:pt>
                <c:pt idx="5">
                  <c:v>23.827009383924931</c:v>
                </c:pt>
                <c:pt idx="7">
                  <c:v>31.296632385561594</c:v>
                </c:pt>
                <c:pt idx="8">
                  <c:v>46.138334341601045</c:v>
                </c:pt>
                <c:pt idx="9">
                  <c:v>42.266586005242907</c:v>
                </c:pt>
                <c:pt idx="10">
                  <c:v>23.923444976076556</c:v>
                </c:pt>
                <c:pt idx="11">
                  <c:v>59.96810207336523</c:v>
                </c:pt>
                <c:pt idx="12">
                  <c:v>60.24048886260595</c:v>
                </c:pt>
                <c:pt idx="14">
                  <c:v>7.7972709551656925</c:v>
                </c:pt>
                <c:pt idx="15">
                  <c:v>11.413148255253519</c:v>
                </c:pt>
                <c:pt idx="16">
                  <c:v>55.52342394447659</c:v>
                </c:pt>
                <c:pt idx="17">
                  <c:v>49.97108155002892</c:v>
                </c:pt>
                <c:pt idx="18">
                  <c:v>90.007627765064683</c:v>
                </c:pt>
                <c:pt idx="19">
                  <c:v>16.0851567120047</c:v>
                </c:pt>
                <c:pt idx="21">
                  <c:v>15.393322014714204</c:v>
                </c:pt>
                <c:pt idx="22">
                  <c:v>11.289092295957305</c:v>
                </c:pt>
                <c:pt idx="23">
                  <c:v>17.506130918694591</c:v>
                </c:pt>
                <c:pt idx="24">
                  <c:v>18.109790605546124</c:v>
                </c:pt>
                <c:pt idx="25">
                  <c:v>15.528182157521465</c:v>
                </c:pt>
                <c:pt idx="26">
                  <c:v>11.469534050179213</c:v>
                </c:pt>
                <c:pt idx="28">
                  <c:v>16.170861937452354</c:v>
                </c:pt>
                <c:pt idx="29">
                  <c:v>29.57932465572539</c:v>
                </c:pt>
                <c:pt idx="30">
                  <c:v>22.993654348637559</c:v>
                </c:pt>
                <c:pt idx="31">
                  <c:v>8.9585666293393071</c:v>
                </c:pt>
                <c:pt idx="32">
                  <c:v>8.5687903970452588</c:v>
                </c:pt>
                <c:pt idx="33">
                  <c:v>5.0230840258541107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B82A-4996-B5DA-FB525FB7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553984"/>
        <c:axId val="-179656323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1">
                        <a:shade val="4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47000"/>
                      </a:schemeClr>
                    </a:solidFill>
                    <a:ln w="9525">
                      <a:solidFill>
                        <a:schemeClr val="accent1">
                          <a:shade val="4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B82A-4996-B5DA-FB525FB746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1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65000"/>
                      </a:schemeClr>
                    </a:solidFill>
                    <a:ln w="9525">
                      <a:solidFill>
                        <a:schemeClr val="accent1">
                          <a:shade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[1]June!$S$5:$S$38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0.79774297110613901</c:v>
                      </c:pt>
                      <c:pt idx="1">
                        <c:v>2.1629860232837164</c:v>
                      </c:pt>
                      <c:pt idx="2">
                        <c:v>0.89120212731459247</c:v>
                      </c:pt>
                      <c:pt idx="3">
                        <c:v>9.8476937877657704</c:v>
                      </c:pt>
                      <c:pt idx="4">
                        <c:v>0.46081006583001027</c:v>
                      </c:pt>
                      <c:pt idx="5">
                        <c:v>0.19504167072024003</c:v>
                      </c:pt>
                      <c:pt idx="7">
                        <c:v>2.7819826831403809</c:v>
                      </c:pt>
                      <c:pt idx="8">
                        <c:v>3.4935304990757885</c:v>
                      </c:pt>
                      <c:pt idx="9">
                        <c:v>2.6745792392256078</c:v>
                      </c:pt>
                      <c:pt idx="10">
                        <c:v>2.4126860589551526</c:v>
                      </c:pt>
                      <c:pt idx="11">
                        <c:v>5.3448779064111278</c:v>
                      </c:pt>
                      <c:pt idx="12">
                        <c:v>1.5564635556852622</c:v>
                      </c:pt>
                      <c:pt idx="14">
                        <c:v>6.9850071883343583</c:v>
                      </c:pt>
                      <c:pt idx="15">
                        <c:v>7.842959215660839</c:v>
                      </c:pt>
                      <c:pt idx="16">
                        <c:v>20.727535103933587</c:v>
                      </c:pt>
                      <c:pt idx="17">
                        <c:v>25.686188669455525</c:v>
                      </c:pt>
                      <c:pt idx="18">
                        <c:v>28.152057593151081</c:v>
                      </c:pt>
                      <c:pt idx="19">
                        <c:v>18.587519322026566</c:v>
                      </c:pt>
                      <c:pt idx="21">
                        <c:v>10.882759888013315</c:v>
                      </c:pt>
                      <c:pt idx="22">
                        <c:v>6.5878652268378897</c:v>
                      </c:pt>
                      <c:pt idx="23">
                        <c:v>10.960372280053184</c:v>
                      </c:pt>
                      <c:pt idx="24">
                        <c:v>17.079482439926061</c:v>
                      </c:pt>
                      <c:pt idx="25">
                        <c:v>12.789830398547197</c:v>
                      </c:pt>
                      <c:pt idx="26">
                        <c:v>7.6196344218525383</c:v>
                      </c:pt>
                      <c:pt idx="28">
                        <c:v>12.602393228913318</c:v>
                      </c:pt>
                      <c:pt idx="29">
                        <c:v>23.613300039995245</c:v>
                      </c:pt>
                      <c:pt idx="30">
                        <c:v>19.224740841629643</c:v>
                      </c:pt>
                      <c:pt idx="31">
                        <c:v>9.1980413140059021</c:v>
                      </c:pt>
                      <c:pt idx="32">
                        <c:v>8.8382462626066065</c:v>
                      </c:pt>
                      <c:pt idx="33">
                        <c:v>8.4010009620477568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B82A-4996-B5DA-FB525FB746A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1">
                        <a:shade val="8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2000"/>
                      </a:schemeClr>
                    </a:solidFill>
                    <a:ln w="9525">
                      <a:solidFill>
                        <a:schemeClr val="accent1">
                          <a:shade val="8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[1]June!$AG$5:$AG$38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1.6468095685918431</c:v>
                      </c:pt>
                      <c:pt idx="1">
                        <c:v>3.9071029391099454</c:v>
                      </c:pt>
                      <c:pt idx="2">
                        <c:v>7.497216547221413</c:v>
                      </c:pt>
                      <c:pt idx="3">
                        <c:v>7.0759152965593302</c:v>
                      </c:pt>
                      <c:pt idx="5">
                        <c:v>5.3843326739522865</c:v>
                      </c:pt>
                      <c:pt idx="7">
                        <c:v>3.7090183870026268</c:v>
                      </c:pt>
                      <c:pt idx="8">
                        <c:v>25.221216936364321</c:v>
                      </c:pt>
                      <c:pt idx="9">
                        <c:v>24.536001124190634</c:v>
                      </c:pt>
                      <c:pt idx="10">
                        <c:v>17.939218038935905</c:v>
                      </c:pt>
                      <c:pt idx="11">
                        <c:v>24.345753477964781</c:v>
                      </c:pt>
                      <c:pt idx="12">
                        <c:v>23.466506685691435</c:v>
                      </c:pt>
                      <c:pt idx="14">
                        <c:v>11.307087805774449</c:v>
                      </c:pt>
                      <c:pt idx="15">
                        <c:v>13.396515009025952</c:v>
                      </c:pt>
                      <c:pt idx="16">
                        <c:v>10.947022516241312</c:v>
                      </c:pt>
                      <c:pt idx="17">
                        <c:v>12.263892942460897</c:v>
                      </c:pt>
                      <c:pt idx="18">
                        <c:v>10.679594858989741</c:v>
                      </c:pt>
                      <c:pt idx="19">
                        <c:v>15.86708607625039</c:v>
                      </c:pt>
                      <c:pt idx="21">
                        <c:v>54.156262498513691</c:v>
                      </c:pt>
                      <c:pt idx="22">
                        <c:v>17.146879830506645</c:v>
                      </c:pt>
                      <c:pt idx="23">
                        <c:v>12.091643155949022</c:v>
                      </c:pt>
                      <c:pt idx="25">
                        <c:v>14.307055377198386</c:v>
                      </c:pt>
                      <c:pt idx="26">
                        <c:v>11.721525007836904</c:v>
                      </c:pt>
                      <c:pt idx="28">
                        <c:v>11.564138318686426</c:v>
                      </c:pt>
                      <c:pt idx="29">
                        <c:v>12.487596069656581</c:v>
                      </c:pt>
                      <c:pt idx="30">
                        <c:v>10.286452421874152</c:v>
                      </c:pt>
                      <c:pt idx="32">
                        <c:v>28.147301401995438</c:v>
                      </c:pt>
                      <c:pt idx="33">
                        <c:v>7.5902325128903581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82A-4996-B5DA-FB525FB746A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9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91000"/>
                      </a:schemeClr>
                    </a:solidFill>
                    <a:ln w="9525">
                      <a:solidFill>
                        <a:schemeClr val="accent1">
                          <a:shade val="9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[1]Data!$I$4:$I$7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B82A-4996-B5DA-FB525FB746A9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[1]Data!$J$4:$J$7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B82A-4996-B5DA-FB525FB746A9}"/>
                  </c:ext>
                </c:extLst>
              </c15:ser>
            </c15:filteredScatterSeries>
          </c:ext>
        </c:extLst>
      </c:scatterChart>
      <c:valAx>
        <c:axId val="-179655398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563232"/>
        <c:crosses val="autoZero"/>
        <c:crossBetween val="midCat"/>
        <c:majorUnit val="6"/>
      </c:valAx>
      <c:valAx>
        <c:axId val="-17965632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</a:t>
                </a:r>
                <a:r>
                  <a:rPr lang="en-US" b="1" baseline="0"/>
                  <a:t> (cm/d)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7023676824049739E-2"/>
              <c:y val="9.09738157819474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55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22419762970351"/>
          <c:y val="8.6222783906132874E-2"/>
          <c:w val="8.4013535068254916E-2"/>
          <c:h val="0.3916476140021231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SW Flow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12"/>
          <c:order val="13"/>
          <c:tx>
            <c:v>Day 1 - No Prefill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Meters'!$IY$5:$IY$38</c:f>
                <c:numCache>
                  <c:formatCode>General</c:formatCode>
                  <c:ptCount val="34"/>
                  <c:pt idx="0">
                    <c:v>0.21002398239383857</c:v>
                  </c:pt>
                  <c:pt idx="1">
                    <c:v>1.089834441522509</c:v>
                  </c:pt>
                  <c:pt idx="2">
                    <c:v>0.61403219571046885</c:v>
                  </c:pt>
                  <c:pt idx="3">
                    <c:v>0.28079145653236859</c:v>
                  </c:pt>
                  <c:pt idx="4">
                    <c:v>0.21264790267341094</c:v>
                  </c:pt>
                  <c:pt idx="5">
                    <c:v>0.49427346322889387</c:v>
                  </c:pt>
                  <c:pt idx="7">
                    <c:v>2.1442817021607361</c:v>
                  </c:pt>
                  <c:pt idx="8">
                    <c:v>1.4762429763868123</c:v>
                  </c:pt>
                  <c:pt idx="9">
                    <c:v>0.97391802986070086</c:v>
                  </c:pt>
                  <c:pt idx="10">
                    <c:v>0.59578311437986065</c:v>
                  </c:pt>
                  <c:pt idx="11">
                    <c:v>2.9952703033910399</c:v>
                  </c:pt>
                  <c:pt idx="12">
                    <c:v>3.3252207937942631</c:v>
                  </c:pt>
                  <c:pt idx="14">
                    <c:v>1.2684626334861875</c:v>
                  </c:pt>
                  <c:pt idx="15">
                    <c:v>0.6143843656423833</c:v>
                  </c:pt>
                  <c:pt idx="16">
                    <c:v>3.5656609540037323</c:v>
                  </c:pt>
                  <c:pt idx="17">
                    <c:v>4.4892680561042511</c:v>
                  </c:pt>
                  <c:pt idx="18">
                    <c:v>10.836616864373951</c:v>
                  </c:pt>
                  <c:pt idx="19">
                    <c:v>6.0303481743317562</c:v>
                  </c:pt>
                  <c:pt idx="21">
                    <c:v>2.4963357966898876</c:v>
                  </c:pt>
                  <c:pt idx="22">
                    <c:v>0.87040105764915587</c:v>
                  </c:pt>
                  <c:pt idx="23">
                    <c:v>1.3485900641229183</c:v>
                  </c:pt>
                  <c:pt idx="24">
                    <c:v>1.4056841720730233</c:v>
                  </c:pt>
                  <c:pt idx="25">
                    <c:v>6.0901671175179919</c:v>
                  </c:pt>
                  <c:pt idx="26">
                    <c:v>1.850628507845423</c:v>
                  </c:pt>
                  <c:pt idx="28">
                    <c:v>2.0042387210107151</c:v>
                  </c:pt>
                  <c:pt idx="29">
                    <c:v>3.489333640030523</c:v>
                  </c:pt>
                  <c:pt idx="30">
                    <c:v>1.4135649743645224</c:v>
                  </c:pt>
                  <c:pt idx="31">
                    <c:v>1.9338153543032162</c:v>
                  </c:pt>
                  <c:pt idx="32">
                    <c:v>1.9819199218426844</c:v>
                  </c:pt>
                  <c:pt idx="33">
                    <c:v>2.4179169981166382</c:v>
                  </c:pt>
                </c:numCache>
              </c:numRef>
            </c:plus>
            <c:minus>
              <c:numRef>
                <c:f>'Seepage Meters'!$IX$5:$IX$38</c:f>
                <c:numCache>
                  <c:formatCode>General</c:formatCode>
                  <c:ptCount val="34"/>
                  <c:pt idx="0">
                    <c:v>0.34794258496336217</c:v>
                  </c:pt>
                  <c:pt idx="1">
                    <c:v>1.5859991393926336</c:v>
                  </c:pt>
                  <c:pt idx="2">
                    <c:v>0.82726852741676571</c:v>
                  </c:pt>
                  <c:pt idx="3">
                    <c:v>0.34973863993735099</c:v>
                  </c:pt>
                  <c:pt idx="4">
                    <c:v>0.55107000862695021</c:v>
                  </c:pt>
                  <c:pt idx="5">
                    <c:v>0.9238063407020356</c:v>
                  </c:pt>
                  <c:pt idx="7">
                    <c:v>3.6602617321017412</c:v>
                  </c:pt>
                  <c:pt idx="8">
                    <c:v>2.7397573179895307</c:v>
                  </c:pt>
                  <c:pt idx="9">
                    <c:v>1.4088846049119583</c:v>
                  </c:pt>
                  <c:pt idx="10">
                    <c:v>0.45153208511744447</c:v>
                  </c:pt>
                  <c:pt idx="11">
                    <c:v>5.4164691373008136</c:v>
                  </c:pt>
                  <c:pt idx="12">
                    <c:v>5.8388453505228837</c:v>
                  </c:pt>
                  <c:pt idx="14">
                    <c:v>1.684185288262638</c:v>
                  </c:pt>
                  <c:pt idx="15">
                    <c:v>0.62769498071216923</c:v>
                  </c:pt>
                  <c:pt idx="16">
                    <c:v>3.2262668785165687</c:v>
                  </c:pt>
                  <c:pt idx="17">
                    <c:v>3.5331754248646519</c:v>
                  </c:pt>
                  <c:pt idx="18">
                    <c:v>7.430870567107867</c:v>
                  </c:pt>
                  <c:pt idx="19">
                    <c:v>7.4048337541374636</c:v>
                  </c:pt>
                  <c:pt idx="21">
                    <c:v>2.5715665675784543</c:v>
                  </c:pt>
                  <c:pt idx="22">
                    <c:v>1.0809925866343661</c:v>
                  </c:pt>
                  <c:pt idx="23">
                    <c:v>1.3322572713811187</c:v>
                  </c:pt>
                  <c:pt idx="24">
                    <c:v>0.71224404119444173</c:v>
                  </c:pt>
                  <c:pt idx="25">
                    <c:v>6.1128786715476373</c:v>
                  </c:pt>
                  <c:pt idx="26">
                    <c:v>1.3737697549807031</c:v>
                  </c:pt>
                  <c:pt idx="28">
                    <c:v>1.5673267242778728</c:v>
                  </c:pt>
                  <c:pt idx="29">
                    <c:v>2.4440148266383268</c:v>
                  </c:pt>
                  <c:pt idx="30">
                    <c:v>1.1690948654863682</c:v>
                  </c:pt>
                  <c:pt idx="31">
                    <c:v>2.2662983948775191</c:v>
                  </c:pt>
                  <c:pt idx="32">
                    <c:v>2.6383921221304645</c:v>
                  </c:pt>
                  <c:pt idx="33">
                    <c:v>2.3950928474217097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7030A0"/>
                </a:solidFill>
                <a:round/>
              </a:ln>
              <a:effectLst/>
            </c:spPr>
          </c:errBars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Meters'!$FG$5:$FG$38</c:f>
              <c:numCache>
                <c:formatCode>0.00</c:formatCode>
                <c:ptCount val="34"/>
                <c:pt idx="0">
                  <c:v>0.81948615324074381</c:v>
                </c:pt>
                <c:pt idx="1">
                  <c:v>2.6701673945570832</c:v>
                </c:pt>
                <c:pt idx="2">
                  <c:v>1.2622045959988355</c:v>
                </c:pt>
                <c:pt idx="3">
                  <c:v>1.2690603388734645</c:v>
                </c:pt>
                <c:pt idx="4">
                  <c:v>0.831684474623686</c:v>
                </c:pt>
                <c:pt idx="5">
                  <c:v>0.76412524371463131</c:v>
                </c:pt>
                <c:pt idx="7">
                  <c:v>4.8802806644463033</c:v>
                </c:pt>
                <c:pt idx="8">
                  <c:v>5.3002404692370515</c:v>
                </c:pt>
                <c:pt idx="9">
                  <c:v>3.3046089255871136</c:v>
                </c:pt>
                <c:pt idx="10">
                  <c:v>2.817981315434634</c:v>
                </c:pt>
                <c:pt idx="11">
                  <c:v>10.043460949207921</c:v>
                </c:pt>
                <c:pt idx="12">
                  <c:v>5.3777002078847191</c:v>
                </c:pt>
                <c:pt idx="14">
                  <c:v>7.2328451649301488</c:v>
                </c:pt>
                <c:pt idx="15">
                  <c:v>9.2792008706488858</c:v>
                </c:pt>
                <c:pt idx="16">
                  <c:v>29.475079833920688</c:v>
                </c:pt>
                <c:pt idx="17">
                  <c:v>36.597003892923667</c:v>
                </c:pt>
                <c:pt idx="18">
                  <c:v>45.663904608478362</c:v>
                </c:pt>
                <c:pt idx="19">
                  <c:v>15.829565398395754</c:v>
                </c:pt>
                <c:pt idx="21">
                  <c:v>15.822164230991913</c:v>
                </c:pt>
                <c:pt idx="22">
                  <c:v>8.6193340327714445</c:v>
                </c:pt>
                <c:pt idx="23">
                  <c:v>13.84098254642482</c:v>
                </c:pt>
                <c:pt idx="24">
                  <c:v>19.38126471165976</c:v>
                </c:pt>
                <c:pt idx="25">
                  <c:v>13.314100847921214</c:v>
                </c:pt>
                <c:pt idx="26">
                  <c:v>7.2522314773051946</c:v>
                </c:pt>
                <c:pt idx="28">
                  <c:v>12.988681848658427</c:v>
                </c:pt>
                <c:pt idx="29">
                  <c:v>25.027705981010108</c:v>
                </c:pt>
                <c:pt idx="30">
                  <c:v>20.191728291879897</c:v>
                </c:pt>
                <c:pt idx="31">
                  <c:v>7.859985620541825</c:v>
                </c:pt>
                <c:pt idx="32">
                  <c:v>6.8311574449480448</c:v>
                </c:pt>
                <c:pt idx="33">
                  <c:v>6.6059796119151724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F5-4DE0-B853-0E4217B9CCE9}"/>
            </c:ext>
          </c:extLst>
        </c:ser>
        <c:ser>
          <c:idx val="14"/>
          <c:order val="14"/>
          <c:tx>
            <c:v>Day 2 - Prefill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Meters'!$JF$5:$JF$38</c:f>
                <c:numCache>
                  <c:formatCode>General</c:formatCode>
                  <c:ptCount val="34"/>
                  <c:pt idx="0">
                    <c:v>0.13660055993736753</c:v>
                  </c:pt>
                  <c:pt idx="1">
                    <c:v>1.3475404676102167</c:v>
                  </c:pt>
                  <c:pt idx="2">
                    <c:v>0.79676040993068398</c:v>
                  </c:pt>
                  <c:pt idx="3">
                    <c:v>0.7454664429965987</c:v>
                  </c:pt>
                  <c:pt idx="4">
                    <c:v>0.82594474982522326</c:v>
                  </c:pt>
                  <c:pt idx="5">
                    <c:v>0.71636790782483284</c:v>
                  </c:pt>
                  <c:pt idx="7">
                    <c:v>0.54658327229504167</c:v>
                  </c:pt>
                  <c:pt idx="8">
                    <c:v>1.1217056422908955</c:v>
                  </c:pt>
                  <c:pt idx="9">
                    <c:v>2.0822579408797015</c:v>
                  </c:pt>
                  <c:pt idx="10">
                    <c:v>1.5108590422607278</c:v>
                  </c:pt>
                  <c:pt idx="11">
                    <c:v>3.8880851976253101</c:v>
                  </c:pt>
                  <c:pt idx="12">
                    <c:v>0.57894137938510948</c:v>
                  </c:pt>
                  <c:pt idx="14">
                    <c:v>1.2674557064430125</c:v>
                  </c:pt>
                  <c:pt idx="15">
                    <c:v>1.0399396640670382</c:v>
                  </c:pt>
                  <c:pt idx="16">
                    <c:v>5.8677662782304907</c:v>
                  </c:pt>
                  <c:pt idx="17">
                    <c:v>3.4294436238877779</c:v>
                  </c:pt>
                  <c:pt idx="18">
                    <c:v>3.4870599811407885</c:v>
                  </c:pt>
                  <c:pt idx="19">
                    <c:v>8.9035303937366841</c:v>
                  </c:pt>
                  <c:pt idx="21">
                    <c:v>5.5153554268310714</c:v>
                  </c:pt>
                  <c:pt idx="22">
                    <c:v>1.1885953871544501</c:v>
                  </c:pt>
                  <c:pt idx="23">
                    <c:v>1.315740671598487</c:v>
                  </c:pt>
                  <c:pt idx="24">
                    <c:v>6.2058331313462318</c:v>
                  </c:pt>
                  <c:pt idx="25">
                    <c:v>1.6509257303713429</c:v>
                  </c:pt>
                  <c:pt idx="26">
                    <c:v>3.9153773243894108</c:v>
                  </c:pt>
                  <c:pt idx="28">
                    <c:v>1.0541468010716297</c:v>
                  </c:pt>
                  <c:pt idx="29">
                    <c:v>5.0519854671184312</c:v>
                  </c:pt>
                  <c:pt idx="30">
                    <c:v>2.6770455141981735</c:v>
                  </c:pt>
                  <c:pt idx="31">
                    <c:v>9.0865190588696301</c:v>
                  </c:pt>
                  <c:pt idx="32">
                    <c:v>2.4024663463223206</c:v>
                  </c:pt>
                  <c:pt idx="33">
                    <c:v>4.9109680954844634</c:v>
                  </c:pt>
                </c:numCache>
              </c:numRef>
            </c:plus>
            <c:minus>
              <c:numRef>
                <c:f>'Seepage Meters'!$JE$5:$JE$38</c:f>
                <c:numCache>
                  <c:formatCode>General</c:formatCode>
                  <c:ptCount val="34"/>
                  <c:pt idx="0">
                    <c:v>0.1140065658782291</c:v>
                  </c:pt>
                  <c:pt idx="1">
                    <c:v>2.662152134014522</c:v>
                  </c:pt>
                  <c:pt idx="2">
                    <c:v>1.2109285867311925</c:v>
                  </c:pt>
                  <c:pt idx="3">
                    <c:v>1.5020934854888452</c:v>
                  </c:pt>
                  <c:pt idx="4">
                    <c:v>0.60548059122119713</c:v>
                  </c:pt>
                  <c:pt idx="5">
                    <c:v>2.2220964352418084</c:v>
                  </c:pt>
                  <c:pt idx="7">
                    <c:v>1.2636358064705711</c:v>
                  </c:pt>
                  <c:pt idx="8">
                    <c:v>1.613808168069343</c:v>
                  </c:pt>
                  <c:pt idx="9">
                    <c:v>5.6911981728483223</c:v>
                  </c:pt>
                  <c:pt idx="10">
                    <c:v>2.0548108482992107</c:v>
                  </c:pt>
                  <c:pt idx="11">
                    <c:v>2.3903819330648144</c:v>
                  </c:pt>
                  <c:pt idx="12">
                    <c:v>0.88521652195081391</c:v>
                  </c:pt>
                  <c:pt idx="14">
                    <c:v>1.8689837603787929</c:v>
                  </c:pt>
                  <c:pt idx="15">
                    <c:v>1.9730621538511439</c:v>
                  </c:pt>
                  <c:pt idx="16">
                    <c:v>16.338749507115921</c:v>
                  </c:pt>
                  <c:pt idx="17">
                    <c:v>1.9682114082508093</c:v>
                  </c:pt>
                  <c:pt idx="18">
                    <c:v>4.5075909487367767</c:v>
                  </c:pt>
                  <c:pt idx="19">
                    <c:v>7.2163475974596629</c:v>
                  </c:pt>
                  <c:pt idx="21">
                    <c:v>4.5681729034178034</c:v>
                  </c:pt>
                  <c:pt idx="22">
                    <c:v>1.2222844035529601</c:v>
                  </c:pt>
                  <c:pt idx="23">
                    <c:v>1.2777508882792894</c:v>
                  </c:pt>
                  <c:pt idx="24">
                    <c:v>2.7685486422597556</c:v>
                  </c:pt>
                  <c:pt idx="25">
                    <c:v>1.4296554110851751</c:v>
                  </c:pt>
                  <c:pt idx="26">
                    <c:v>1.6539215441195694</c:v>
                  </c:pt>
                  <c:pt idx="28">
                    <c:v>1.755262307286614</c:v>
                  </c:pt>
                  <c:pt idx="29">
                    <c:v>2.0205658464233132</c:v>
                  </c:pt>
                  <c:pt idx="30">
                    <c:v>2.873328996129807</c:v>
                  </c:pt>
                  <c:pt idx="31">
                    <c:v>1.0029763846679014</c:v>
                  </c:pt>
                  <c:pt idx="32">
                    <c:v>2.9556341849473799</c:v>
                  </c:pt>
                  <c:pt idx="33">
                    <c:v>5.3147958987717825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C0000"/>
                </a:solidFill>
                <a:round/>
              </a:ln>
              <a:effectLst/>
            </c:spPr>
          </c:errBars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Meters'!$FT$5:$FT$38</c:f>
              <c:numCache>
                <c:formatCode>0.00</c:formatCode>
                <c:ptCount val="34"/>
                <c:pt idx="0">
                  <c:v>0.52377749024835685</c:v>
                </c:pt>
                <c:pt idx="1">
                  <c:v>3.5596326203580775</c:v>
                </c:pt>
                <c:pt idx="2">
                  <c:v>1.5560523551356553</c:v>
                </c:pt>
                <c:pt idx="3">
                  <c:v>1.5850878799068056</c:v>
                </c:pt>
                <c:pt idx="4">
                  <c:v>1.577094939234198</c:v>
                </c:pt>
                <c:pt idx="5">
                  <c:v>1.1161238090886634</c:v>
                </c:pt>
                <c:pt idx="7">
                  <c:v>6.3617964517080594</c:v>
                </c:pt>
                <c:pt idx="8">
                  <c:v>4.94811419791957</c:v>
                </c:pt>
                <c:pt idx="9">
                  <c:v>5.4742214846089841</c:v>
                </c:pt>
                <c:pt idx="10">
                  <c:v>3.4815214991086108</c:v>
                </c:pt>
                <c:pt idx="11">
                  <c:v>8.2439062744309073</c:v>
                </c:pt>
                <c:pt idx="12">
                  <c:v>5.2023195001851574</c:v>
                </c:pt>
                <c:pt idx="14">
                  <c:v>8.5755235758495338</c:v>
                </c:pt>
                <c:pt idx="15">
                  <c:v>10.903642693196925</c:v>
                </c:pt>
                <c:pt idx="16">
                  <c:v>37.229130872711146</c:v>
                </c:pt>
                <c:pt idx="17">
                  <c:v>42.413438517990656</c:v>
                </c:pt>
                <c:pt idx="18">
                  <c:v>53.445200094208417</c:v>
                </c:pt>
                <c:pt idx="19">
                  <c:v>25.891731857540709</c:v>
                </c:pt>
                <c:pt idx="21">
                  <c:v>19.809767146309241</c:v>
                </c:pt>
                <c:pt idx="22">
                  <c:v>11.603138334573647</c:v>
                </c:pt>
                <c:pt idx="23">
                  <c:v>15.871638296327337</c:v>
                </c:pt>
                <c:pt idx="24">
                  <c:v>24.128793295455747</c:v>
                </c:pt>
                <c:pt idx="25">
                  <c:v>17.088963346139639</c:v>
                </c:pt>
                <c:pt idx="26">
                  <c:v>15.815548916887042</c:v>
                </c:pt>
                <c:pt idx="28">
                  <c:v>15.048593054936646</c:v>
                </c:pt>
                <c:pt idx="29">
                  <c:v>28.973813769315143</c:v>
                </c:pt>
                <c:pt idx="30">
                  <c:v>23.135371689095837</c:v>
                </c:pt>
                <c:pt idx="31">
                  <c:v>9.0865190588696301</c:v>
                </c:pt>
                <c:pt idx="32">
                  <c:v>12.536635312857753</c:v>
                </c:pt>
                <c:pt idx="33">
                  <c:v>10.609590563708728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F5-4DE0-B853-0E4217B9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51632"/>
        <c:axId val="-16173543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2F5-4DE0-B853-0E4217B9CCE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D2F5-4DE0-B853-0E4217B9CC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D2F5-4DE0-B853-0E4217B9CC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D2F5-4DE0-B853-0E4217B9CC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D2F5-4DE0-B853-0E4217B9CC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D2F5-4DE0-B853-0E4217B9CCE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[1]June!$Q$5:$Q$38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79.158964879852135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D2F5-4DE0-B853-0E4217B9CC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 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[1]June!$AE$5:$AE$38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86.195860969156612</c:v>
                      </c:pt>
                      <c:pt idx="1">
                        <c:v>76.474837937049273</c:v>
                      </c:pt>
                      <c:pt idx="2">
                        <c:v>79.585604624604116</c:v>
                      </c:pt>
                      <c:pt idx="3">
                        <c:v>75.406879761958422</c:v>
                      </c:pt>
                      <c:pt idx="5">
                        <c:v>79.984328538133894</c:v>
                      </c:pt>
                      <c:pt idx="7">
                        <c:v>43.371237127013472</c:v>
                      </c:pt>
                      <c:pt idx="8">
                        <c:v>33.444010862371918</c:v>
                      </c:pt>
                      <c:pt idx="9">
                        <c:v>24.538557693586359</c:v>
                      </c:pt>
                      <c:pt idx="10">
                        <c:v>33.887795589266375</c:v>
                      </c:pt>
                      <c:pt idx="11">
                        <c:v>22.905113986444857</c:v>
                      </c:pt>
                      <c:pt idx="12">
                        <c:v>47.20035995719428</c:v>
                      </c:pt>
                      <c:pt idx="14">
                        <c:v>-7.4173341548572562</c:v>
                      </c:pt>
                      <c:pt idx="15">
                        <c:v>6.1145874367443422</c:v>
                      </c:pt>
                      <c:pt idx="16">
                        <c:v>10.002843736669984</c:v>
                      </c:pt>
                      <c:pt idx="17">
                        <c:v>-6.9962088347353664</c:v>
                      </c:pt>
                      <c:pt idx="18">
                        <c:v>-6.1750419120491973</c:v>
                      </c:pt>
                      <c:pt idx="19">
                        <c:v>-2.7754439029854803</c:v>
                      </c:pt>
                      <c:pt idx="21">
                        <c:v>0.20774905985083575</c:v>
                      </c:pt>
                      <c:pt idx="22">
                        <c:v>-3.2435370076280132</c:v>
                      </c:pt>
                      <c:pt idx="23">
                        <c:v>7.6932598362820181</c:v>
                      </c:pt>
                      <c:pt idx="24">
                        <c:v>8.3423086439518617</c:v>
                      </c:pt>
                      <c:pt idx="25">
                        <c:v>-3.6655283686832143</c:v>
                      </c:pt>
                      <c:pt idx="26">
                        <c:v>1.7460403754847638</c:v>
                      </c:pt>
                      <c:pt idx="28">
                        <c:v>-5.1844496008180085</c:v>
                      </c:pt>
                      <c:pt idx="29">
                        <c:v>-4.6754376427095785</c:v>
                      </c:pt>
                      <c:pt idx="30">
                        <c:v>-7.2550831792975821</c:v>
                      </c:pt>
                      <c:pt idx="32">
                        <c:v>-1.1174062970844592</c:v>
                      </c:pt>
                      <c:pt idx="33">
                        <c:v>-8.160813308687608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D2F5-4DE0-B853-0E4217B9CC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[1]June!$AS$5:$AS$38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85.129232481935802</c:v>
                      </c:pt>
                      <c:pt idx="1">
                        <c:v>83.788923645670408</c:v>
                      </c:pt>
                      <c:pt idx="2">
                        <c:v>79.279686970217327</c:v>
                      </c:pt>
                      <c:pt idx="3">
                        <c:v>75.887172490684506</c:v>
                      </c:pt>
                      <c:pt idx="4">
                        <c:v>97.018049363923026</c:v>
                      </c:pt>
                      <c:pt idx="5">
                        <c:v>86.730041369597743</c:v>
                      </c:pt>
                      <c:pt idx="7">
                        <c:v>44.531731361675909</c:v>
                      </c:pt>
                      <c:pt idx="9">
                        <c:v>25.29966952332942</c:v>
                      </c:pt>
                      <c:pt idx="10">
                        <c:v>31.532069422406895</c:v>
                      </c:pt>
                      <c:pt idx="11">
                        <c:v>21.742425950137495</c:v>
                      </c:pt>
                      <c:pt idx="12">
                        <c:v>45.899235649697765</c:v>
                      </c:pt>
                      <c:pt idx="14">
                        <c:v>-4.8849030649529261</c:v>
                      </c:pt>
                      <c:pt idx="15">
                        <c:v>6.9927255381312916</c:v>
                      </c:pt>
                      <c:pt idx="16">
                        <c:v>8.3676951514289826</c:v>
                      </c:pt>
                      <c:pt idx="17">
                        <c:v>-1.2168823166974672</c:v>
                      </c:pt>
                      <c:pt idx="18">
                        <c:v>-1.5548548439708743</c:v>
                      </c:pt>
                      <c:pt idx="19">
                        <c:v>-2.4264987967774507</c:v>
                      </c:pt>
                      <c:pt idx="21">
                        <c:v>2.7979222887027002</c:v>
                      </c:pt>
                      <c:pt idx="22">
                        <c:v>-1.4012377453847753</c:v>
                      </c:pt>
                      <c:pt idx="23">
                        <c:v>4.4121769037301872</c:v>
                      </c:pt>
                      <c:pt idx="25">
                        <c:v>-0.77456277548698937</c:v>
                      </c:pt>
                      <c:pt idx="26">
                        <c:v>2.4630314232901926</c:v>
                      </c:pt>
                      <c:pt idx="28">
                        <c:v>-2.2095172591669465</c:v>
                      </c:pt>
                      <c:pt idx="29">
                        <c:v>-2.7939001848428733</c:v>
                      </c:pt>
                      <c:pt idx="30">
                        <c:v>-1.3216266173752373</c:v>
                      </c:pt>
                      <c:pt idx="31">
                        <c:v>-7.2851201478742871</c:v>
                      </c:pt>
                      <c:pt idx="32">
                        <c:v>-1.6889273150080402</c:v>
                      </c:pt>
                      <c:pt idx="33">
                        <c:v>-3.0954938302442994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D2F5-4DE0-B853-0E4217B9CCE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FW Flow 1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[1]June!$R$5:$R$38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4.8162921166131589</c:v>
                      </c:pt>
                      <c:pt idx="1">
                        <c:v>13.977364853909267</c:v>
                      </c:pt>
                      <c:pt idx="2">
                        <c:v>34.430435299585994</c:v>
                      </c:pt>
                      <c:pt idx="3">
                        <c:v>37.403768200538323</c:v>
                      </c:pt>
                      <c:pt idx="4">
                        <c:v>26.673692858146595</c:v>
                      </c:pt>
                      <c:pt idx="5">
                        <c:v>15.945309206472743</c:v>
                      </c:pt>
                      <c:pt idx="7">
                        <c:v>22.481175211596465</c:v>
                      </c:pt>
                      <c:pt idx="8">
                        <c:v>27.617580612035326</c:v>
                      </c:pt>
                      <c:pt idx="9">
                        <c:v>24.459923684750997</c:v>
                      </c:pt>
                      <c:pt idx="10">
                        <c:v>20.043454291922039</c:v>
                      </c:pt>
                      <c:pt idx="11">
                        <c:v>33.017695193004073</c:v>
                      </c:pt>
                      <c:pt idx="12">
                        <c:v>42.18622650279427</c:v>
                      </c:pt>
                      <c:pt idx="14">
                        <c:v>1.9038817005545292</c:v>
                      </c:pt>
                      <c:pt idx="15">
                        <c:v>2.4494384451578739</c:v>
                      </c:pt>
                      <c:pt idx="16">
                        <c:v>22.547318697236005</c:v>
                      </c:pt>
                      <c:pt idx="17">
                        <c:v>11.506793786684826</c:v>
                      </c:pt>
                      <c:pt idx="18">
                        <c:v>24.479521354217336</c:v>
                      </c:pt>
                      <c:pt idx="19">
                        <c:v>1.2955216136459446</c:v>
                      </c:pt>
                      <c:pt idx="21">
                        <c:v>1.9827371880100748</c:v>
                      </c:pt>
                      <c:pt idx="22">
                        <c:v>1.3653511474311162</c:v>
                      </c:pt>
                      <c:pt idx="23">
                        <c:v>5.1799785971397991</c:v>
                      </c:pt>
                      <c:pt idx="24">
                        <c:v>3.5053128817113657</c:v>
                      </c:pt>
                      <c:pt idx="25">
                        <c:v>0.77742106344110551</c:v>
                      </c:pt>
                      <c:pt idx="26">
                        <c:v>0.56750008107143879</c:v>
                      </c:pt>
                      <c:pt idx="28">
                        <c:v>3.3040395196246943</c:v>
                      </c:pt>
                      <c:pt idx="29">
                        <c:v>12.410091772870253</c:v>
                      </c:pt>
                      <c:pt idx="30">
                        <c:v>4.1670720238674326</c:v>
                      </c:pt>
                      <c:pt idx="31">
                        <c:v>0.62652008950286953</c:v>
                      </c:pt>
                      <c:pt idx="32">
                        <c:v>0.28456075493725097</c:v>
                      </c:pt>
                      <c:pt idx="33">
                        <c:v>0.25396979818616233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D2F5-4DE0-B853-0E4217B9CCE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FW Flow 2</c:v>
                </c:tx>
                <c:spPr>
                  <a:ln w="19050" cap="rnd">
                    <a:solidFill>
                      <a:srgbClr val="FF5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5050"/>
                    </a:solidFill>
                    <a:ln w="9525">
                      <a:solidFill>
                        <a:srgbClr val="FF5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[1]June!$AF$5:$AF$38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10.283014992811664</c:v>
                      </c:pt>
                      <c:pt idx="1">
                        <c:v>12.701084195392978</c:v>
                      </c:pt>
                      <c:pt idx="2">
                        <c:v>29.227929651608996</c:v>
                      </c:pt>
                      <c:pt idx="3">
                        <c:v>21.69601452800207</c:v>
                      </c:pt>
                      <c:pt idx="5">
                        <c:v>21.516252121369352</c:v>
                      </c:pt>
                      <c:pt idx="7">
                        <c:v>2.8406892153365551</c:v>
                      </c:pt>
                      <c:pt idx="8">
                        <c:v>12.673519905740937</c:v>
                      </c:pt>
                      <c:pt idx="9">
                        <c:v>7.9786187588503017</c:v>
                      </c:pt>
                      <c:pt idx="10">
                        <c:v>9.1952848850406994</c:v>
                      </c:pt>
                      <c:pt idx="11">
                        <c:v>7.2331938904562696</c:v>
                      </c:pt>
                      <c:pt idx="12">
                        <c:v>20.977937758753015</c:v>
                      </c:pt>
                      <c:pt idx="14">
                        <c:v>-0.78077201630076387</c:v>
                      </c:pt>
                      <c:pt idx="15">
                        <c:v>0.87249083892726276</c:v>
                      </c:pt>
                      <c:pt idx="16">
                        <c:v>1.2167201738171676</c:v>
                      </c:pt>
                      <c:pt idx="17">
                        <c:v>-0.80190463836732861</c:v>
                      </c:pt>
                      <c:pt idx="18">
                        <c:v>-0.62111532682600101</c:v>
                      </c:pt>
                      <c:pt idx="19">
                        <c:v>-0.42848958502231971</c:v>
                      </c:pt>
                      <c:pt idx="21">
                        <c:v>0.11274334943951787</c:v>
                      </c:pt>
                      <c:pt idx="22">
                        <c:v>-0.53869269600371694</c:v>
                      </c:pt>
                      <c:pt idx="23">
                        <c:v>1.0077720487293405</c:v>
                      </c:pt>
                      <c:pt idx="25">
                        <c:v>-0.50588578655511041</c:v>
                      </c:pt>
                      <c:pt idx="26">
                        <c:v>0.20829955356660335</c:v>
                      </c:pt>
                      <c:pt idx="28">
                        <c:v>-0.56998627190279871</c:v>
                      </c:pt>
                      <c:pt idx="29">
                        <c:v>-0.55777150825307253</c:v>
                      </c:pt>
                      <c:pt idx="30">
                        <c:v>-0.6958091470203529</c:v>
                      </c:pt>
                      <c:pt idx="32">
                        <c:v>-0.31104409205391959</c:v>
                      </c:pt>
                      <c:pt idx="33">
                        <c:v>-0.57268865324123563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D2F5-4DE0-B853-0E4217B9CC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FW Flow 3</c:v>
                </c:tx>
                <c:spPr>
                  <a:ln w="19050" cap="rnd">
                    <a:solidFill>
                      <a:srgbClr val="FF7C8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99"/>
                    </a:solidFill>
                    <a:ln w="9525">
                      <a:solidFill>
                        <a:srgbClr val="FF9999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[1]June!$AT$5:$AT$38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8.7618391326436829</c:v>
                      </c:pt>
                      <c:pt idx="1">
                        <c:v>15.287803612543373</c:v>
                      </c:pt>
                      <c:pt idx="2">
                        <c:v>31.340975667758428</c:v>
                      </c:pt>
                      <c:pt idx="3">
                        <c:v>22.366745576201748</c:v>
                      </c:pt>
                      <c:pt idx="4">
                        <c:v>50.154360022051442</c:v>
                      </c:pt>
                      <c:pt idx="5">
                        <c:v>25.562538508934072</c:v>
                      </c:pt>
                      <c:pt idx="7">
                        <c:v>3.437537157743404</c:v>
                      </c:pt>
                      <c:pt idx="9">
                        <c:v>7.8118277826420668</c:v>
                      </c:pt>
                      <c:pt idx="10">
                        <c:v>8.3347926192560919</c:v>
                      </c:pt>
                      <c:pt idx="11">
                        <c:v>8.340954048707717</c:v>
                      </c:pt>
                      <c:pt idx="12">
                        <c:v>19.862827123261024</c:v>
                      </c:pt>
                      <c:pt idx="14">
                        <c:v>-0.49134697495432955</c:v>
                      </c:pt>
                      <c:pt idx="15">
                        <c:v>1.0141496686880469</c:v>
                      </c:pt>
                      <c:pt idx="16">
                        <c:v>1.0178249073083208</c:v>
                      </c:pt>
                      <c:pt idx="17">
                        <c:v>-0.18786955064803001</c:v>
                      </c:pt>
                      <c:pt idx="18">
                        <c:v>-0.18549145507020953</c:v>
                      </c:pt>
                      <c:pt idx="19">
                        <c:v>-0.30082909059463137</c:v>
                      </c:pt>
                      <c:pt idx="21">
                        <c:v>1.8783712207197076</c:v>
                      </c:pt>
                      <c:pt idx="22">
                        <c:v>-0.25894217984888246</c:v>
                      </c:pt>
                      <c:pt idx="23">
                        <c:v>0.50365902433224119</c:v>
                      </c:pt>
                      <c:pt idx="25">
                        <c:v>-0.11776977872901591</c:v>
                      </c:pt>
                      <c:pt idx="26">
                        <c:v>0.72018462669303873</c:v>
                      </c:pt>
                      <c:pt idx="28">
                        <c:v>-0.22224384127293259</c:v>
                      </c:pt>
                      <c:pt idx="29">
                        <c:v>-0.32677195144361093</c:v>
                      </c:pt>
                      <c:pt idx="30">
                        <c:v>-0.13911859130265655</c:v>
                      </c:pt>
                      <c:pt idx="31">
                        <c:v>-0.68164866880695096</c:v>
                      </c:pt>
                      <c:pt idx="32">
                        <c:v>-0.24494384451578594</c:v>
                      </c:pt>
                      <c:pt idx="33">
                        <c:v>-0.26791408589248911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D2F5-4DE0-B853-0E4217B9CCE9}"/>
                  </c:ext>
                </c:extLst>
              </c15:ser>
            </c15:filteredScatterSeries>
            <c15:filteredScatterSeries>
              <c15:ser>
                <c:idx val="13"/>
                <c:order val="12"/>
                <c:tx>
                  <c:v>Mean SW Flow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 xmlns:c16r2="http://schemas.microsoft.com/office/drawing/2015/06/chart">
                        <c:ext xmlns:c15="http://schemas.microsoft.com/office/drawing/2012/chart" uri="{02D57815-91ED-43cb-92C2-25804820EDAC}">
                          <c15:formulaRef>
                            <c15:sqref>[1]June!$CG$5:$CG$38</c15:sqref>
                          </c15:formulaRef>
                        </c:ext>
                      </c:extLst>
                      <c:numCache>
                        <c:formatCode>General</c:formatCode>
                        <c:ptCount val="34"/>
                        <c:pt idx="0">
                          <c:v>0.32177254596750626</c:v>
                        </c:pt>
                        <c:pt idx="1">
                          <c:v>0.89780314413060935</c:v>
                        </c:pt>
                        <c:pt idx="2">
                          <c:v>2.6646524917757519</c:v>
                        </c:pt>
                        <c:pt idx="3">
                          <c:v>1.8375112148825483</c:v>
                        </c:pt>
                        <c:pt idx="4">
                          <c:v>0.54036817243354562</c:v>
                        </c:pt>
                        <c:pt idx="5">
                          <c:v>2.2208259918640301</c:v>
                        </c:pt>
                        <c:pt idx="7">
                          <c:v>0.69084036853275199</c:v>
                        </c:pt>
                        <c:pt idx="8">
                          <c:v>10.863843218644266</c:v>
                        </c:pt>
                        <c:pt idx="9">
                          <c:v>7.7773526031138616</c:v>
                        </c:pt>
                        <c:pt idx="10">
                          <c:v>5.2813359132067159</c:v>
                        </c:pt>
                        <c:pt idx="11">
                          <c:v>10.117535572346355</c:v>
                        </c:pt>
                        <c:pt idx="12">
                          <c:v>7.3215077125963468</c:v>
                        </c:pt>
                        <c:pt idx="14">
                          <c:v>1.6931139720321564</c:v>
                        </c:pt>
                        <c:pt idx="15">
                          <c:v>1.9126914637178292</c:v>
                        </c:pt>
                        <c:pt idx="16">
                          <c:v>6.4540433029585689</c:v>
                        </c:pt>
                        <c:pt idx="17">
                          <c:v>7.8273394515246828</c:v>
                        </c:pt>
                        <c:pt idx="18">
                          <c:v>11.169734770279568</c:v>
                        </c:pt>
                        <c:pt idx="19">
                          <c:v>2.869820886164888</c:v>
                        </c:pt>
                        <c:pt idx="21">
                          <c:v>21.824413673328934</c:v>
                        </c:pt>
                        <c:pt idx="22">
                          <c:v>4.5807345432795383</c:v>
                        </c:pt>
                        <c:pt idx="23">
                          <c:v>0.77045612593817658</c:v>
                        </c:pt>
                        <c:pt idx="25">
                          <c:v>1.18267016895288</c:v>
                        </c:pt>
                        <c:pt idx="26">
                          <c:v>12.566001160222388</c:v>
                        </c:pt>
                        <c:pt idx="28">
                          <c:v>1.1199749219011785</c:v>
                        </c:pt>
                        <c:pt idx="29">
                          <c:v>7.5721085420472534</c:v>
                        </c:pt>
                        <c:pt idx="30">
                          <c:v>5.8325316268695993</c:v>
                        </c:pt>
                        <c:pt idx="31">
                          <c:v>0.42016625049994083</c:v>
                        </c:pt>
                        <c:pt idx="32">
                          <c:v>10.9028295734201</c:v>
                        </c:pt>
                        <c:pt idx="33">
                          <c:v>0.61817873910490029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 xmlns:c16r2="http://schemas.microsoft.com/office/drawing/2015/06/chart">
                        <c:ext xmlns:c15="http://schemas.microsoft.com/office/drawing/2012/chart" uri="{02D57815-91ED-43cb-92C2-25804820EDAC}">
                          <c15:formulaRef>
                            <c15:sqref>[1]June!$CF$5:$CF$38</c15:sqref>
                          </c15:formulaRef>
                        </c:ext>
                      </c:extLst>
                      <c:numCache>
                        <c:formatCode>General</c:formatCode>
                        <c:ptCount val="34"/>
                        <c:pt idx="0">
                          <c:v>0.52729405151819786</c:v>
                        </c:pt>
                        <c:pt idx="1">
                          <c:v>0.84631377169561972</c:v>
                        </c:pt>
                        <c:pt idx="2">
                          <c:v>4.6353334558412866</c:v>
                        </c:pt>
                        <c:pt idx="3">
                          <c:v>0.93426727632389195</c:v>
                        </c:pt>
                        <c:pt idx="4">
                          <c:v>0.54036817243354562</c:v>
                        </c:pt>
                        <c:pt idx="5">
                          <c:v>2.9684650113680164</c:v>
                        </c:pt>
                        <c:pt idx="7">
                          <c:v>0.80893803619749827</c:v>
                        </c:pt>
                        <c:pt idx="8">
                          <c:v>10.863843218644266</c:v>
                        </c:pt>
                        <c:pt idx="9">
                          <c:v>14.084069281851164</c:v>
                        </c:pt>
                        <c:pt idx="10">
                          <c:v>10.403933946593737</c:v>
                        </c:pt>
                        <c:pt idx="11">
                          <c:v>14.559205571950002</c:v>
                        </c:pt>
                        <c:pt idx="12">
                          <c:v>14.588535417409826</c:v>
                        </c:pt>
                        <c:pt idx="14">
                          <c:v>2.6289666454079343</c:v>
                        </c:pt>
                        <c:pt idx="15">
                          <c:v>3.7331236285414722</c:v>
                        </c:pt>
                        <c:pt idx="16">
                          <c:v>3.3264692847337063</c:v>
                        </c:pt>
                        <c:pt idx="17">
                          <c:v>5.5949562754699453</c:v>
                        </c:pt>
                        <c:pt idx="18">
                          <c:v>6.3027279638817717</c:v>
                        </c:pt>
                        <c:pt idx="19">
                          <c:v>3.0192085265535962</c:v>
                        </c:pt>
                        <c:pt idx="21">
                          <c:v>32.548958141914653</c:v>
                        </c:pt>
                        <c:pt idx="22">
                          <c:v>7.5698745734741451</c:v>
                        </c:pt>
                        <c:pt idx="23">
                          <c:v>0.40964137598051487</c:v>
                        </c:pt>
                        <c:pt idx="25">
                          <c:v>1.3499475738020372</c:v>
                        </c:pt>
                        <c:pt idx="26">
                          <c:v>8.3339458731033744</c:v>
                        </c:pt>
                        <c:pt idx="28">
                          <c:v>1.2016949335754656</c:v>
                        </c:pt>
                        <c:pt idx="29">
                          <c:v>4.0185131137558425</c:v>
                        </c:pt>
                        <c:pt idx="30">
                          <c:v>3.1057567928858916</c:v>
                        </c:pt>
                        <c:pt idx="31">
                          <c:v>0.42016625049994083</c:v>
                        </c:pt>
                        <c:pt idx="32">
                          <c:v>8.4062255659687324</c:v>
                        </c:pt>
                        <c:pt idx="33">
                          <c:v>0.71447359413114953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[1]June!$BH$5:$BH$38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1.3250370226243369</c:v>
                      </c:pt>
                      <c:pt idx="1">
                        <c:v>3.0092997949793361</c:v>
                      </c:pt>
                      <c:pt idx="2">
                        <c:v>5.5265355831558791</c:v>
                      </c:pt>
                      <c:pt idx="3">
                        <c:v>8.0101825728832221</c:v>
                      </c:pt>
                      <c:pt idx="4">
                        <c:v>1.0011782382635559</c:v>
                      </c:pt>
                      <c:pt idx="5">
                        <c:v>3.1635066820882565</c:v>
                      </c:pt>
                      <c:pt idx="7">
                        <c:v>3.5909207193378792</c:v>
                      </c:pt>
                      <c:pt idx="8">
                        <c:v>14.357373717720055</c:v>
                      </c:pt>
                      <c:pt idx="9">
                        <c:v>16.758648521076772</c:v>
                      </c:pt>
                      <c:pt idx="10">
                        <c:v>12.81662000554889</c:v>
                      </c:pt>
                      <c:pt idx="11">
                        <c:v>19.90408347836113</c:v>
                      </c:pt>
                      <c:pt idx="12">
                        <c:v>16.144998973095088</c:v>
                      </c:pt>
                      <c:pt idx="14">
                        <c:v>9.6139738337422926</c:v>
                      </c:pt>
                      <c:pt idx="15">
                        <c:v>11.576082844202311</c:v>
                      </c:pt>
                      <c:pt idx="16">
                        <c:v>14.273491800975018</c:v>
                      </c:pt>
                      <c:pt idx="17">
                        <c:v>17.858849217930842</c:v>
                      </c:pt>
                      <c:pt idx="18">
                        <c:v>16.982322822871513</c:v>
                      </c:pt>
                      <c:pt idx="19">
                        <c:v>15.717698435861678</c:v>
                      </c:pt>
                      <c:pt idx="21">
                        <c:v>43.431718029927964</c:v>
                      </c:pt>
                      <c:pt idx="22">
                        <c:v>14.157739800312035</c:v>
                      </c:pt>
                      <c:pt idx="23">
                        <c:v>11.321187030010845</c:v>
                      </c:pt>
                      <c:pt idx="24">
                        <c:v>17.079482439926061</c:v>
                      </c:pt>
                      <c:pt idx="25">
                        <c:v>14.139777972349235</c:v>
                      </c:pt>
                      <c:pt idx="26">
                        <c:v>15.953580294955913</c:v>
                      </c:pt>
                      <c:pt idx="28">
                        <c:v>11.482418307012139</c:v>
                      </c:pt>
                      <c:pt idx="29">
                        <c:v>16.041191497947992</c:v>
                      </c:pt>
                      <c:pt idx="30">
                        <c:v>13.392209214760044</c:v>
                      </c:pt>
                      <c:pt idx="31">
                        <c:v>9.6182075645058429</c:v>
                      </c:pt>
                      <c:pt idx="32">
                        <c:v>17.244471828575339</c:v>
                      </c:pt>
                      <c:pt idx="33">
                        <c:v>8.3047061070215076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D2F5-4DE0-B853-0E4217B9CCE9}"/>
                  </c:ext>
                </c:extLst>
              </c15:ser>
            </c15:filteredScatterSeries>
          </c:ext>
        </c:extLst>
      </c:scatterChart>
      <c:valAx>
        <c:axId val="-16173516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54352"/>
        <c:crossesAt val="-10"/>
        <c:crossBetween val="midCat"/>
        <c:majorUnit val="6"/>
      </c:valAx>
      <c:valAx>
        <c:axId val="-161735435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 (cm/d)</a:t>
                </a:r>
              </a:p>
            </c:rich>
          </c:tx>
          <c:layout>
            <c:manualLayout>
              <c:xMode val="edge"/>
              <c:yMode val="edge"/>
              <c:x val="5.1834286313907692E-2"/>
              <c:y val="9.07625628345028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5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16281532896809"/>
          <c:y val="9.9952871247218675E-2"/>
          <c:w val="0.13004202072477156"/>
          <c:h val="7.8329522800424642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tide 6-13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9D-4B73-99FF-FF356C08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51088"/>
        <c:axId val="-1617357072"/>
      </c:scatterChart>
      <c:valAx>
        <c:axId val="-16173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57072"/>
        <c:crosses val="autoZero"/>
        <c:crossBetween val="midCat"/>
      </c:valAx>
      <c:valAx>
        <c:axId val="-161735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5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Flux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87960706866041E-2"/>
          <c:y val="8.6080641975046931E-2"/>
          <c:w val="0.93806116255012106"/>
          <c:h val="0.86007946107838051"/>
        </c:manualLayout>
      </c:layout>
      <c:scatterChart>
        <c:scatterStyle val="lineMarker"/>
        <c:varyColors val="0"/>
        <c:ser>
          <c:idx val="0"/>
          <c:order val="0"/>
          <c:tx>
            <c:v>Flux 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Meters'!$O$5:$O$38</c:f>
              <c:numCache>
                <c:formatCode>0.0</c:formatCode>
                <c:ptCount val="34"/>
                <c:pt idx="0">
                  <c:v>8.2156611039794658</c:v>
                </c:pt>
                <c:pt idx="1">
                  <c:v>23.335447051363367</c:v>
                </c:pt>
                <c:pt idx="2">
                  <c:v>51.067427605157462</c:v>
                </c:pt>
                <c:pt idx="3">
                  <c:v>77.673636145157431</c:v>
                </c:pt>
                <c:pt idx="4">
                  <c:v>38.763575605680863</c:v>
                </c:pt>
                <c:pt idx="5">
                  <c:v>26.532083633741895</c:v>
                </c:pt>
                <c:pt idx="7">
                  <c:v>34.062684801892402</c:v>
                </c:pt>
                <c:pt idx="8">
                  <c:v>41.947565543071136</c:v>
                </c:pt>
                <c:pt idx="9">
                  <c:v>36.179337231968809</c:v>
                </c:pt>
                <c:pt idx="10">
                  <c:v>29.941520467836256</c:v>
                </c:pt>
                <c:pt idx="11">
                  <c:v>50.588008482745366</c:v>
                </c:pt>
                <c:pt idx="12">
                  <c:v>57.682668208983955</c:v>
                </c:pt>
                <c:pt idx="14">
                  <c:v>11.347517730496437</c:v>
                </c:pt>
                <c:pt idx="15">
                  <c:v>13.000923361034157</c:v>
                </c:pt>
                <c:pt idx="16">
                  <c:v>54.093567251461927</c:v>
                </c:pt>
                <c:pt idx="17">
                  <c:v>46.491228070175453</c:v>
                </c:pt>
                <c:pt idx="18">
                  <c:v>65.111231687466045</c:v>
                </c:pt>
                <c:pt idx="19">
                  <c:v>24.85380116959065</c:v>
                </c:pt>
                <c:pt idx="21">
                  <c:v>15.75366988900824</c:v>
                </c:pt>
                <c:pt idx="22">
                  <c:v>9.54385964912281</c:v>
                </c:pt>
                <c:pt idx="23">
                  <c:v>18.988648090815285</c:v>
                </c:pt>
                <c:pt idx="24">
                  <c:v>24.217406260749929</c:v>
                </c:pt>
                <c:pt idx="25">
                  <c:v>15.654520917678822</c:v>
                </c:pt>
                <c:pt idx="26">
                  <c:v>9.2684541542535648</c:v>
                </c:pt>
                <c:pt idx="28">
                  <c:v>17.8389899983604</c:v>
                </c:pt>
                <c:pt idx="29">
                  <c:v>40.02599090318391</c:v>
                </c:pt>
                <c:pt idx="30">
                  <c:v>25.990903183885635</c:v>
                </c:pt>
                <c:pt idx="31">
                  <c:v>10.816030902945439</c:v>
                </c:pt>
                <c:pt idx="32">
                  <c:v>9.7744360902255636</c:v>
                </c:pt>
                <c:pt idx="33">
                  <c:v>9.2731829573934839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2A-4996-B5DA-FB525FB746A9}"/>
            </c:ext>
          </c:extLst>
        </c:ser>
        <c:ser>
          <c:idx val="2"/>
          <c:order val="2"/>
          <c:tx>
            <c:v>Flux 2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Meters'!$T$5:$T$38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Meters'!$AC$5:$AC$38</c:f>
              <c:numCache>
                <c:formatCode>0.0</c:formatCode>
                <c:ptCount val="34"/>
                <c:pt idx="0">
                  <c:v>7.0728001105125067</c:v>
                </c:pt>
                <c:pt idx="1">
                  <c:v>23.319838056680162</c:v>
                </c:pt>
                <c:pt idx="2">
                  <c:v>50.094466936572225</c:v>
                </c:pt>
                <c:pt idx="3">
                  <c:v>65.20917678812414</c:v>
                </c:pt>
                <c:pt idx="4">
                  <c:v>40.593792172739562</c:v>
                </c:pt>
                <c:pt idx="5">
                  <c:v>25.127334465195251</c:v>
                </c:pt>
                <c:pt idx="7">
                  <c:v>30.877192982456137</c:v>
                </c:pt>
                <c:pt idx="8">
                  <c:v>44.997991161108899</c:v>
                </c:pt>
                <c:pt idx="9">
                  <c:v>38.434547908232133</c:v>
                </c:pt>
                <c:pt idx="10">
                  <c:v>30.855765367617519</c:v>
                </c:pt>
                <c:pt idx="11">
                  <c:v>57.445940432476533</c:v>
                </c:pt>
                <c:pt idx="12">
                  <c:v>54.412955465587061</c:v>
                </c:pt>
                <c:pt idx="14">
                  <c:v>8.4210526315789505</c:v>
                </c:pt>
                <c:pt idx="15">
                  <c:v>12.091767881241571</c:v>
                </c:pt>
                <c:pt idx="16">
                  <c:v>54.834761321909447</c:v>
                </c:pt>
                <c:pt idx="17">
                  <c:v>51.788385692914439</c:v>
                </c:pt>
                <c:pt idx="18">
                  <c:v>84.868421052631575</c:v>
                </c:pt>
                <c:pt idx="19">
                  <c:v>10.580296896086368</c:v>
                </c:pt>
                <c:pt idx="21">
                  <c:v>20.944669365721982</c:v>
                </c:pt>
                <c:pt idx="22">
                  <c:v>9.5006747638326541</c:v>
                </c:pt>
                <c:pt idx="23">
                  <c:v>18.278253773969791</c:v>
                </c:pt>
                <c:pt idx="24">
                  <c:v>22.070443283781955</c:v>
                </c:pt>
                <c:pt idx="25">
                  <c:v>15.114709851551948</c:v>
                </c:pt>
                <c:pt idx="26">
                  <c:v>9.2847503373819151</c:v>
                </c:pt>
                <c:pt idx="28">
                  <c:v>14.673046251993611</c:v>
                </c:pt>
                <c:pt idx="29">
                  <c:v>31.685273790536929</c:v>
                </c:pt>
                <c:pt idx="30">
                  <c:v>26.581605528973952</c:v>
                </c:pt>
                <c:pt idx="31">
                  <c:v>9.4281505289942427</c:v>
                </c:pt>
                <c:pt idx="32">
                  <c:v>7.4996651935181475</c:v>
                </c:pt>
                <c:pt idx="33">
                  <c:v>9.1391268869848954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2A-4996-B5DA-FB525FB746A9}"/>
            </c:ext>
          </c:extLst>
        </c:ser>
        <c:ser>
          <c:idx val="4"/>
          <c:order val="4"/>
          <c:tx>
            <c:v>Flux 3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Meters'!$AQ$5:$AQ$38</c:f>
              <c:numCache>
                <c:formatCode>0.0</c:formatCode>
                <c:ptCount val="34"/>
                <c:pt idx="0">
                  <c:v>6.331618519984171</c:v>
                </c:pt>
                <c:pt idx="1">
                  <c:v>20.839978734715576</c:v>
                </c:pt>
                <c:pt idx="2">
                  <c:v>43.477113837224643</c:v>
                </c:pt>
                <c:pt idx="3">
                  <c:v>56.562458778525254</c:v>
                </c:pt>
                <c:pt idx="4">
                  <c:v>32.924416303917688</c:v>
                </c:pt>
                <c:pt idx="5">
                  <c:v>22.11589580010633</c:v>
                </c:pt>
                <c:pt idx="7">
                  <c:v>33.386496544391285</c:v>
                </c:pt>
                <c:pt idx="8">
                  <c:v>45.640819606267584</c:v>
                </c:pt>
                <c:pt idx="9">
                  <c:v>39.128123338649651</c:v>
                </c:pt>
                <c:pt idx="10">
                  <c:v>30.661268556005389</c:v>
                </c:pt>
                <c:pt idx="11">
                  <c:v>57.41626794258373</c:v>
                </c:pt>
                <c:pt idx="12">
                  <c:v>60.211597696531413</c:v>
                </c:pt>
                <c:pt idx="14">
                  <c:v>7.4996651935181475</c:v>
                </c:pt>
                <c:pt idx="15">
                  <c:v>11.570912012856571</c:v>
                </c:pt>
                <c:pt idx="16">
                  <c:v>58.925940806214015</c:v>
                </c:pt>
                <c:pt idx="17">
                  <c:v>52.737905369484317</c:v>
                </c:pt>
                <c:pt idx="18">
                  <c:v>91.65337586390217</c:v>
                </c:pt>
                <c:pt idx="19">
                  <c:v>10.364372469635626</c:v>
                </c:pt>
                <c:pt idx="21">
                  <c:v>19.217273954116056</c:v>
                </c:pt>
                <c:pt idx="22">
                  <c:v>10.444716442268458</c:v>
                </c:pt>
                <c:pt idx="23">
                  <c:v>20.080971659919026</c:v>
                </c:pt>
                <c:pt idx="24">
                  <c:v>24.37100503195974</c:v>
                </c:pt>
                <c:pt idx="25">
                  <c:v>20.889432884536941</c:v>
                </c:pt>
                <c:pt idx="26">
                  <c:v>5.8299595141700475</c:v>
                </c:pt>
                <c:pt idx="28">
                  <c:v>14.366625224478534</c:v>
                </c:pt>
                <c:pt idx="29">
                  <c:v>40.668600635446921</c:v>
                </c:pt>
                <c:pt idx="30">
                  <c:v>23.90350877192985</c:v>
                </c:pt>
                <c:pt idx="31">
                  <c:v>6.3596491228070171</c:v>
                </c:pt>
                <c:pt idx="32">
                  <c:v>5.0438596491228074</c:v>
                </c:pt>
                <c:pt idx="33">
                  <c:v>4.3519651842785247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82A-4996-B5DA-FB525FB746A9}"/>
            </c:ext>
          </c:extLst>
        </c:ser>
        <c:ser>
          <c:idx val="8"/>
          <c:order val="8"/>
          <c:tx>
            <c:v>Flux 4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Meters'!$BE$5:$BE$38</c:f>
              <c:numCache>
                <c:formatCode>0.0</c:formatCode>
                <c:ptCount val="34"/>
                <c:pt idx="0">
                  <c:v>5.821962313190383</c:v>
                </c:pt>
                <c:pt idx="1">
                  <c:v>20.376868096166341</c:v>
                </c:pt>
                <c:pt idx="2">
                  <c:v>40.100250626566371</c:v>
                </c:pt>
                <c:pt idx="3">
                  <c:v>52.552433715868609</c:v>
                </c:pt>
                <c:pt idx="4">
                  <c:v>31.002880335166278</c:v>
                </c:pt>
                <c:pt idx="5">
                  <c:v>19.691018591254256</c:v>
                </c:pt>
                <c:pt idx="7">
                  <c:v>32.020792722547149</c:v>
                </c:pt>
                <c:pt idx="8">
                  <c:v>43.664717348927873</c:v>
                </c:pt>
                <c:pt idx="9">
                  <c:v>39.867785405542847</c:v>
                </c:pt>
                <c:pt idx="10">
                  <c:v>30.149447693307344</c:v>
                </c:pt>
                <c:pt idx="11">
                  <c:v>60.298895386614689</c:v>
                </c:pt>
                <c:pt idx="12">
                  <c:v>55.72449642625088</c:v>
                </c:pt>
                <c:pt idx="14">
                  <c:v>8.4623323013415881</c:v>
                </c:pt>
                <c:pt idx="15">
                  <c:v>11.435997400909681</c:v>
                </c:pt>
                <c:pt idx="16">
                  <c:v>57.38791423001949</c:v>
                </c:pt>
                <c:pt idx="17">
                  <c:v>55.721393034825944</c:v>
                </c:pt>
                <c:pt idx="18">
                  <c:v>98.455092956271301</c:v>
                </c:pt>
                <c:pt idx="19">
                  <c:v>17.956656346749224</c:v>
                </c:pt>
                <c:pt idx="21">
                  <c:v>16.511867905056757</c:v>
                </c:pt>
                <c:pt idx="22">
                  <c:v>11.351909184726523</c:v>
                </c:pt>
                <c:pt idx="23">
                  <c:v>21.000649772579621</c:v>
                </c:pt>
                <c:pt idx="24">
                  <c:v>24.119558154645873</c:v>
                </c:pt>
                <c:pt idx="25">
                  <c:v>7.9012345679012244</c:v>
                </c:pt>
                <c:pt idx="26">
                  <c:v>6.2378167641325462</c:v>
                </c:pt>
                <c:pt idx="28">
                  <c:v>18.78224974200204</c:v>
                </c:pt>
                <c:pt idx="29">
                  <c:v>32.852501624431412</c:v>
                </c:pt>
                <c:pt idx="30">
                  <c:v>23.495776478232592</c:v>
                </c:pt>
                <c:pt idx="31">
                  <c:v>7.0695256660169044</c:v>
                </c:pt>
                <c:pt idx="32">
                  <c:v>6.0748887143231292</c:v>
                </c:pt>
                <c:pt idx="33">
                  <c:v>5.6140350877192988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82A-4996-B5DA-FB525FB746A9}"/>
            </c:ext>
          </c:extLst>
        </c:ser>
        <c:ser>
          <c:idx val="9"/>
          <c:order val="9"/>
          <c:tx>
            <c:v>Flux 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Meters'!$BS$5:$BS$38</c:f>
              <c:numCache>
                <c:formatCode>0.0</c:formatCode>
                <c:ptCount val="34"/>
                <c:pt idx="0">
                  <c:v>7.6823638042474505</c:v>
                </c:pt>
                <c:pt idx="1">
                  <c:v>24.060150375939855</c:v>
                </c:pt>
                <c:pt idx="2">
                  <c:v>47.438596491228161</c:v>
                </c:pt>
                <c:pt idx="3">
                  <c:v>62.532569046378335</c:v>
                </c:pt>
                <c:pt idx="4">
                  <c:v>36.491228070175445</c:v>
                </c:pt>
                <c:pt idx="5">
                  <c:v>24.457182560361307</c:v>
                </c:pt>
                <c:pt idx="7">
                  <c:v>34.674922600619098</c:v>
                </c:pt>
                <c:pt idx="8">
                  <c:v>45.132438940488498</c:v>
                </c:pt>
                <c:pt idx="9">
                  <c:v>44.736842105263179</c:v>
                </c:pt>
                <c:pt idx="10">
                  <c:v>33.198380566801639</c:v>
                </c:pt>
                <c:pt idx="11">
                  <c:v>59.955714529041074</c:v>
                </c:pt>
                <c:pt idx="12">
                  <c:v>62.078272604588335</c:v>
                </c:pt>
                <c:pt idx="14">
                  <c:v>10.796221322537118</c:v>
                </c:pt>
                <c:pt idx="15">
                  <c:v>13.495276653171377</c:v>
                </c:pt>
                <c:pt idx="16">
                  <c:v>57.744360902255586</c:v>
                </c:pt>
                <c:pt idx="17">
                  <c:v>59.318106587222623</c:v>
                </c:pt>
                <c:pt idx="18">
                  <c:v>90.506640432857751</c:v>
                </c:pt>
                <c:pt idx="19">
                  <c:v>22.509102946044369</c:v>
                </c:pt>
                <c:pt idx="21">
                  <c:v>22.823413674372862</c:v>
                </c:pt>
                <c:pt idx="22">
                  <c:v>12.854566322347933</c:v>
                </c:pt>
                <c:pt idx="23">
                  <c:v>22.298737497950462</c:v>
                </c:pt>
                <c:pt idx="24">
                  <c:v>25.446794556484644</c:v>
                </c:pt>
                <c:pt idx="25">
                  <c:v>13.255360623781664</c:v>
                </c:pt>
                <c:pt idx="26">
                  <c:v>9.1818330873913823</c:v>
                </c:pt>
                <c:pt idx="28">
                  <c:v>20.159489633173859</c:v>
                </c:pt>
                <c:pt idx="29">
                  <c:v>42.615629984051054</c:v>
                </c:pt>
                <c:pt idx="30">
                  <c:v>27.049441786283907</c:v>
                </c:pt>
                <c:pt idx="31">
                  <c:v>9.1866028708133882</c:v>
                </c:pt>
                <c:pt idx="32">
                  <c:v>7.8394183657341507</c:v>
                </c:pt>
                <c:pt idx="33">
                  <c:v>6.3221115852694938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82A-4996-B5DA-FB525FB7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58160"/>
        <c:axId val="-16173451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1">
                        <a:shade val="4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47000"/>
                      </a:schemeClr>
                    </a:solidFill>
                    <a:ln w="9525">
                      <a:solidFill>
                        <a:schemeClr val="accent1">
                          <a:shade val="4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B82A-4996-B5DA-FB525FB746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1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65000"/>
                      </a:schemeClr>
                    </a:solidFill>
                    <a:ln w="9525">
                      <a:solidFill>
                        <a:schemeClr val="accent1">
                          <a:shade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[1]June!$S$5:$S$38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0.79774297110613901</c:v>
                      </c:pt>
                      <c:pt idx="1">
                        <c:v>2.1629860232837164</c:v>
                      </c:pt>
                      <c:pt idx="2">
                        <c:v>0.89120212731459247</c:v>
                      </c:pt>
                      <c:pt idx="3">
                        <c:v>9.8476937877657704</c:v>
                      </c:pt>
                      <c:pt idx="4">
                        <c:v>0.46081006583001027</c:v>
                      </c:pt>
                      <c:pt idx="5">
                        <c:v>0.19504167072024003</c:v>
                      </c:pt>
                      <c:pt idx="7">
                        <c:v>2.7819826831403809</c:v>
                      </c:pt>
                      <c:pt idx="8">
                        <c:v>3.4935304990757885</c:v>
                      </c:pt>
                      <c:pt idx="9">
                        <c:v>2.6745792392256078</c:v>
                      </c:pt>
                      <c:pt idx="10">
                        <c:v>2.4126860589551526</c:v>
                      </c:pt>
                      <c:pt idx="11">
                        <c:v>5.3448779064111278</c:v>
                      </c:pt>
                      <c:pt idx="12">
                        <c:v>1.5564635556852622</c:v>
                      </c:pt>
                      <c:pt idx="14">
                        <c:v>6.9850071883343583</c:v>
                      </c:pt>
                      <c:pt idx="15">
                        <c:v>7.842959215660839</c:v>
                      </c:pt>
                      <c:pt idx="16">
                        <c:v>20.727535103933587</c:v>
                      </c:pt>
                      <c:pt idx="17">
                        <c:v>25.686188669455525</c:v>
                      </c:pt>
                      <c:pt idx="18">
                        <c:v>28.152057593151081</c:v>
                      </c:pt>
                      <c:pt idx="19">
                        <c:v>18.587519322026566</c:v>
                      </c:pt>
                      <c:pt idx="21">
                        <c:v>10.882759888013315</c:v>
                      </c:pt>
                      <c:pt idx="22">
                        <c:v>6.5878652268378897</c:v>
                      </c:pt>
                      <c:pt idx="23">
                        <c:v>10.960372280053184</c:v>
                      </c:pt>
                      <c:pt idx="24">
                        <c:v>17.079482439926061</c:v>
                      </c:pt>
                      <c:pt idx="25">
                        <c:v>12.789830398547197</c:v>
                      </c:pt>
                      <c:pt idx="26">
                        <c:v>7.6196344218525383</c:v>
                      </c:pt>
                      <c:pt idx="28">
                        <c:v>12.602393228913318</c:v>
                      </c:pt>
                      <c:pt idx="29">
                        <c:v>23.613300039995245</c:v>
                      </c:pt>
                      <c:pt idx="30">
                        <c:v>19.224740841629643</c:v>
                      </c:pt>
                      <c:pt idx="31">
                        <c:v>9.1980413140059021</c:v>
                      </c:pt>
                      <c:pt idx="32">
                        <c:v>8.8382462626066065</c:v>
                      </c:pt>
                      <c:pt idx="33">
                        <c:v>8.4010009620477568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B82A-4996-B5DA-FB525FB746A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1">
                        <a:shade val="8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2000"/>
                      </a:schemeClr>
                    </a:solidFill>
                    <a:ln w="9525">
                      <a:solidFill>
                        <a:schemeClr val="accent1">
                          <a:shade val="8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[1]June!$AG$5:$AG$38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1.6468095685918431</c:v>
                      </c:pt>
                      <c:pt idx="1">
                        <c:v>3.9071029391099454</c:v>
                      </c:pt>
                      <c:pt idx="2">
                        <c:v>7.497216547221413</c:v>
                      </c:pt>
                      <c:pt idx="3">
                        <c:v>7.0759152965593302</c:v>
                      </c:pt>
                      <c:pt idx="5">
                        <c:v>5.3843326739522865</c:v>
                      </c:pt>
                      <c:pt idx="7">
                        <c:v>3.7090183870026268</c:v>
                      </c:pt>
                      <c:pt idx="8">
                        <c:v>25.221216936364321</c:v>
                      </c:pt>
                      <c:pt idx="9">
                        <c:v>24.536001124190634</c:v>
                      </c:pt>
                      <c:pt idx="10">
                        <c:v>17.939218038935905</c:v>
                      </c:pt>
                      <c:pt idx="11">
                        <c:v>24.345753477964781</c:v>
                      </c:pt>
                      <c:pt idx="12">
                        <c:v>23.466506685691435</c:v>
                      </c:pt>
                      <c:pt idx="14">
                        <c:v>11.307087805774449</c:v>
                      </c:pt>
                      <c:pt idx="15">
                        <c:v>13.396515009025952</c:v>
                      </c:pt>
                      <c:pt idx="16">
                        <c:v>10.947022516241312</c:v>
                      </c:pt>
                      <c:pt idx="17">
                        <c:v>12.263892942460897</c:v>
                      </c:pt>
                      <c:pt idx="18">
                        <c:v>10.679594858989741</c:v>
                      </c:pt>
                      <c:pt idx="19">
                        <c:v>15.86708607625039</c:v>
                      </c:pt>
                      <c:pt idx="21">
                        <c:v>54.156262498513691</c:v>
                      </c:pt>
                      <c:pt idx="22">
                        <c:v>17.146879830506645</c:v>
                      </c:pt>
                      <c:pt idx="23">
                        <c:v>12.091643155949022</c:v>
                      </c:pt>
                      <c:pt idx="25">
                        <c:v>14.307055377198386</c:v>
                      </c:pt>
                      <c:pt idx="26">
                        <c:v>11.721525007836904</c:v>
                      </c:pt>
                      <c:pt idx="28">
                        <c:v>11.564138318686426</c:v>
                      </c:pt>
                      <c:pt idx="29">
                        <c:v>12.487596069656581</c:v>
                      </c:pt>
                      <c:pt idx="30">
                        <c:v>10.286452421874152</c:v>
                      </c:pt>
                      <c:pt idx="32">
                        <c:v>28.147301401995438</c:v>
                      </c:pt>
                      <c:pt idx="33">
                        <c:v>7.5902325128903581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82A-4996-B5DA-FB525FB746A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9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91000"/>
                      </a:schemeClr>
                    </a:solidFill>
                    <a:ln w="9525">
                      <a:solidFill>
                        <a:schemeClr val="accent1">
                          <a:shade val="9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[1]Data!$I$4:$I$7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B82A-4996-B5DA-FB525FB746A9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[1]Data!$J$4:$J$7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B82A-4996-B5DA-FB525FB746A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Flux 6</c:v>
                </c:tx>
                <c:spPr>
                  <a:ln w="19050" cap="rnd">
                    <a:solidFill>
                      <a:srgbClr val="66003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660033"/>
                    </a:solidFill>
                    <a:ln w="9525">
                      <a:solidFill>
                        <a:srgbClr val="66003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Meters'!$BY$5:$BY$38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Meters'!$CI$5:$CI$38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6.7614291202458761</c:v>
                      </c:pt>
                      <c:pt idx="1">
                        <c:v>26.021257523370487</c:v>
                      </c:pt>
                      <c:pt idx="2">
                        <c:v>56.553147574819391</c:v>
                      </c:pt>
                      <c:pt idx="3">
                        <c:v>74.0970072239422</c:v>
                      </c:pt>
                      <c:pt idx="4">
                        <c:v>13.307342430149459</c:v>
                      </c:pt>
                      <c:pt idx="5">
                        <c:v>29.721362229102166</c:v>
                      </c:pt>
                      <c:pt idx="7">
                        <c:v>32.259753862267608</c:v>
                      </c:pt>
                      <c:pt idx="8">
                        <c:v>47.761194029850749</c:v>
                      </c:pt>
                      <c:pt idx="9">
                        <c:v>39.044980873235723</c:v>
                      </c:pt>
                      <c:pt idx="10">
                        <c:v>30.374443571615622</c:v>
                      </c:pt>
                      <c:pt idx="11">
                        <c:v>55.715045188729427</c:v>
                      </c:pt>
                      <c:pt idx="12">
                        <c:v>58.250890383854369</c:v>
                      </c:pt>
                      <c:pt idx="14">
                        <c:v>13.609782030834669</c:v>
                      </c:pt>
                      <c:pt idx="15">
                        <c:v>16.251154201292714</c:v>
                      </c:pt>
                      <c:pt idx="16">
                        <c:v>56.778309409888351</c:v>
                      </c:pt>
                      <c:pt idx="17">
                        <c:v>61.932609301030368</c:v>
                      </c:pt>
                      <c:pt idx="18">
                        <c:v>79.460188933873127</c:v>
                      </c:pt>
                      <c:pt idx="19">
                        <c:v>34.547908232118772</c:v>
                      </c:pt>
                      <c:pt idx="21">
                        <c:v>28.48913328096361</c:v>
                      </c:pt>
                      <c:pt idx="22">
                        <c:v>12.452183089302203</c:v>
                      </c:pt>
                      <c:pt idx="23">
                        <c:v>20.683287165281627</c:v>
                      </c:pt>
                      <c:pt idx="24">
                        <c:v>28.703337290594931</c:v>
                      </c:pt>
                      <c:pt idx="25">
                        <c:v>19.205909510618664</c:v>
                      </c:pt>
                      <c:pt idx="26">
                        <c:v>17.650186071238714</c:v>
                      </c:pt>
                      <c:pt idx="28">
                        <c:v>20.414673046251991</c:v>
                      </c:pt>
                      <c:pt idx="29">
                        <c:v>46.642923097216759</c:v>
                      </c:pt>
                      <c:pt idx="30">
                        <c:v>30.834662413609795</c:v>
                      </c:pt>
                      <c:pt idx="31">
                        <c:v>11.785188161242818</c:v>
                      </c:pt>
                      <c:pt idx="32">
                        <c:v>16.713539574126155</c:v>
                      </c:pt>
                      <c:pt idx="33">
                        <c:v>16.499263425739926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B82A-4996-B5DA-FB525FB746A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Flux 7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Meters'!$CN$5:$CN$38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Meters'!$CX$5:$CX$38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6.2915910465819689</c:v>
                      </c:pt>
                      <c:pt idx="1">
                        <c:v>23.920671243325685</c:v>
                      </c:pt>
                      <c:pt idx="2">
                        <c:v>52.723112128146504</c:v>
                      </c:pt>
                      <c:pt idx="3">
                        <c:v>69.565217391304415</c:v>
                      </c:pt>
                      <c:pt idx="4">
                        <c:v>39.542334096109826</c:v>
                      </c:pt>
                      <c:pt idx="5">
                        <c:v>27.581998474446973</c:v>
                      </c:pt>
                      <c:pt idx="7">
                        <c:v>31.400535236396053</c:v>
                      </c:pt>
                      <c:pt idx="8">
                        <c:v>46.702964307320009</c:v>
                      </c:pt>
                      <c:pt idx="9">
                        <c:v>37.426900584795298</c:v>
                      </c:pt>
                      <c:pt idx="10">
                        <c:v>30.973986690865082</c:v>
                      </c:pt>
                      <c:pt idx="11">
                        <c:v>55.902468034492983</c:v>
                      </c:pt>
                      <c:pt idx="12">
                        <c:v>57.579847053531239</c:v>
                      </c:pt>
                      <c:pt idx="14">
                        <c:v>9.3567251461988281</c:v>
                      </c:pt>
                      <c:pt idx="15">
                        <c:v>12.369907820398449</c:v>
                      </c:pt>
                      <c:pt idx="16">
                        <c:v>53.333333333333314</c:v>
                      </c:pt>
                      <c:pt idx="17">
                        <c:v>58.713450292397653</c:v>
                      </c:pt>
                      <c:pt idx="18">
                        <c:v>77.89473684210526</c:v>
                      </c:pt>
                      <c:pt idx="19">
                        <c:v>27.374220675656069</c:v>
                      </c:pt>
                      <c:pt idx="21">
                        <c:v>24.471434997750777</c:v>
                      </c:pt>
                      <c:pt idx="22">
                        <c:v>12.715549557654812</c:v>
                      </c:pt>
                      <c:pt idx="23">
                        <c:v>18.953366321787364</c:v>
                      </c:pt>
                      <c:pt idx="24">
                        <c:v>28.31009146798619</c:v>
                      </c:pt>
                      <c:pt idx="25">
                        <c:v>17.906836055656395</c:v>
                      </c:pt>
                      <c:pt idx="26">
                        <c:v>17.034038086669678</c:v>
                      </c:pt>
                      <c:pt idx="28">
                        <c:v>16.074373969110805</c:v>
                      </c:pt>
                      <c:pt idx="29">
                        <c:v>45.735027223230531</c:v>
                      </c:pt>
                      <c:pt idx="30">
                        <c:v>28.550007497375937</c:v>
                      </c:pt>
                      <c:pt idx="31">
                        <c:v>0</c:v>
                      </c:pt>
                      <c:pt idx="32">
                        <c:v>9.356725146198837</c:v>
                      </c:pt>
                      <c:pt idx="33">
                        <c:v>11.755885440095973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B82A-4996-B5DA-FB525FB746A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Flux 8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Meters'!$DC$5:$DC$38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Meters'!$DM$5:$DM$38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5.2631578947368416</c:v>
                      </c:pt>
                      <c:pt idx="1">
                        <c:v>20.833333333333357</c:v>
                      </c:pt>
                      <c:pt idx="2">
                        <c:v>50.700394396844857</c:v>
                      </c:pt>
                      <c:pt idx="3">
                        <c:v>58.991228070175445</c:v>
                      </c:pt>
                      <c:pt idx="4">
                        <c:v>34.429824561403507</c:v>
                      </c:pt>
                      <c:pt idx="5">
                        <c:v>23.20762536261914</c:v>
                      </c:pt>
                      <c:pt idx="8">
                        <c:v>44.205000690703187</c:v>
                      </c:pt>
                      <c:pt idx="9">
                        <c:v>38.76357560568087</c:v>
                      </c:pt>
                      <c:pt idx="10">
                        <c:v>29.629629629629626</c:v>
                      </c:pt>
                      <c:pt idx="11">
                        <c:v>59.259259259259252</c:v>
                      </c:pt>
                      <c:pt idx="12">
                        <c:v>57.477025898078594</c:v>
                      </c:pt>
                      <c:pt idx="14">
                        <c:v>10.693400167084386</c:v>
                      </c:pt>
                      <c:pt idx="15">
                        <c:v>12.252854358117512</c:v>
                      </c:pt>
                      <c:pt idx="16">
                        <c:v>51.424561403508761</c:v>
                      </c:pt>
                      <c:pt idx="17">
                        <c:v>58.610526315789528</c:v>
                      </c:pt>
                      <c:pt idx="18">
                        <c:v>81.314397103870874</c:v>
                      </c:pt>
                      <c:pt idx="19">
                        <c:v>26.700898587933239</c:v>
                      </c:pt>
                      <c:pt idx="21">
                        <c:v>22.821280844387417</c:v>
                      </c:pt>
                      <c:pt idx="22">
                        <c:v>13.692768506632447</c:v>
                      </c:pt>
                      <c:pt idx="23">
                        <c:v>21.731748726655368</c:v>
                      </c:pt>
                      <c:pt idx="24">
                        <c:v>28.070175438596479</c:v>
                      </c:pt>
                      <c:pt idx="25">
                        <c:v>16.977928692699464</c:v>
                      </c:pt>
                      <c:pt idx="26">
                        <c:v>17.115960633290513</c:v>
                      </c:pt>
                      <c:pt idx="28">
                        <c:v>20.539152759948678</c:v>
                      </c:pt>
                      <c:pt idx="29">
                        <c:v>45.500848896434633</c:v>
                      </c:pt>
                      <c:pt idx="30">
                        <c:v>28.754813863928106</c:v>
                      </c:pt>
                      <c:pt idx="31">
                        <c:v>7.5310226786478474</c:v>
                      </c:pt>
                      <c:pt idx="32">
                        <c:v>11.771363893604979</c:v>
                      </c:pt>
                      <c:pt idx="33">
                        <c:v>10.04136357153045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A-B82A-4996-B5DA-FB525FB746A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Flux 9</c:v>
                </c:tx>
                <c:spPr>
                  <a:ln w="19050" cap="rnd">
                    <a:solidFill>
                      <a:srgbClr val="FF5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5050"/>
                    </a:solidFill>
                    <a:ln w="9525">
                      <a:solidFill>
                        <a:srgbClr val="FF5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Meters'!$DR$5:$DR$38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Meters'!$EB$5:$EB$38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4.5828857858933052</c:v>
                      </c:pt>
                      <c:pt idx="1">
                        <c:v>28.929466523451499</c:v>
                      </c:pt>
                      <c:pt idx="2">
                        <c:v>40.959541711421423</c:v>
                      </c:pt>
                      <c:pt idx="3">
                        <c:v>54.994629430719669</c:v>
                      </c:pt>
                      <c:pt idx="4">
                        <c:v>31.50733977801648</c:v>
                      </c:pt>
                      <c:pt idx="5">
                        <c:v>20.131135920609612</c:v>
                      </c:pt>
                      <c:pt idx="7">
                        <c:v>31.472620946305121</c:v>
                      </c:pt>
                      <c:pt idx="8">
                        <c:v>43.537414965986414</c:v>
                      </c:pt>
                      <c:pt idx="9">
                        <c:v>39.128123338649743</c:v>
                      </c:pt>
                      <c:pt idx="10">
                        <c:v>29.487861066808446</c:v>
                      </c:pt>
                      <c:pt idx="11">
                        <c:v>59.82633351054406</c:v>
                      </c:pt>
                      <c:pt idx="12">
                        <c:v>59.826333510543968</c:v>
                      </c:pt>
                      <c:pt idx="14">
                        <c:v>8.3921143063845065</c:v>
                      </c:pt>
                      <c:pt idx="15">
                        <c:v>10.996563573883163</c:v>
                      </c:pt>
                      <c:pt idx="16">
                        <c:v>52.957135105805754</c:v>
                      </c:pt>
                      <c:pt idx="17">
                        <c:v>60.723236663086197</c:v>
                      </c:pt>
                      <c:pt idx="18">
                        <c:v>88.840658346898195</c:v>
                      </c:pt>
                      <c:pt idx="19">
                        <c:v>22.7368421052632</c:v>
                      </c:pt>
                      <c:pt idx="21">
                        <c:v>17.295764664185697</c:v>
                      </c:pt>
                      <c:pt idx="22">
                        <c:v>12.070175438596479</c:v>
                      </c:pt>
                      <c:pt idx="23">
                        <c:v>21.482277121374874</c:v>
                      </c:pt>
                      <c:pt idx="24">
                        <c:v>28.350877192982509</c:v>
                      </c:pt>
                      <c:pt idx="25">
                        <c:v>16.161616161616191</c:v>
                      </c:pt>
                      <c:pt idx="26">
                        <c:v>15.027467659046611</c:v>
                      </c:pt>
                      <c:pt idx="28">
                        <c:v>16.280701754385952</c:v>
                      </c:pt>
                      <c:pt idx="29">
                        <c:v>39.978734715576778</c:v>
                      </c:pt>
                      <c:pt idx="30">
                        <c:v>24.91944146079485</c:v>
                      </c:pt>
                      <c:pt idx="31">
                        <c:v>6.5213538897749475</c:v>
                      </c:pt>
                      <c:pt idx="32">
                        <c:v>9.73863229502326</c:v>
                      </c:pt>
                      <c:pt idx="33">
                        <c:v>8.0200501253132739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B82A-4996-B5DA-FB525FB746A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Flux 10</c:v>
                </c:tx>
                <c:spPr>
                  <a:ln w="19050" cap="rnd">
                    <a:solidFill>
                      <a:srgbClr val="FF9999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99"/>
                    </a:solidFill>
                    <a:ln w="9525">
                      <a:solidFill>
                        <a:srgbClr val="FF9999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Meters'!$EG$5:$EG$38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Meters'!$EQ$5:$EQ$38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4.6783625730994123</c:v>
                      </c:pt>
                      <c:pt idx="1">
                        <c:v>23.446852425180552</c:v>
                      </c:pt>
                      <c:pt idx="2">
                        <c:v>44.251805985552025</c:v>
                      </c:pt>
                      <c:pt idx="3">
                        <c:v>59.077927376580966</c:v>
                      </c:pt>
                      <c:pt idx="4">
                        <c:v>32.587215164347654</c:v>
                      </c:pt>
                      <c:pt idx="5">
                        <c:v>23.827009383924931</c:v>
                      </c:pt>
                      <c:pt idx="7">
                        <c:v>31.296632385561594</c:v>
                      </c:pt>
                      <c:pt idx="8">
                        <c:v>46.138334341601045</c:v>
                      </c:pt>
                      <c:pt idx="9">
                        <c:v>42.266586005242907</c:v>
                      </c:pt>
                      <c:pt idx="10">
                        <c:v>23.923444976076556</c:v>
                      </c:pt>
                      <c:pt idx="11">
                        <c:v>59.96810207336523</c:v>
                      </c:pt>
                      <c:pt idx="12">
                        <c:v>60.24048886260595</c:v>
                      </c:pt>
                      <c:pt idx="14">
                        <c:v>7.7972709551656925</c:v>
                      </c:pt>
                      <c:pt idx="15">
                        <c:v>11.413148255253519</c:v>
                      </c:pt>
                      <c:pt idx="16">
                        <c:v>55.52342394447659</c:v>
                      </c:pt>
                      <c:pt idx="17">
                        <c:v>49.97108155002892</c:v>
                      </c:pt>
                      <c:pt idx="18">
                        <c:v>90.007627765064683</c:v>
                      </c:pt>
                      <c:pt idx="19">
                        <c:v>16.0851567120047</c:v>
                      </c:pt>
                      <c:pt idx="21">
                        <c:v>15.393322014714204</c:v>
                      </c:pt>
                      <c:pt idx="22">
                        <c:v>11.289092295957305</c:v>
                      </c:pt>
                      <c:pt idx="23">
                        <c:v>17.506130918694591</c:v>
                      </c:pt>
                      <c:pt idx="24">
                        <c:v>18.109790605546124</c:v>
                      </c:pt>
                      <c:pt idx="25">
                        <c:v>15.528182157521465</c:v>
                      </c:pt>
                      <c:pt idx="26">
                        <c:v>11.469534050179213</c:v>
                      </c:pt>
                      <c:pt idx="28">
                        <c:v>16.170861937452354</c:v>
                      </c:pt>
                      <c:pt idx="29">
                        <c:v>29.57932465572539</c:v>
                      </c:pt>
                      <c:pt idx="30">
                        <c:v>22.993654348637559</c:v>
                      </c:pt>
                      <c:pt idx="31">
                        <c:v>8.9585666293393071</c:v>
                      </c:pt>
                      <c:pt idx="32">
                        <c:v>8.5687903970452588</c:v>
                      </c:pt>
                      <c:pt idx="33">
                        <c:v>5.0230840258541107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B82A-4996-B5DA-FB525FB746A9}"/>
                  </c:ext>
                </c:extLst>
              </c15:ser>
            </c15:filteredScatterSeries>
          </c:ext>
        </c:extLst>
      </c:scatterChart>
      <c:valAx>
        <c:axId val="-161735816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45104"/>
        <c:crosses val="autoZero"/>
        <c:crossBetween val="midCat"/>
        <c:majorUnit val="6"/>
      </c:valAx>
      <c:valAx>
        <c:axId val="-1617345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</a:t>
                </a:r>
                <a:r>
                  <a:rPr lang="en-US" b="1" baseline="0"/>
                  <a:t> (cm/d)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7023676824049739E-2"/>
              <c:y val="9.09738157819474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5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22419762970351"/>
          <c:y val="8.6222783906132874E-2"/>
          <c:w val="8.4013535068254916E-2"/>
          <c:h val="0.2370493003051389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Flux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87960706866041E-2"/>
          <c:y val="8.6080641975046931E-2"/>
          <c:w val="0.93806116255012106"/>
          <c:h val="0.86007946107838051"/>
        </c:manualLayout>
      </c:layout>
      <c:scatterChart>
        <c:scatterStyle val="lineMarker"/>
        <c:varyColors val="0"/>
        <c:ser>
          <c:idx val="10"/>
          <c:order val="10"/>
          <c:tx>
            <c:v>Flux 6</c:v>
          </c:tx>
          <c:spPr>
            <a:ln w="19050" cap="rnd">
              <a:solidFill>
                <a:srgbClr val="66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33"/>
              </a:solidFill>
              <a:ln w="9525">
                <a:solidFill>
                  <a:srgbClr val="660033"/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'Seepage Meters'!$CI$5:$CI$38</c:f>
              <c:numCache>
                <c:formatCode>0.0</c:formatCode>
                <c:ptCount val="34"/>
                <c:pt idx="0">
                  <c:v>6.7614291202458761</c:v>
                </c:pt>
                <c:pt idx="1">
                  <c:v>26.021257523370487</c:v>
                </c:pt>
                <c:pt idx="2">
                  <c:v>56.553147574819391</c:v>
                </c:pt>
                <c:pt idx="3">
                  <c:v>74.0970072239422</c:v>
                </c:pt>
                <c:pt idx="4">
                  <c:v>13.307342430149459</c:v>
                </c:pt>
                <c:pt idx="5">
                  <c:v>29.721362229102166</c:v>
                </c:pt>
                <c:pt idx="7">
                  <c:v>32.259753862267608</c:v>
                </c:pt>
                <c:pt idx="8">
                  <c:v>47.761194029850749</c:v>
                </c:pt>
                <c:pt idx="9">
                  <c:v>39.044980873235723</c:v>
                </c:pt>
                <c:pt idx="10">
                  <c:v>30.374443571615622</c:v>
                </c:pt>
                <c:pt idx="11">
                  <c:v>55.715045188729427</c:v>
                </c:pt>
                <c:pt idx="12">
                  <c:v>58.250890383854369</c:v>
                </c:pt>
                <c:pt idx="14">
                  <c:v>13.609782030834669</c:v>
                </c:pt>
                <c:pt idx="15">
                  <c:v>16.251154201292714</c:v>
                </c:pt>
                <c:pt idx="16">
                  <c:v>56.778309409888351</c:v>
                </c:pt>
                <c:pt idx="17">
                  <c:v>61.932609301030368</c:v>
                </c:pt>
                <c:pt idx="18">
                  <c:v>79.460188933873127</c:v>
                </c:pt>
                <c:pt idx="19">
                  <c:v>34.547908232118772</c:v>
                </c:pt>
                <c:pt idx="21">
                  <c:v>28.48913328096361</c:v>
                </c:pt>
                <c:pt idx="22">
                  <c:v>12.452183089302203</c:v>
                </c:pt>
                <c:pt idx="23">
                  <c:v>20.683287165281627</c:v>
                </c:pt>
                <c:pt idx="24">
                  <c:v>28.703337290594931</c:v>
                </c:pt>
                <c:pt idx="25">
                  <c:v>19.205909510618664</c:v>
                </c:pt>
                <c:pt idx="26">
                  <c:v>17.650186071238714</c:v>
                </c:pt>
                <c:pt idx="28">
                  <c:v>20.414673046251991</c:v>
                </c:pt>
                <c:pt idx="29">
                  <c:v>46.642923097216759</c:v>
                </c:pt>
                <c:pt idx="30">
                  <c:v>30.834662413609795</c:v>
                </c:pt>
                <c:pt idx="31">
                  <c:v>11.785188161242818</c:v>
                </c:pt>
                <c:pt idx="32">
                  <c:v>16.713539574126155</c:v>
                </c:pt>
                <c:pt idx="33">
                  <c:v>16.499263425739926</c:v>
                </c:pt>
              </c:numCache>
              <c:extLst xmlns:c15="http://schemas.microsoft.com/office/drawing/2012/chart" xmlns:c16r2="http://schemas.microsoft.com/office/drawing/2015/06/chart"/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B82A-4996-B5DA-FB525FB746A9}"/>
            </c:ext>
          </c:extLst>
        </c:ser>
        <c:ser>
          <c:idx val="11"/>
          <c:order val="11"/>
          <c:tx>
            <c:v>Flux 7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'Seepage Meters'!$CX$5:$CX$38</c:f>
              <c:numCache>
                <c:formatCode>0.0</c:formatCode>
                <c:ptCount val="34"/>
                <c:pt idx="0">
                  <c:v>6.2915910465819689</c:v>
                </c:pt>
                <c:pt idx="1">
                  <c:v>23.920671243325685</c:v>
                </c:pt>
                <c:pt idx="2">
                  <c:v>52.723112128146504</c:v>
                </c:pt>
                <c:pt idx="3">
                  <c:v>69.565217391304415</c:v>
                </c:pt>
                <c:pt idx="4">
                  <c:v>39.542334096109826</c:v>
                </c:pt>
                <c:pt idx="5">
                  <c:v>27.581998474446973</c:v>
                </c:pt>
                <c:pt idx="7">
                  <c:v>31.400535236396053</c:v>
                </c:pt>
                <c:pt idx="8">
                  <c:v>46.702964307320009</c:v>
                </c:pt>
                <c:pt idx="9">
                  <c:v>37.426900584795298</c:v>
                </c:pt>
                <c:pt idx="10">
                  <c:v>30.973986690865082</c:v>
                </c:pt>
                <c:pt idx="11">
                  <c:v>55.902468034492983</c:v>
                </c:pt>
                <c:pt idx="12">
                  <c:v>57.579847053531239</c:v>
                </c:pt>
                <c:pt idx="14">
                  <c:v>9.3567251461988281</c:v>
                </c:pt>
                <c:pt idx="15">
                  <c:v>12.369907820398449</c:v>
                </c:pt>
                <c:pt idx="16">
                  <c:v>53.333333333333314</c:v>
                </c:pt>
                <c:pt idx="17">
                  <c:v>58.713450292397653</c:v>
                </c:pt>
                <c:pt idx="18">
                  <c:v>77.89473684210526</c:v>
                </c:pt>
                <c:pt idx="19">
                  <c:v>27.374220675656069</c:v>
                </c:pt>
                <c:pt idx="21">
                  <c:v>24.471434997750777</c:v>
                </c:pt>
                <c:pt idx="22">
                  <c:v>12.715549557654812</c:v>
                </c:pt>
                <c:pt idx="23">
                  <c:v>18.953366321787364</c:v>
                </c:pt>
                <c:pt idx="24">
                  <c:v>28.31009146798619</c:v>
                </c:pt>
                <c:pt idx="25">
                  <c:v>17.906836055656395</c:v>
                </c:pt>
                <c:pt idx="26">
                  <c:v>17.034038086669678</c:v>
                </c:pt>
                <c:pt idx="28">
                  <c:v>16.074373969110805</c:v>
                </c:pt>
                <c:pt idx="29">
                  <c:v>45.735027223230531</c:v>
                </c:pt>
                <c:pt idx="30">
                  <c:v>28.550007497375937</c:v>
                </c:pt>
                <c:pt idx="31">
                  <c:v>0</c:v>
                </c:pt>
                <c:pt idx="32">
                  <c:v>9.356725146198837</c:v>
                </c:pt>
                <c:pt idx="33">
                  <c:v>11.755885440095973</c:v>
                </c:pt>
              </c:numCache>
              <c:extLst xmlns:c15="http://schemas.microsoft.com/office/drawing/2012/chart" xmlns:c16r2="http://schemas.microsoft.com/office/drawing/2015/06/chart"/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9-B82A-4996-B5DA-FB525FB746A9}"/>
            </c:ext>
          </c:extLst>
        </c:ser>
        <c:ser>
          <c:idx val="12"/>
          <c:order val="12"/>
          <c:tx>
            <c:v>Flux 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'Seepage Meters'!$DM$5:$DM$38</c:f>
              <c:numCache>
                <c:formatCode>0.0</c:formatCode>
                <c:ptCount val="34"/>
                <c:pt idx="0">
                  <c:v>5.2631578947368416</c:v>
                </c:pt>
                <c:pt idx="1">
                  <c:v>20.833333333333357</c:v>
                </c:pt>
                <c:pt idx="2">
                  <c:v>50.700394396844857</c:v>
                </c:pt>
                <c:pt idx="3">
                  <c:v>58.991228070175445</c:v>
                </c:pt>
                <c:pt idx="4">
                  <c:v>34.429824561403507</c:v>
                </c:pt>
                <c:pt idx="5">
                  <c:v>23.20762536261914</c:v>
                </c:pt>
                <c:pt idx="8">
                  <c:v>44.205000690703187</c:v>
                </c:pt>
                <c:pt idx="9">
                  <c:v>38.76357560568087</c:v>
                </c:pt>
                <c:pt idx="10">
                  <c:v>29.629629629629626</c:v>
                </c:pt>
                <c:pt idx="11">
                  <c:v>59.259259259259252</c:v>
                </c:pt>
                <c:pt idx="12">
                  <c:v>57.477025898078594</c:v>
                </c:pt>
                <c:pt idx="14">
                  <c:v>10.693400167084386</c:v>
                </c:pt>
                <c:pt idx="15">
                  <c:v>12.252854358117512</c:v>
                </c:pt>
                <c:pt idx="16">
                  <c:v>51.424561403508761</c:v>
                </c:pt>
                <c:pt idx="17">
                  <c:v>58.610526315789528</c:v>
                </c:pt>
                <c:pt idx="18">
                  <c:v>81.314397103870874</c:v>
                </c:pt>
                <c:pt idx="19">
                  <c:v>26.700898587933239</c:v>
                </c:pt>
                <c:pt idx="21">
                  <c:v>22.821280844387417</c:v>
                </c:pt>
                <c:pt idx="22">
                  <c:v>13.692768506632447</c:v>
                </c:pt>
                <c:pt idx="23">
                  <c:v>21.731748726655368</c:v>
                </c:pt>
                <c:pt idx="24">
                  <c:v>28.070175438596479</c:v>
                </c:pt>
                <c:pt idx="25">
                  <c:v>16.977928692699464</c:v>
                </c:pt>
                <c:pt idx="26">
                  <c:v>17.115960633290513</c:v>
                </c:pt>
                <c:pt idx="28">
                  <c:v>20.539152759948678</c:v>
                </c:pt>
                <c:pt idx="29">
                  <c:v>45.500848896434633</c:v>
                </c:pt>
                <c:pt idx="30">
                  <c:v>28.754813863928106</c:v>
                </c:pt>
                <c:pt idx="31">
                  <c:v>7.5310226786478474</c:v>
                </c:pt>
                <c:pt idx="32">
                  <c:v>11.771363893604979</c:v>
                </c:pt>
                <c:pt idx="33">
                  <c:v>10.04136357153045</c:v>
                </c:pt>
              </c:numCache>
              <c:extLst xmlns:c15="http://schemas.microsoft.com/office/drawing/2012/chart" xmlns:c16r2="http://schemas.microsoft.com/office/drawing/2015/06/chart"/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A-B82A-4996-B5DA-FB525FB746A9}"/>
            </c:ext>
          </c:extLst>
        </c:ser>
        <c:ser>
          <c:idx val="13"/>
          <c:order val="13"/>
          <c:tx>
            <c:v>Flux 9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'Seepage Meters'!$EB$5:$EB$38</c:f>
              <c:numCache>
                <c:formatCode>0.0</c:formatCode>
                <c:ptCount val="34"/>
                <c:pt idx="0">
                  <c:v>4.5828857858933052</c:v>
                </c:pt>
                <c:pt idx="1">
                  <c:v>28.929466523451499</c:v>
                </c:pt>
                <c:pt idx="2">
                  <c:v>40.959541711421423</c:v>
                </c:pt>
                <c:pt idx="3">
                  <c:v>54.994629430719669</c:v>
                </c:pt>
                <c:pt idx="4">
                  <c:v>31.50733977801648</c:v>
                </c:pt>
                <c:pt idx="5">
                  <c:v>20.131135920609612</c:v>
                </c:pt>
                <c:pt idx="7">
                  <c:v>31.472620946305121</c:v>
                </c:pt>
                <c:pt idx="8">
                  <c:v>43.537414965986414</c:v>
                </c:pt>
                <c:pt idx="9">
                  <c:v>39.128123338649743</c:v>
                </c:pt>
                <c:pt idx="10">
                  <c:v>29.487861066808446</c:v>
                </c:pt>
                <c:pt idx="11">
                  <c:v>59.82633351054406</c:v>
                </c:pt>
                <c:pt idx="12">
                  <c:v>59.826333510543968</c:v>
                </c:pt>
                <c:pt idx="14">
                  <c:v>8.3921143063845065</c:v>
                </c:pt>
                <c:pt idx="15">
                  <c:v>10.996563573883163</c:v>
                </c:pt>
                <c:pt idx="16">
                  <c:v>52.957135105805754</c:v>
                </c:pt>
                <c:pt idx="17">
                  <c:v>60.723236663086197</c:v>
                </c:pt>
                <c:pt idx="18">
                  <c:v>88.840658346898195</c:v>
                </c:pt>
                <c:pt idx="19">
                  <c:v>22.7368421052632</c:v>
                </c:pt>
                <c:pt idx="21">
                  <c:v>17.295764664185697</c:v>
                </c:pt>
                <c:pt idx="22">
                  <c:v>12.070175438596479</c:v>
                </c:pt>
                <c:pt idx="23">
                  <c:v>21.482277121374874</c:v>
                </c:pt>
                <c:pt idx="24">
                  <c:v>28.350877192982509</c:v>
                </c:pt>
                <c:pt idx="25">
                  <c:v>16.161616161616191</c:v>
                </c:pt>
                <c:pt idx="26">
                  <c:v>15.027467659046611</c:v>
                </c:pt>
                <c:pt idx="28">
                  <c:v>16.280701754385952</c:v>
                </c:pt>
                <c:pt idx="29">
                  <c:v>39.978734715576778</c:v>
                </c:pt>
                <c:pt idx="30">
                  <c:v>24.91944146079485</c:v>
                </c:pt>
                <c:pt idx="31">
                  <c:v>6.5213538897749475</c:v>
                </c:pt>
                <c:pt idx="32">
                  <c:v>9.73863229502326</c:v>
                </c:pt>
                <c:pt idx="33">
                  <c:v>8.0200501253132739</c:v>
                </c:pt>
              </c:numCache>
              <c:extLst xmlns:c15="http://schemas.microsoft.com/office/drawing/2012/chart" xmlns:c16r2="http://schemas.microsoft.com/office/drawing/2015/06/chart"/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B-B82A-4996-B5DA-FB525FB746A9}"/>
            </c:ext>
          </c:extLst>
        </c:ser>
        <c:ser>
          <c:idx val="14"/>
          <c:order val="14"/>
          <c:tx>
            <c:v>Flux 10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solidFill>
                  <a:srgbClr val="FF9999"/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  <c:extLst xmlns:c15="http://schemas.microsoft.com/office/drawing/2012/chart" xmlns:c16r2="http://schemas.microsoft.com/office/drawing/2015/06/chart"/>
            </c:numRef>
          </c:xVal>
          <c:yVal>
            <c:numRef>
              <c:f>'Seepage Meters'!$EQ$5:$EQ$38</c:f>
              <c:numCache>
                <c:formatCode>0.0</c:formatCode>
                <c:ptCount val="34"/>
                <c:pt idx="0">
                  <c:v>4.6783625730994123</c:v>
                </c:pt>
                <c:pt idx="1">
                  <c:v>23.446852425180552</c:v>
                </c:pt>
                <c:pt idx="2">
                  <c:v>44.251805985552025</c:v>
                </c:pt>
                <c:pt idx="3">
                  <c:v>59.077927376580966</c:v>
                </c:pt>
                <c:pt idx="4">
                  <c:v>32.587215164347654</c:v>
                </c:pt>
                <c:pt idx="5">
                  <c:v>23.827009383924931</c:v>
                </c:pt>
                <c:pt idx="7">
                  <c:v>31.296632385561594</c:v>
                </c:pt>
                <c:pt idx="8">
                  <c:v>46.138334341601045</c:v>
                </c:pt>
                <c:pt idx="9">
                  <c:v>42.266586005242907</c:v>
                </c:pt>
                <c:pt idx="10">
                  <c:v>23.923444976076556</c:v>
                </c:pt>
                <c:pt idx="11">
                  <c:v>59.96810207336523</c:v>
                </c:pt>
                <c:pt idx="12">
                  <c:v>60.24048886260595</c:v>
                </c:pt>
                <c:pt idx="14">
                  <c:v>7.7972709551656925</c:v>
                </c:pt>
                <c:pt idx="15">
                  <c:v>11.413148255253519</c:v>
                </c:pt>
                <c:pt idx="16">
                  <c:v>55.52342394447659</c:v>
                </c:pt>
                <c:pt idx="17">
                  <c:v>49.97108155002892</c:v>
                </c:pt>
                <c:pt idx="18">
                  <c:v>90.007627765064683</c:v>
                </c:pt>
                <c:pt idx="19">
                  <c:v>16.0851567120047</c:v>
                </c:pt>
                <c:pt idx="21">
                  <c:v>15.393322014714204</c:v>
                </c:pt>
                <c:pt idx="22">
                  <c:v>11.289092295957305</c:v>
                </c:pt>
                <c:pt idx="23">
                  <c:v>17.506130918694591</c:v>
                </c:pt>
                <c:pt idx="24">
                  <c:v>18.109790605546124</c:v>
                </c:pt>
                <c:pt idx="25">
                  <c:v>15.528182157521465</c:v>
                </c:pt>
                <c:pt idx="26">
                  <c:v>11.469534050179213</c:v>
                </c:pt>
                <c:pt idx="28">
                  <c:v>16.170861937452354</c:v>
                </c:pt>
                <c:pt idx="29">
                  <c:v>29.57932465572539</c:v>
                </c:pt>
                <c:pt idx="30">
                  <c:v>22.993654348637559</c:v>
                </c:pt>
                <c:pt idx="31">
                  <c:v>8.9585666293393071</c:v>
                </c:pt>
                <c:pt idx="32">
                  <c:v>8.5687903970452588</c:v>
                </c:pt>
                <c:pt idx="33">
                  <c:v>5.0230840258541107</c:v>
                </c:pt>
              </c:numCache>
              <c:extLst xmlns:c15="http://schemas.microsoft.com/office/drawing/2012/chart" xmlns:c16r2="http://schemas.microsoft.com/office/drawing/2015/06/chart"/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C-B82A-4996-B5DA-FB525FB7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40208"/>
        <c:axId val="-16173423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'Seepage Meters'!$F$5:$F$38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'Seepage Meters'!$O$5:$O$38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8.2156611039794658</c:v>
                      </c:pt>
                      <c:pt idx="1">
                        <c:v>23.335447051363367</c:v>
                      </c:pt>
                      <c:pt idx="2">
                        <c:v>51.067427605157462</c:v>
                      </c:pt>
                      <c:pt idx="3">
                        <c:v>77.673636145157431</c:v>
                      </c:pt>
                      <c:pt idx="4">
                        <c:v>38.763575605680863</c:v>
                      </c:pt>
                      <c:pt idx="5">
                        <c:v>26.532083633741895</c:v>
                      </c:pt>
                      <c:pt idx="7">
                        <c:v>34.062684801892402</c:v>
                      </c:pt>
                      <c:pt idx="8">
                        <c:v>41.947565543071136</c:v>
                      </c:pt>
                      <c:pt idx="9">
                        <c:v>36.179337231968809</c:v>
                      </c:pt>
                      <c:pt idx="10">
                        <c:v>29.941520467836256</c:v>
                      </c:pt>
                      <c:pt idx="11">
                        <c:v>50.588008482745366</c:v>
                      </c:pt>
                      <c:pt idx="12">
                        <c:v>57.682668208983955</c:v>
                      </c:pt>
                      <c:pt idx="14">
                        <c:v>11.347517730496437</c:v>
                      </c:pt>
                      <c:pt idx="15">
                        <c:v>13.000923361034157</c:v>
                      </c:pt>
                      <c:pt idx="16">
                        <c:v>54.093567251461927</c:v>
                      </c:pt>
                      <c:pt idx="17">
                        <c:v>46.491228070175453</c:v>
                      </c:pt>
                      <c:pt idx="18">
                        <c:v>65.111231687466045</c:v>
                      </c:pt>
                      <c:pt idx="19">
                        <c:v>24.85380116959065</c:v>
                      </c:pt>
                      <c:pt idx="21">
                        <c:v>15.75366988900824</c:v>
                      </c:pt>
                      <c:pt idx="22">
                        <c:v>9.54385964912281</c:v>
                      </c:pt>
                      <c:pt idx="23">
                        <c:v>18.988648090815285</c:v>
                      </c:pt>
                      <c:pt idx="24">
                        <c:v>24.217406260749929</c:v>
                      </c:pt>
                      <c:pt idx="25">
                        <c:v>15.654520917678822</c:v>
                      </c:pt>
                      <c:pt idx="26">
                        <c:v>9.2684541542535648</c:v>
                      </c:pt>
                      <c:pt idx="28">
                        <c:v>17.8389899983604</c:v>
                      </c:pt>
                      <c:pt idx="29">
                        <c:v>40.02599090318391</c:v>
                      </c:pt>
                      <c:pt idx="30">
                        <c:v>25.990903183885635</c:v>
                      </c:pt>
                      <c:pt idx="31">
                        <c:v>10.816030902945439</c:v>
                      </c:pt>
                      <c:pt idx="32">
                        <c:v>9.7744360902255636</c:v>
                      </c:pt>
                      <c:pt idx="33">
                        <c:v>9.2731829573934839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82A-4996-B5DA-FB525FB746A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1">
                        <a:shade val="4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47000"/>
                      </a:schemeClr>
                    </a:solidFill>
                    <a:ln w="9525">
                      <a:solidFill>
                        <a:schemeClr val="accent1">
                          <a:shade val="4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B82A-4996-B5DA-FB525FB746A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Meters'!$AC$5:$AC$38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7.0728001105125067</c:v>
                      </c:pt>
                      <c:pt idx="1">
                        <c:v>23.319838056680162</c:v>
                      </c:pt>
                      <c:pt idx="2">
                        <c:v>50.094466936572225</c:v>
                      </c:pt>
                      <c:pt idx="3">
                        <c:v>65.20917678812414</c:v>
                      </c:pt>
                      <c:pt idx="4">
                        <c:v>40.593792172739562</c:v>
                      </c:pt>
                      <c:pt idx="5">
                        <c:v>25.127334465195251</c:v>
                      </c:pt>
                      <c:pt idx="7">
                        <c:v>30.877192982456137</c:v>
                      </c:pt>
                      <c:pt idx="8">
                        <c:v>44.997991161108899</c:v>
                      </c:pt>
                      <c:pt idx="9">
                        <c:v>38.434547908232133</c:v>
                      </c:pt>
                      <c:pt idx="10">
                        <c:v>30.855765367617519</c:v>
                      </c:pt>
                      <c:pt idx="11">
                        <c:v>57.445940432476533</c:v>
                      </c:pt>
                      <c:pt idx="12">
                        <c:v>54.412955465587061</c:v>
                      </c:pt>
                      <c:pt idx="14">
                        <c:v>8.4210526315789505</c:v>
                      </c:pt>
                      <c:pt idx="15">
                        <c:v>12.091767881241571</c:v>
                      </c:pt>
                      <c:pt idx="16">
                        <c:v>54.834761321909447</c:v>
                      </c:pt>
                      <c:pt idx="17">
                        <c:v>51.788385692914439</c:v>
                      </c:pt>
                      <c:pt idx="18">
                        <c:v>84.868421052631575</c:v>
                      </c:pt>
                      <c:pt idx="19">
                        <c:v>10.580296896086368</c:v>
                      </c:pt>
                      <c:pt idx="21">
                        <c:v>20.944669365721982</c:v>
                      </c:pt>
                      <c:pt idx="22">
                        <c:v>9.5006747638326541</c:v>
                      </c:pt>
                      <c:pt idx="23">
                        <c:v>18.278253773969791</c:v>
                      </c:pt>
                      <c:pt idx="24">
                        <c:v>22.070443283781955</c:v>
                      </c:pt>
                      <c:pt idx="25">
                        <c:v>15.114709851551948</c:v>
                      </c:pt>
                      <c:pt idx="26">
                        <c:v>9.2847503373819151</c:v>
                      </c:pt>
                      <c:pt idx="28">
                        <c:v>14.673046251993611</c:v>
                      </c:pt>
                      <c:pt idx="29">
                        <c:v>31.685273790536929</c:v>
                      </c:pt>
                      <c:pt idx="30">
                        <c:v>26.581605528973952</c:v>
                      </c:pt>
                      <c:pt idx="31">
                        <c:v>9.4281505289942427</c:v>
                      </c:pt>
                      <c:pt idx="32">
                        <c:v>7.4996651935181475</c:v>
                      </c:pt>
                      <c:pt idx="33">
                        <c:v>9.1391268869848954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B82A-4996-B5DA-FB525FB746A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1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65000"/>
                      </a:schemeClr>
                    </a:solidFill>
                    <a:ln w="9525">
                      <a:solidFill>
                        <a:schemeClr val="accent1">
                          <a:shade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[1]June!$S$5:$S$38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0.79774297110613901</c:v>
                      </c:pt>
                      <c:pt idx="1">
                        <c:v>2.1629860232837164</c:v>
                      </c:pt>
                      <c:pt idx="2">
                        <c:v>0.89120212731459247</c:v>
                      </c:pt>
                      <c:pt idx="3">
                        <c:v>9.8476937877657704</c:v>
                      </c:pt>
                      <c:pt idx="4">
                        <c:v>0.46081006583001027</c:v>
                      </c:pt>
                      <c:pt idx="5">
                        <c:v>0.19504167072024003</c:v>
                      </c:pt>
                      <c:pt idx="7">
                        <c:v>2.7819826831403809</c:v>
                      </c:pt>
                      <c:pt idx="8">
                        <c:v>3.4935304990757885</c:v>
                      </c:pt>
                      <c:pt idx="9">
                        <c:v>2.6745792392256078</c:v>
                      </c:pt>
                      <c:pt idx="10">
                        <c:v>2.4126860589551526</c:v>
                      </c:pt>
                      <c:pt idx="11">
                        <c:v>5.3448779064111278</c:v>
                      </c:pt>
                      <c:pt idx="12">
                        <c:v>1.5564635556852622</c:v>
                      </c:pt>
                      <c:pt idx="14">
                        <c:v>6.9850071883343583</c:v>
                      </c:pt>
                      <c:pt idx="15">
                        <c:v>7.842959215660839</c:v>
                      </c:pt>
                      <c:pt idx="16">
                        <c:v>20.727535103933587</c:v>
                      </c:pt>
                      <c:pt idx="17">
                        <c:v>25.686188669455525</c:v>
                      </c:pt>
                      <c:pt idx="18">
                        <c:v>28.152057593151081</c:v>
                      </c:pt>
                      <c:pt idx="19">
                        <c:v>18.587519322026566</c:v>
                      </c:pt>
                      <c:pt idx="21">
                        <c:v>10.882759888013315</c:v>
                      </c:pt>
                      <c:pt idx="22">
                        <c:v>6.5878652268378897</c:v>
                      </c:pt>
                      <c:pt idx="23">
                        <c:v>10.960372280053184</c:v>
                      </c:pt>
                      <c:pt idx="24">
                        <c:v>17.079482439926061</c:v>
                      </c:pt>
                      <c:pt idx="25">
                        <c:v>12.789830398547197</c:v>
                      </c:pt>
                      <c:pt idx="26">
                        <c:v>7.6196344218525383</c:v>
                      </c:pt>
                      <c:pt idx="28">
                        <c:v>12.602393228913318</c:v>
                      </c:pt>
                      <c:pt idx="29">
                        <c:v>23.613300039995245</c:v>
                      </c:pt>
                      <c:pt idx="30">
                        <c:v>19.224740841629643</c:v>
                      </c:pt>
                      <c:pt idx="31">
                        <c:v>9.1980413140059021</c:v>
                      </c:pt>
                      <c:pt idx="32">
                        <c:v>8.8382462626066065</c:v>
                      </c:pt>
                      <c:pt idx="33">
                        <c:v>8.4010009620477568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B82A-4996-B5DA-FB525FB746A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Meters'!$AQ$5:$AQ$38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6.331618519984171</c:v>
                      </c:pt>
                      <c:pt idx="1">
                        <c:v>20.839978734715576</c:v>
                      </c:pt>
                      <c:pt idx="2">
                        <c:v>43.477113837224643</c:v>
                      </c:pt>
                      <c:pt idx="3">
                        <c:v>56.562458778525254</c:v>
                      </c:pt>
                      <c:pt idx="4">
                        <c:v>32.924416303917688</c:v>
                      </c:pt>
                      <c:pt idx="5">
                        <c:v>22.11589580010633</c:v>
                      </c:pt>
                      <c:pt idx="7">
                        <c:v>33.386496544391285</c:v>
                      </c:pt>
                      <c:pt idx="8">
                        <c:v>45.640819606267584</c:v>
                      </c:pt>
                      <c:pt idx="9">
                        <c:v>39.128123338649651</c:v>
                      </c:pt>
                      <c:pt idx="10">
                        <c:v>30.661268556005389</c:v>
                      </c:pt>
                      <c:pt idx="11">
                        <c:v>57.41626794258373</c:v>
                      </c:pt>
                      <c:pt idx="12">
                        <c:v>60.211597696531413</c:v>
                      </c:pt>
                      <c:pt idx="14">
                        <c:v>7.4996651935181475</c:v>
                      </c:pt>
                      <c:pt idx="15">
                        <c:v>11.570912012856571</c:v>
                      </c:pt>
                      <c:pt idx="16">
                        <c:v>58.925940806214015</c:v>
                      </c:pt>
                      <c:pt idx="17">
                        <c:v>52.737905369484317</c:v>
                      </c:pt>
                      <c:pt idx="18">
                        <c:v>91.65337586390217</c:v>
                      </c:pt>
                      <c:pt idx="19">
                        <c:v>10.364372469635626</c:v>
                      </c:pt>
                      <c:pt idx="21">
                        <c:v>19.217273954116056</c:v>
                      </c:pt>
                      <c:pt idx="22">
                        <c:v>10.444716442268458</c:v>
                      </c:pt>
                      <c:pt idx="23">
                        <c:v>20.080971659919026</c:v>
                      </c:pt>
                      <c:pt idx="24">
                        <c:v>24.37100503195974</c:v>
                      </c:pt>
                      <c:pt idx="25">
                        <c:v>20.889432884536941</c:v>
                      </c:pt>
                      <c:pt idx="26">
                        <c:v>5.8299595141700475</c:v>
                      </c:pt>
                      <c:pt idx="28">
                        <c:v>14.366625224478534</c:v>
                      </c:pt>
                      <c:pt idx="29">
                        <c:v>40.668600635446921</c:v>
                      </c:pt>
                      <c:pt idx="30">
                        <c:v>23.90350877192985</c:v>
                      </c:pt>
                      <c:pt idx="31">
                        <c:v>6.3596491228070171</c:v>
                      </c:pt>
                      <c:pt idx="32">
                        <c:v>5.0438596491228074</c:v>
                      </c:pt>
                      <c:pt idx="33">
                        <c:v>4.3519651842785247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B82A-4996-B5DA-FB525FB746A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1">
                        <a:shade val="8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2000"/>
                      </a:schemeClr>
                    </a:solidFill>
                    <a:ln w="9525">
                      <a:solidFill>
                        <a:schemeClr val="accent1">
                          <a:shade val="8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[1]June!$AG$5:$AG$38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1.6468095685918431</c:v>
                      </c:pt>
                      <c:pt idx="1">
                        <c:v>3.9071029391099454</c:v>
                      </c:pt>
                      <c:pt idx="2">
                        <c:v>7.497216547221413</c:v>
                      </c:pt>
                      <c:pt idx="3">
                        <c:v>7.0759152965593302</c:v>
                      </c:pt>
                      <c:pt idx="5">
                        <c:v>5.3843326739522865</c:v>
                      </c:pt>
                      <c:pt idx="7">
                        <c:v>3.7090183870026268</c:v>
                      </c:pt>
                      <c:pt idx="8">
                        <c:v>25.221216936364321</c:v>
                      </c:pt>
                      <c:pt idx="9">
                        <c:v>24.536001124190634</c:v>
                      </c:pt>
                      <c:pt idx="10">
                        <c:v>17.939218038935905</c:v>
                      </c:pt>
                      <c:pt idx="11">
                        <c:v>24.345753477964781</c:v>
                      </c:pt>
                      <c:pt idx="12">
                        <c:v>23.466506685691435</c:v>
                      </c:pt>
                      <c:pt idx="14">
                        <c:v>11.307087805774449</c:v>
                      </c:pt>
                      <c:pt idx="15">
                        <c:v>13.396515009025952</c:v>
                      </c:pt>
                      <c:pt idx="16">
                        <c:v>10.947022516241312</c:v>
                      </c:pt>
                      <c:pt idx="17">
                        <c:v>12.263892942460897</c:v>
                      </c:pt>
                      <c:pt idx="18">
                        <c:v>10.679594858989741</c:v>
                      </c:pt>
                      <c:pt idx="19">
                        <c:v>15.86708607625039</c:v>
                      </c:pt>
                      <c:pt idx="21">
                        <c:v>54.156262498513691</c:v>
                      </c:pt>
                      <c:pt idx="22">
                        <c:v>17.146879830506645</c:v>
                      </c:pt>
                      <c:pt idx="23">
                        <c:v>12.091643155949022</c:v>
                      </c:pt>
                      <c:pt idx="25">
                        <c:v>14.307055377198386</c:v>
                      </c:pt>
                      <c:pt idx="26">
                        <c:v>11.721525007836904</c:v>
                      </c:pt>
                      <c:pt idx="28">
                        <c:v>11.564138318686426</c:v>
                      </c:pt>
                      <c:pt idx="29">
                        <c:v>12.487596069656581</c:v>
                      </c:pt>
                      <c:pt idx="30">
                        <c:v>10.286452421874152</c:v>
                      </c:pt>
                      <c:pt idx="32">
                        <c:v>28.147301401995438</c:v>
                      </c:pt>
                      <c:pt idx="33">
                        <c:v>7.5902325128903581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B82A-4996-B5DA-FB525FB746A9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shade val="9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91000"/>
                      </a:schemeClr>
                    </a:solidFill>
                    <a:ln w="9525">
                      <a:solidFill>
                        <a:schemeClr val="accent1">
                          <a:shade val="9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[1]Data!$I$4:$I$7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B82A-4996-B5DA-FB525FB746A9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[1]Data!$J$4:$J$7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B82A-4996-B5DA-FB525FB746A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Flux 4</c:v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Meters'!$AV$5:$AV$38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Meters'!$BE$5:$BE$38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5.821962313190383</c:v>
                      </c:pt>
                      <c:pt idx="1">
                        <c:v>20.376868096166341</c:v>
                      </c:pt>
                      <c:pt idx="2">
                        <c:v>40.100250626566371</c:v>
                      </c:pt>
                      <c:pt idx="3">
                        <c:v>52.552433715868609</c:v>
                      </c:pt>
                      <c:pt idx="4">
                        <c:v>31.002880335166278</c:v>
                      </c:pt>
                      <c:pt idx="5">
                        <c:v>19.691018591254256</c:v>
                      </c:pt>
                      <c:pt idx="7">
                        <c:v>32.020792722547149</c:v>
                      </c:pt>
                      <c:pt idx="8">
                        <c:v>43.664717348927873</c:v>
                      </c:pt>
                      <c:pt idx="9">
                        <c:v>39.867785405542847</c:v>
                      </c:pt>
                      <c:pt idx="10">
                        <c:v>30.149447693307344</c:v>
                      </c:pt>
                      <c:pt idx="11">
                        <c:v>60.298895386614689</c:v>
                      </c:pt>
                      <c:pt idx="12">
                        <c:v>55.72449642625088</c:v>
                      </c:pt>
                      <c:pt idx="14">
                        <c:v>8.4623323013415881</c:v>
                      </c:pt>
                      <c:pt idx="15">
                        <c:v>11.435997400909681</c:v>
                      </c:pt>
                      <c:pt idx="16">
                        <c:v>57.38791423001949</c:v>
                      </c:pt>
                      <c:pt idx="17">
                        <c:v>55.721393034825944</c:v>
                      </c:pt>
                      <c:pt idx="18">
                        <c:v>98.455092956271301</c:v>
                      </c:pt>
                      <c:pt idx="19">
                        <c:v>17.956656346749224</c:v>
                      </c:pt>
                      <c:pt idx="21">
                        <c:v>16.511867905056757</c:v>
                      </c:pt>
                      <c:pt idx="22">
                        <c:v>11.351909184726523</c:v>
                      </c:pt>
                      <c:pt idx="23">
                        <c:v>21.000649772579621</c:v>
                      </c:pt>
                      <c:pt idx="24">
                        <c:v>24.119558154645873</c:v>
                      </c:pt>
                      <c:pt idx="25">
                        <c:v>7.9012345679012244</c:v>
                      </c:pt>
                      <c:pt idx="26">
                        <c:v>6.2378167641325462</c:v>
                      </c:pt>
                      <c:pt idx="28">
                        <c:v>18.78224974200204</c:v>
                      </c:pt>
                      <c:pt idx="29">
                        <c:v>32.852501624431412</c:v>
                      </c:pt>
                      <c:pt idx="30">
                        <c:v>23.495776478232592</c:v>
                      </c:pt>
                      <c:pt idx="31">
                        <c:v>7.0695256660169044</c:v>
                      </c:pt>
                      <c:pt idx="32">
                        <c:v>6.0748887143231292</c:v>
                      </c:pt>
                      <c:pt idx="33">
                        <c:v>5.6140350877192988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B82A-4996-B5DA-FB525FB746A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Flux 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Meters'!$BJ$5:$BJ$38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Meters'!$BS$5:$BS$38</c15:sqref>
                        </c15:formulaRef>
                      </c:ext>
                    </c:extLst>
                    <c:numCache>
                      <c:formatCode>0.0</c:formatCode>
                      <c:ptCount val="34"/>
                      <c:pt idx="0">
                        <c:v>7.6823638042474505</c:v>
                      </c:pt>
                      <c:pt idx="1">
                        <c:v>24.060150375939855</c:v>
                      </c:pt>
                      <c:pt idx="2">
                        <c:v>47.438596491228161</c:v>
                      </c:pt>
                      <c:pt idx="3">
                        <c:v>62.532569046378335</c:v>
                      </c:pt>
                      <c:pt idx="4">
                        <c:v>36.491228070175445</c:v>
                      </c:pt>
                      <c:pt idx="5">
                        <c:v>24.457182560361307</c:v>
                      </c:pt>
                      <c:pt idx="7">
                        <c:v>34.674922600619098</c:v>
                      </c:pt>
                      <c:pt idx="8">
                        <c:v>45.132438940488498</c:v>
                      </c:pt>
                      <c:pt idx="9">
                        <c:v>44.736842105263179</c:v>
                      </c:pt>
                      <c:pt idx="10">
                        <c:v>33.198380566801639</c:v>
                      </c:pt>
                      <c:pt idx="11">
                        <c:v>59.955714529041074</c:v>
                      </c:pt>
                      <c:pt idx="12">
                        <c:v>62.078272604588335</c:v>
                      </c:pt>
                      <c:pt idx="14">
                        <c:v>10.796221322537118</c:v>
                      </c:pt>
                      <c:pt idx="15">
                        <c:v>13.495276653171377</c:v>
                      </c:pt>
                      <c:pt idx="16">
                        <c:v>57.744360902255586</c:v>
                      </c:pt>
                      <c:pt idx="17">
                        <c:v>59.318106587222623</c:v>
                      </c:pt>
                      <c:pt idx="18">
                        <c:v>90.506640432857751</c:v>
                      </c:pt>
                      <c:pt idx="19">
                        <c:v>22.509102946044369</c:v>
                      </c:pt>
                      <c:pt idx="21">
                        <c:v>22.823413674372862</c:v>
                      </c:pt>
                      <c:pt idx="22">
                        <c:v>12.854566322347933</c:v>
                      </c:pt>
                      <c:pt idx="23">
                        <c:v>22.298737497950462</c:v>
                      </c:pt>
                      <c:pt idx="24">
                        <c:v>25.446794556484644</c:v>
                      </c:pt>
                      <c:pt idx="25">
                        <c:v>13.255360623781664</c:v>
                      </c:pt>
                      <c:pt idx="26">
                        <c:v>9.1818330873913823</c:v>
                      </c:pt>
                      <c:pt idx="28">
                        <c:v>20.159489633173859</c:v>
                      </c:pt>
                      <c:pt idx="29">
                        <c:v>42.615629984051054</c:v>
                      </c:pt>
                      <c:pt idx="30">
                        <c:v>27.049441786283907</c:v>
                      </c:pt>
                      <c:pt idx="31">
                        <c:v>9.1866028708133882</c:v>
                      </c:pt>
                      <c:pt idx="32">
                        <c:v>7.8394183657341507</c:v>
                      </c:pt>
                      <c:pt idx="33">
                        <c:v>6.3221115852694938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B82A-4996-B5DA-FB525FB746A9}"/>
                  </c:ext>
                </c:extLst>
              </c15:ser>
            </c15:filteredScatterSeries>
          </c:ext>
        </c:extLst>
      </c:scatterChart>
      <c:valAx>
        <c:axId val="-161734020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42384"/>
        <c:crosses val="autoZero"/>
        <c:crossBetween val="midCat"/>
        <c:majorUnit val="6"/>
      </c:valAx>
      <c:valAx>
        <c:axId val="-16173423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</a:t>
                </a:r>
                <a:r>
                  <a:rPr lang="en-US" b="1" baseline="0"/>
                  <a:t> (cm/d)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4.7023676824049739E-2"/>
              <c:y val="9.09738157819474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22419762970351"/>
          <c:y val="8.6222783906132874E-2"/>
          <c:w val="8.4013535068254916E-2"/>
          <c:h val="0.2557884920705183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EC in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1"/>
          <c:order val="1"/>
          <c:tx>
            <c:v>EC1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Meters'!$P$5:$P$38</c:f>
              <c:numCache>
                <c:formatCode>0.00</c:formatCode>
                <c:ptCount val="34"/>
                <c:pt idx="0">
                  <c:v>6.15</c:v>
                </c:pt>
                <c:pt idx="1">
                  <c:v>5.8</c:v>
                </c:pt>
                <c:pt idx="2">
                  <c:v>1.0920000000000001</c:v>
                </c:pt>
                <c:pt idx="3">
                  <c:v>0.90200000000000014</c:v>
                </c:pt>
                <c:pt idx="4">
                  <c:v>0.73499999999999999</c:v>
                </c:pt>
                <c:pt idx="5">
                  <c:v>0.52300000000000002</c:v>
                </c:pt>
                <c:pt idx="7">
                  <c:v>4.766</c:v>
                </c:pt>
                <c:pt idx="8">
                  <c:v>4.8600000000000003</c:v>
                </c:pt>
                <c:pt idx="9">
                  <c:v>4.266</c:v>
                </c:pt>
                <c:pt idx="10">
                  <c:v>4.6500000000000004</c:v>
                </c:pt>
                <c:pt idx="11">
                  <c:v>6.03</c:v>
                </c:pt>
                <c:pt idx="12">
                  <c:v>1.54</c:v>
                </c:pt>
                <c:pt idx="14">
                  <c:v>34.01</c:v>
                </c:pt>
                <c:pt idx="15">
                  <c:v>32.979999999999997</c:v>
                </c:pt>
                <c:pt idx="16">
                  <c:v>20.73</c:v>
                </c:pt>
                <c:pt idx="17">
                  <c:v>29.89</c:v>
                </c:pt>
                <c:pt idx="18">
                  <c:v>23.15</c:v>
                </c:pt>
                <c:pt idx="19">
                  <c:v>40.46</c:v>
                </c:pt>
                <c:pt idx="21">
                  <c:v>36.61</c:v>
                </c:pt>
                <c:pt idx="22">
                  <c:v>35.85</c:v>
                </c:pt>
                <c:pt idx="23">
                  <c:v>29.39</c:v>
                </c:pt>
                <c:pt idx="24">
                  <c:v>35.909999999999997</c:v>
                </c:pt>
                <c:pt idx="25">
                  <c:v>40.799999999999997</c:v>
                </c:pt>
                <c:pt idx="26">
                  <c:v>40.280000000000008</c:v>
                </c:pt>
                <c:pt idx="28">
                  <c:v>34.29</c:v>
                </c:pt>
                <c:pt idx="29">
                  <c:v>28.37</c:v>
                </c:pt>
                <c:pt idx="30">
                  <c:v>35.57</c:v>
                </c:pt>
                <c:pt idx="31">
                  <c:v>40.520000000000003</c:v>
                </c:pt>
                <c:pt idx="32">
                  <c:v>41.93</c:v>
                </c:pt>
                <c:pt idx="33">
                  <c:v>42.01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1F-4651-9D6D-BEE9A8B59481}"/>
            </c:ext>
          </c:extLst>
        </c:ser>
        <c:ser>
          <c:idx val="3"/>
          <c:order val="3"/>
          <c:tx>
            <c:v>EC2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Meters'!$T$5:$T$38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Meters'!$AD$5:$AD$38</c:f>
              <c:numCache>
                <c:formatCode>0.00</c:formatCode>
                <c:ptCount val="34"/>
                <c:pt idx="0">
                  <c:v>3.77</c:v>
                </c:pt>
                <c:pt idx="1">
                  <c:v>4.593</c:v>
                </c:pt>
                <c:pt idx="2">
                  <c:v>0.56000000000000005</c:v>
                </c:pt>
                <c:pt idx="3">
                  <c:v>0.78500000000000003</c:v>
                </c:pt>
                <c:pt idx="4">
                  <c:v>0.66</c:v>
                </c:pt>
                <c:pt idx="5">
                  <c:v>0.46479999999999999</c:v>
                </c:pt>
                <c:pt idx="7">
                  <c:v>3.8349999999999995</c:v>
                </c:pt>
                <c:pt idx="8">
                  <c:v>3.6779999999999999</c:v>
                </c:pt>
                <c:pt idx="9">
                  <c:v>3.2040000000000002</c:v>
                </c:pt>
                <c:pt idx="10">
                  <c:v>4.5860000000000003</c:v>
                </c:pt>
                <c:pt idx="11">
                  <c:v>6.55</c:v>
                </c:pt>
                <c:pt idx="12">
                  <c:v>2.3610000000000002</c:v>
                </c:pt>
                <c:pt idx="14">
                  <c:v>33.83</c:v>
                </c:pt>
                <c:pt idx="15">
                  <c:v>33.04</c:v>
                </c:pt>
                <c:pt idx="16">
                  <c:v>21.35</c:v>
                </c:pt>
                <c:pt idx="17">
                  <c:v>29.86</c:v>
                </c:pt>
                <c:pt idx="18">
                  <c:v>22.42</c:v>
                </c:pt>
                <c:pt idx="19">
                  <c:v>40.53</c:v>
                </c:pt>
                <c:pt idx="21">
                  <c:v>35.909999999999997</c:v>
                </c:pt>
                <c:pt idx="22">
                  <c:v>35.299999999999997</c:v>
                </c:pt>
                <c:pt idx="23">
                  <c:v>29.58</c:v>
                </c:pt>
                <c:pt idx="24">
                  <c:v>35.25</c:v>
                </c:pt>
                <c:pt idx="25">
                  <c:v>40.54</c:v>
                </c:pt>
                <c:pt idx="26">
                  <c:v>39.950000000000003</c:v>
                </c:pt>
                <c:pt idx="28">
                  <c:v>32.4</c:v>
                </c:pt>
                <c:pt idx="29">
                  <c:v>29.42</c:v>
                </c:pt>
                <c:pt idx="30">
                  <c:v>34.51</c:v>
                </c:pt>
                <c:pt idx="31">
                  <c:v>40.68</c:v>
                </c:pt>
                <c:pt idx="32">
                  <c:v>41.45</c:v>
                </c:pt>
                <c:pt idx="33">
                  <c:v>41.87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1F-4651-9D6D-BEE9A8B59481}"/>
            </c:ext>
          </c:extLst>
        </c:ser>
        <c:ser>
          <c:idx val="5"/>
          <c:order val="5"/>
          <c:tx>
            <c:v>EC3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Meters'!$AR$5:$AR$38</c:f>
              <c:numCache>
                <c:formatCode>0.00</c:formatCode>
                <c:ptCount val="34"/>
                <c:pt idx="0">
                  <c:v>4.1660000000000004</c:v>
                </c:pt>
                <c:pt idx="1">
                  <c:v>3.282</c:v>
                </c:pt>
                <c:pt idx="2">
                  <c:v>2.08</c:v>
                </c:pt>
                <c:pt idx="3">
                  <c:v>1.03</c:v>
                </c:pt>
                <c:pt idx="4">
                  <c:v>0.995</c:v>
                </c:pt>
                <c:pt idx="5">
                  <c:v>0.74</c:v>
                </c:pt>
                <c:pt idx="7">
                  <c:v>5.86</c:v>
                </c:pt>
                <c:pt idx="8">
                  <c:v>3.6539999999999999</c:v>
                </c:pt>
                <c:pt idx="9">
                  <c:v>2.5779999999999998</c:v>
                </c:pt>
                <c:pt idx="10">
                  <c:v>4.1420000000000003</c:v>
                </c:pt>
                <c:pt idx="11">
                  <c:v>6.1</c:v>
                </c:pt>
                <c:pt idx="12">
                  <c:v>2.7509999999999999</c:v>
                </c:pt>
                <c:pt idx="14">
                  <c:v>34.42</c:v>
                </c:pt>
                <c:pt idx="15">
                  <c:v>32.409999999999997</c:v>
                </c:pt>
                <c:pt idx="16">
                  <c:v>22.13</c:v>
                </c:pt>
                <c:pt idx="17">
                  <c:v>29.56</c:v>
                </c:pt>
                <c:pt idx="18">
                  <c:v>22.44</c:v>
                </c:pt>
                <c:pt idx="19">
                  <c:v>40.92</c:v>
                </c:pt>
                <c:pt idx="21">
                  <c:v>36.43</c:v>
                </c:pt>
                <c:pt idx="22">
                  <c:v>35.380000000000003</c:v>
                </c:pt>
                <c:pt idx="23">
                  <c:v>30.059999999999995</c:v>
                </c:pt>
                <c:pt idx="24">
                  <c:v>34.93</c:v>
                </c:pt>
                <c:pt idx="25">
                  <c:v>40.25</c:v>
                </c:pt>
                <c:pt idx="26">
                  <c:v>40.1</c:v>
                </c:pt>
                <c:pt idx="28">
                  <c:v>33.61</c:v>
                </c:pt>
                <c:pt idx="29">
                  <c:v>28.99</c:v>
                </c:pt>
                <c:pt idx="30">
                  <c:v>34.82</c:v>
                </c:pt>
                <c:pt idx="31">
                  <c:v>40.33</c:v>
                </c:pt>
                <c:pt idx="32">
                  <c:v>41.61</c:v>
                </c:pt>
                <c:pt idx="33">
                  <c:v>41.65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1F-4651-9D6D-BEE9A8B59481}"/>
            </c:ext>
          </c:extLst>
        </c:ser>
        <c:ser>
          <c:idx val="6"/>
          <c:order val="6"/>
          <c:tx>
            <c:v>EC4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Meters'!$BF$5:$BF$38</c:f>
              <c:numCache>
                <c:formatCode>0.00</c:formatCode>
                <c:ptCount val="34"/>
                <c:pt idx="0">
                  <c:v>4.859</c:v>
                </c:pt>
                <c:pt idx="1">
                  <c:v>9.0399999999999991</c:v>
                </c:pt>
                <c:pt idx="2">
                  <c:v>1.4830000000000001</c:v>
                </c:pt>
                <c:pt idx="3">
                  <c:v>0.996</c:v>
                </c:pt>
                <c:pt idx="4">
                  <c:v>1.0349999999999999</c:v>
                </c:pt>
                <c:pt idx="5">
                  <c:v>3.71</c:v>
                </c:pt>
                <c:pt idx="7">
                  <c:v>6.56</c:v>
                </c:pt>
                <c:pt idx="8">
                  <c:v>6.02</c:v>
                </c:pt>
                <c:pt idx="9">
                  <c:v>3.3299999999999996</c:v>
                </c:pt>
                <c:pt idx="10">
                  <c:v>3.1900000000000004</c:v>
                </c:pt>
                <c:pt idx="11">
                  <c:v>7.84</c:v>
                </c:pt>
                <c:pt idx="12">
                  <c:v>5.3</c:v>
                </c:pt>
                <c:pt idx="14">
                  <c:v>34.04</c:v>
                </c:pt>
                <c:pt idx="15">
                  <c:v>33.75</c:v>
                </c:pt>
                <c:pt idx="16">
                  <c:v>23.82</c:v>
                </c:pt>
                <c:pt idx="17">
                  <c:v>30.29</c:v>
                </c:pt>
                <c:pt idx="18">
                  <c:v>23.34</c:v>
                </c:pt>
                <c:pt idx="19">
                  <c:v>39.82</c:v>
                </c:pt>
                <c:pt idx="21">
                  <c:v>36.270000000000003</c:v>
                </c:pt>
                <c:pt idx="22">
                  <c:v>35.090000000000003</c:v>
                </c:pt>
                <c:pt idx="23">
                  <c:v>30.29</c:v>
                </c:pt>
                <c:pt idx="24">
                  <c:v>35.33</c:v>
                </c:pt>
                <c:pt idx="25">
                  <c:v>39.57</c:v>
                </c:pt>
                <c:pt idx="26">
                  <c:v>40.44</c:v>
                </c:pt>
                <c:pt idx="28">
                  <c:v>32.520000000000003</c:v>
                </c:pt>
                <c:pt idx="29">
                  <c:v>29.84</c:v>
                </c:pt>
                <c:pt idx="30">
                  <c:v>34.590000000000003</c:v>
                </c:pt>
                <c:pt idx="31">
                  <c:v>39.600000000000009</c:v>
                </c:pt>
                <c:pt idx="32">
                  <c:v>40.15</c:v>
                </c:pt>
                <c:pt idx="33">
                  <c:v>41.61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1F-4651-9D6D-BEE9A8B59481}"/>
            </c:ext>
          </c:extLst>
        </c:ser>
        <c:ser>
          <c:idx val="7"/>
          <c:order val="7"/>
          <c:tx>
            <c:v>EC5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Meters'!$BT$5:$BT$38</c:f>
              <c:numCache>
                <c:formatCode>0.00</c:formatCode>
                <c:ptCount val="34"/>
                <c:pt idx="0">
                  <c:v>5.92</c:v>
                </c:pt>
                <c:pt idx="1">
                  <c:v>3.44</c:v>
                </c:pt>
                <c:pt idx="2">
                  <c:v>0.83099999999999996</c:v>
                </c:pt>
                <c:pt idx="3">
                  <c:v>0.68400000000000005</c:v>
                </c:pt>
                <c:pt idx="4">
                  <c:v>1.6400000000000001</c:v>
                </c:pt>
                <c:pt idx="5">
                  <c:v>2.06</c:v>
                </c:pt>
                <c:pt idx="7">
                  <c:v>10.66</c:v>
                </c:pt>
                <c:pt idx="8">
                  <c:v>7.71</c:v>
                </c:pt>
                <c:pt idx="9">
                  <c:v>4.5599999999999996</c:v>
                </c:pt>
                <c:pt idx="10">
                  <c:v>3.19</c:v>
                </c:pt>
                <c:pt idx="11">
                  <c:v>11.16</c:v>
                </c:pt>
                <c:pt idx="12">
                  <c:v>7.82</c:v>
                </c:pt>
                <c:pt idx="14">
                  <c:v>32.25</c:v>
                </c:pt>
                <c:pt idx="15">
                  <c:v>31.03</c:v>
                </c:pt>
                <c:pt idx="16">
                  <c:v>24.51</c:v>
                </c:pt>
                <c:pt idx="17">
                  <c:v>29.28</c:v>
                </c:pt>
                <c:pt idx="18">
                  <c:v>23.39</c:v>
                </c:pt>
                <c:pt idx="19">
                  <c:v>37.85</c:v>
                </c:pt>
                <c:pt idx="21">
                  <c:v>34.880000000000003</c:v>
                </c:pt>
                <c:pt idx="22">
                  <c:v>32.659999999999997</c:v>
                </c:pt>
                <c:pt idx="23">
                  <c:v>29.45</c:v>
                </c:pt>
                <c:pt idx="24">
                  <c:v>33.130000000000003</c:v>
                </c:pt>
                <c:pt idx="25">
                  <c:v>35.93</c:v>
                </c:pt>
                <c:pt idx="26">
                  <c:v>36.93</c:v>
                </c:pt>
                <c:pt idx="28">
                  <c:v>31.25</c:v>
                </c:pt>
                <c:pt idx="29">
                  <c:v>27.9</c:v>
                </c:pt>
                <c:pt idx="30">
                  <c:v>32.630000000000003</c:v>
                </c:pt>
                <c:pt idx="31">
                  <c:v>37.299999999999997</c:v>
                </c:pt>
                <c:pt idx="32">
                  <c:v>38.75</c:v>
                </c:pt>
                <c:pt idx="33">
                  <c:v>38.35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1F-4651-9D6D-BEE9A8B5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40752"/>
        <c:axId val="-161735652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5">
                        <a:shade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shade val="40000"/>
                      </a:schemeClr>
                    </a:solidFill>
                    <a:ln w="9525">
                      <a:solidFill>
                        <a:schemeClr val="accent5">
                          <a:shade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2B1F-4651-9D6D-BEE9A8B5948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solidFill>
                      <a:schemeClr val="accent5">
                        <a:shade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shade val="60000"/>
                      </a:schemeClr>
                    </a:solidFill>
                    <a:ln w="9525">
                      <a:solidFill>
                        <a:schemeClr val="accent5">
                          <a:shade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2B1F-4651-9D6D-BEE9A8B5948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19050" cap="rnd">
                    <a:solidFill>
                      <a:schemeClr val="accent5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shade val="80000"/>
                      </a:schemeClr>
                    </a:solidFill>
                    <a:ln w="9525">
                      <a:solidFill>
                        <a:schemeClr val="accent5">
                          <a:shade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2B1F-4651-9D6D-BEE9A8B5948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EC6</c:v>
                </c:tx>
                <c:spPr>
                  <a:ln w="19050" cap="rnd">
                    <a:solidFill>
                      <a:srgbClr val="66003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660033"/>
                    </a:solidFill>
                    <a:ln w="9525">
                      <a:solidFill>
                        <a:srgbClr val="66003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Meters'!$BY$5:$BY$38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Meters'!$CJ$5:$CJ$38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3.7240909090909082</c:v>
                      </c:pt>
                      <c:pt idx="1">
                        <c:v>7.1684251968503938</c:v>
                      </c:pt>
                      <c:pt idx="2">
                        <c:v>0.64709489051094893</c:v>
                      </c:pt>
                      <c:pt idx="3">
                        <c:v>1.8032200557103062</c:v>
                      </c:pt>
                      <c:pt idx="4">
                        <c:v>4.2914062500000005</c:v>
                      </c:pt>
                      <c:pt idx="5">
                        <c:v>0.84315972222222224</c:v>
                      </c:pt>
                      <c:pt idx="7">
                        <c:v>8.0597402597402592</c:v>
                      </c:pt>
                      <c:pt idx="8">
                        <c:v>5.94625</c:v>
                      </c:pt>
                      <c:pt idx="9">
                        <c:v>4.4092162162162172</c:v>
                      </c:pt>
                      <c:pt idx="10">
                        <c:v>7.8886206896551716</c:v>
                      </c:pt>
                      <c:pt idx="11">
                        <c:v>8.2608206106870217</c:v>
                      </c:pt>
                      <c:pt idx="12">
                        <c:v>3.637826086956522</c:v>
                      </c:pt>
                      <c:pt idx="14">
                        <c:v>33.214218750000001</c:v>
                      </c:pt>
                      <c:pt idx="15">
                        <c:v>34.293181818181822</c:v>
                      </c:pt>
                      <c:pt idx="16">
                        <c:v>40.83280898876405</c:v>
                      </c:pt>
                      <c:pt idx="17">
                        <c:v>30.668039568345325</c:v>
                      </c:pt>
                      <c:pt idx="18">
                        <c:v>27.62889945652174</c:v>
                      </c:pt>
                      <c:pt idx="19">
                        <c:v>41.47625</c:v>
                      </c:pt>
                      <c:pt idx="21">
                        <c:v>37.034374999999997</c:v>
                      </c:pt>
                      <c:pt idx="22">
                        <c:v>37.740762711864399</c:v>
                      </c:pt>
                      <c:pt idx="23">
                        <c:v>32.585561224489794</c:v>
                      </c:pt>
                      <c:pt idx="24">
                        <c:v>37.422647058823529</c:v>
                      </c:pt>
                      <c:pt idx="25">
                        <c:v>41.731208791208786</c:v>
                      </c:pt>
                      <c:pt idx="26">
                        <c:v>42.836867469879515</c:v>
                      </c:pt>
                      <c:pt idx="28">
                        <c:v>33.439583333333331</c:v>
                      </c:pt>
                      <c:pt idx="29">
                        <c:v>28.759705882352936</c:v>
                      </c:pt>
                      <c:pt idx="30">
                        <c:v>36.506206896551717</c:v>
                      </c:pt>
                      <c:pt idx="31">
                        <c:v>37.052727272727275</c:v>
                      </c:pt>
                      <c:pt idx="32">
                        <c:v>40.117500000000007</c:v>
                      </c:pt>
                      <c:pt idx="33">
                        <c:v>41.772012987012985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2B1F-4651-9D6D-BEE9A8B5948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EC7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Meters'!$CN$5:$CN$38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Meters'!$CY$5:$CY$38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3.0865</c:v>
                      </c:pt>
                      <c:pt idx="1">
                        <c:v>4.8680204081632663</c:v>
                      </c:pt>
                      <c:pt idx="2">
                        <c:v>2.2713935185185186</c:v>
                      </c:pt>
                      <c:pt idx="3">
                        <c:v>0.61584210526315786</c:v>
                      </c:pt>
                      <c:pt idx="4">
                        <c:v>2.1164938271604932</c:v>
                      </c:pt>
                      <c:pt idx="5">
                        <c:v>1.0660265486725666</c:v>
                      </c:pt>
                      <c:pt idx="7">
                        <c:v>8.0152272727272731</c:v>
                      </c:pt>
                      <c:pt idx="8">
                        <c:v>3.794937823834196</c:v>
                      </c:pt>
                      <c:pt idx="9">
                        <c:v>5.1163974358974356</c:v>
                      </c:pt>
                      <c:pt idx="10">
                        <c:v>5.377851562500001</c:v>
                      </c:pt>
                      <c:pt idx="11">
                        <c:v>6.1234042553191479</c:v>
                      </c:pt>
                      <c:pt idx="12">
                        <c:v>3.5426791666666664</c:v>
                      </c:pt>
                      <c:pt idx="14">
                        <c:v>38.914500000000004</c:v>
                      </c:pt>
                      <c:pt idx="15">
                        <c:v>37.936442307692296</c:v>
                      </c:pt>
                      <c:pt idx="16">
                        <c:v>26.316710526315791</c:v>
                      </c:pt>
                      <c:pt idx="17">
                        <c:v>31.271673306772911</c:v>
                      </c:pt>
                      <c:pt idx="18">
                        <c:v>27.757822822822821</c:v>
                      </c:pt>
                      <c:pt idx="19">
                        <c:v>44.86004237288136</c:v>
                      </c:pt>
                      <c:pt idx="21">
                        <c:v>38.733480392156856</c:v>
                      </c:pt>
                      <c:pt idx="22">
                        <c:v>43.160660377358489</c:v>
                      </c:pt>
                      <c:pt idx="23">
                        <c:v>35.531392405063293</c:v>
                      </c:pt>
                      <c:pt idx="24">
                        <c:v>41.120211864406784</c:v>
                      </c:pt>
                      <c:pt idx="25">
                        <c:v>44.203986486486492</c:v>
                      </c:pt>
                      <c:pt idx="26">
                        <c:v>43.474225352112683</c:v>
                      </c:pt>
                      <c:pt idx="28">
                        <c:v>38.867238805970146</c:v>
                      </c:pt>
                      <c:pt idx="29">
                        <c:v>29.223333333333336</c:v>
                      </c:pt>
                      <c:pt idx="30">
                        <c:v>36.414075630252107</c:v>
                      </c:pt>
                      <c:pt idx="32">
                        <c:v>57.800384615384615</c:v>
                      </c:pt>
                      <c:pt idx="33">
                        <c:v>46.035510204081632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2B1F-4651-9D6D-BEE9A8B59481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EC8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Meters'!$DC$5:$DC$38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Meters'!$DN$5:$DN$38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3.1838333333333333</c:v>
                      </c:pt>
                      <c:pt idx="1">
                        <c:v>4.9108105263157897</c:v>
                      </c:pt>
                      <c:pt idx="2">
                        <c:v>2.2507167381974251</c:v>
                      </c:pt>
                      <c:pt idx="3">
                        <c:v>0.61600371747211891</c:v>
                      </c:pt>
                      <c:pt idx="4">
                        <c:v>2.135165605095541</c:v>
                      </c:pt>
                      <c:pt idx="5">
                        <c:v>1.0895809523809523</c:v>
                      </c:pt>
                      <c:pt idx="8">
                        <c:v>3.74634</c:v>
                      </c:pt>
                      <c:pt idx="9">
                        <c:v>4.9254827586206904</c:v>
                      </c:pt>
                      <c:pt idx="10">
                        <c:v>5.3316917293233086</c:v>
                      </c:pt>
                      <c:pt idx="11">
                        <c:v>6.0239473684210525</c:v>
                      </c:pt>
                      <c:pt idx="12">
                        <c:v>3.4813875968992249</c:v>
                      </c:pt>
                      <c:pt idx="14">
                        <c:v>35.560416666666669</c:v>
                      </c:pt>
                      <c:pt idx="15">
                        <c:v>37.036090909090902</c:v>
                      </c:pt>
                      <c:pt idx="16">
                        <c:v>26.394388646288213</c:v>
                      </c:pt>
                      <c:pt idx="17">
                        <c:v>31.304674329501914</c:v>
                      </c:pt>
                      <c:pt idx="18">
                        <c:v>27.5506301369863</c:v>
                      </c:pt>
                      <c:pt idx="19">
                        <c:v>44.676410256410257</c:v>
                      </c:pt>
                      <c:pt idx="21">
                        <c:v>39.225499999999997</c:v>
                      </c:pt>
                      <c:pt idx="22">
                        <c:v>40.538500000000006</c:v>
                      </c:pt>
                      <c:pt idx="23">
                        <c:v>32.901249999999997</c:v>
                      </c:pt>
                      <c:pt idx="24">
                        <c:v>40.195</c:v>
                      </c:pt>
                      <c:pt idx="25">
                        <c:v>42.146799999999999</c:v>
                      </c:pt>
                      <c:pt idx="26">
                        <c:v>43.658600000000007</c:v>
                      </c:pt>
                      <c:pt idx="28">
                        <c:v>35.408999999999999</c:v>
                      </c:pt>
                      <c:pt idx="29">
                        <c:v>28.794552238805966</c:v>
                      </c:pt>
                      <c:pt idx="30">
                        <c:v>35.46559523809524</c:v>
                      </c:pt>
                      <c:pt idx="31">
                        <c:v>48.559545454545457</c:v>
                      </c:pt>
                      <c:pt idx="32">
                        <c:v>49.239519230769233</c:v>
                      </c:pt>
                      <c:pt idx="33">
                        <c:v>46.505000000000003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2B1F-4651-9D6D-BEE9A8B5948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EC9</c:v>
                </c:tx>
                <c:spPr>
                  <a:ln w="19050" cap="rnd">
                    <a:solidFill>
                      <a:srgbClr val="FF5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5050"/>
                    </a:solidFill>
                    <a:ln w="9525">
                      <a:solidFill>
                        <a:srgbClr val="FF5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Meters'!$DR$5:$DR$38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Meters'!$EC$5:$EC$38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6.0231250000000003</c:v>
                      </c:pt>
                      <c:pt idx="1">
                        <c:v>3.3094059405940595</c:v>
                      </c:pt>
                      <c:pt idx="2">
                        <c:v>0.80230769230769228</c:v>
                      </c:pt>
                      <c:pt idx="3">
                        <c:v>0.80578124999999989</c:v>
                      </c:pt>
                      <c:pt idx="4">
                        <c:v>2.9980909090909083</c:v>
                      </c:pt>
                      <c:pt idx="5">
                        <c:v>0.85943661971830987</c:v>
                      </c:pt>
                      <c:pt idx="7">
                        <c:v>10.486216216216217</c:v>
                      </c:pt>
                      <c:pt idx="8">
                        <c:v>4.0439144736842101</c:v>
                      </c:pt>
                      <c:pt idx="9">
                        <c:v>3.7518840579710147</c:v>
                      </c:pt>
                      <c:pt idx="10">
                        <c:v>3.5251442307692318</c:v>
                      </c:pt>
                      <c:pt idx="11">
                        <c:v>7.2864454976303321</c:v>
                      </c:pt>
                      <c:pt idx="12">
                        <c:v>4.1172511848341227</c:v>
                      </c:pt>
                      <c:pt idx="14">
                        <c:v>40.876206896551722</c:v>
                      </c:pt>
                      <c:pt idx="15">
                        <c:v>38.82131578947368</c:v>
                      </c:pt>
                      <c:pt idx="16">
                        <c:v>28.416393442622947</c:v>
                      </c:pt>
                      <c:pt idx="17">
                        <c:v>31.632665094339622</c:v>
                      </c:pt>
                      <c:pt idx="18">
                        <c:v>27.684348534201952</c:v>
                      </c:pt>
                      <c:pt idx="19">
                        <c:v>44.592592592592602</c:v>
                      </c:pt>
                      <c:pt idx="21">
                        <c:v>44.522704918032787</c:v>
                      </c:pt>
                      <c:pt idx="22">
                        <c:v>40.291627906976743</c:v>
                      </c:pt>
                      <c:pt idx="23">
                        <c:v>34.550600000000003</c:v>
                      </c:pt>
                      <c:pt idx="24">
                        <c:v>38.066287128712879</c:v>
                      </c:pt>
                      <c:pt idx="25">
                        <c:v>44.629736842105267</c:v>
                      </c:pt>
                      <c:pt idx="26">
                        <c:v>44.156886792452831</c:v>
                      </c:pt>
                      <c:pt idx="28">
                        <c:v>37.844827586206897</c:v>
                      </c:pt>
                      <c:pt idx="29">
                        <c:v>31.177907801418439</c:v>
                      </c:pt>
                      <c:pt idx="30">
                        <c:v>37.55994252873564</c:v>
                      </c:pt>
                      <c:pt idx="31">
                        <c:v>55.882826086956499</c:v>
                      </c:pt>
                      <c:pt idx="32">
                        <c:v>49.634999999999991</c:v>
                      </c:pt>
                      <c:pt idx="33">
                        <c:v>43.878749999999997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2B1F-4651-9D6D-BEE9A8B5948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EC10</c:v>
                </c:tx>
                <c:spPr>
                  <a:ln w="19050" cap="rnd">
                    <a:solidFill>
                      <a:srgbClr val="FF9999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99"/>
                    </a:solidFill>
                    <a:ln w="9525">
                      <a:solidFill>
                        <a:srgbClr val="FF9999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Meters'!$EG$5:$EG$38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Meters'!$ER$5:$ER$38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5.2125000000000012</c:v>
                      </c:pt>
                      <c:pt idx="1">
                        <c:v>11.484647887323945</c:v>
                      </c:pt>
                      <c:pt idx="2">
                        <c:v>0.75488805970149253</c:v>
                      </c:pt>
                      <c:pt idx="3">
                        <c:v>1.4541160220994476</c:v>
                      </c:pt>
                      <c:pt idx="4">
                        <c:v>0.99762376237623751</c:v>
                      </c:pt>
                      <c:pt idx="5">
                        <c:v>6.0636301369863013</c:v>
                      </c:pt>
                      <c:pt idx="7">
                        <c:v>8.2960309278350532</c:v>
                      </c:pt>
                      <c:pt idx="8">
                        <c:v>5.805769230769231</c:v>
                      </c:pt>
                      <c:pt idx="9">
                        <c:v>11.433129770992366</c:v>
                      </c:pt>
                      <c:pt idx="10">
                        <c:v>3.5651333333333337</c:v>
                      </c:pt>
                      <c:pt idx="11">
                        <c:v>3.1436702127659575</c:v>
                      </c:pt>
                      <c:pt idx="12">
                        <c:v>4.3736125654450264</c:v>
                      </c:pt>
                      <c:pt idx="14">
                        <c:v>40.564599999999999</c:v>
                      </c:pt>
                      <c:pt idx="15">
                        <c:v>39.627567567567567</c:v>
                      </c:pt>
                      <c:pt idx="16">
                        <c:v>26.515611111111109</c:v>
                      </c:pt>
                      <c:pt idx="17">
                        <c:v>33.764074074074067</c:v>
                      </c:pt>
                      <c:pt idx="18">
                        <c:v>27.866491525423726</c:v>
                      </c:pt>
                      <c:pt idx="19">
                        <c:v>45.709803921568621</c:v>
                      </c:pt>
                      <c:pt idx="21">
                        <c:v>40.190294117647056</c:v>
                      </c:pt>
                      <c:pt idx="22">
                        <c:v>39.927162162162155</c:v>
                      </c:pt>
                      <c:pt idx="23">
                        <c:v>35.986206896551721</c:v>
                      </c:pt>
                      <c:pt idx="24">
                        <c:v>42.833500000000001</c:v>
                      </c:pt>
                      <c:pt idx="25">
                        <c:v>43.028750000000009</c:v>
                      </c:pt>
                      <c:pt idx="26">
                        <c:v>44.904999999999994</c:v>
                      </c:pt>
                      <c:pt idx="28">
                        <c:v>37.454999999999998</c:v>
                      </c:pt>
                      <c:pt idx="29">
                        <c:v>35.002040816326527</c:v>
                      </c:pt>
                      <c:pt idx="30">
                        <c:v>38.507857142857141</c:v>
                      </c:pt>
                      <c:pt idx="31">
                        <c:v>45.347666666666669</c:v>
                      </c:pt>
                      <c:pt idx="32">
                        <c:v>51.186551724137928</c:v>
                      </c:pt>
                      <c:pt idx="33">
                        <c:v>49.100588235294126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2B1F-4651-9D6D-BEE9A8B59481}"/>
                  </c:ext>
                </c:extLst>
              </c15:ser>
            </c15:filteredScatterSeries>
          </c:ext>
        </c:extLst>
      </c:scatterChart>
      <c:valAx>
        <c:axId val="-16173407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56528"/>
        <c:crosses val="autoZero"/>
        <c:crossBetween val="midCat"/>
        <c:majorUnit val="6"/>
      </c:valAx>
      <c:valAx>
        <c:axId val="-1617356528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EC(mS/cm)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9.0563958819840867E-4"/>
              <c:y val="8.63302408129328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9443985287308848E-2"/>
          <c:y val="9.7873809957345306E-2"/>
          <c:w val="7.0756319943966986E-2"/>
          <c:h val="0.2394847933935229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EC in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8"/>
          <c:order val="8"/>
          <c:tx>
            <c:v>EC6</c:v>
          </c:tx>
          <c:spPr>
            <a:ln w="19050" cap="rnd">
              <a:solidFill>
                <a:srgbClr val="66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33"/>
              </a:solidFill>
              <a:ln w="9525">
                <a:solidFill>
                  <a:srgbClr val="660033"/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Meters'!$CJ$5:$CJ$38</c:f>
              <c:numCache>
                <c:formatCode>0.00</c:formatCode>
                <c:ptCount val="34"/>
                <c:pt idx="0">
                  <c:v>3.7240909090909082</c:v>
                </c:pt>
                <c:pt idx="1">
                  <c:v>7.1684251968503938</c:v>
                </c:pt>
                <c:pt idx="2">
                  <c:v>0.64709489051094893</c:v>
                </c:pt>
                <c:pt idx="3">
                  <c:v>1.8032200557103062</c:v>
                </c:pt>
                <c:pt idx="4">
                  <c:v>4.2914062500000005</c:v>
                </c:pt>
                <c:pt idx="5">
                  <c:v>0.84315972222222224</c:v>
                </c:pt>
                <c:pt idx="7">
                  <c:v>8.0597402597402592</c:v>
                </c:pt>
                <c:pt idx="8">
                  <c:v>5.94625</c:v>
                </c:pt>
                <c:pt idx="9">
                  <c:v>4.4092162162162172</c:v>
                </c:pt>
                <c:pt idx="10">
                  <c:v>7.8886206896551716</c:v>
                </c:pt>
                <c:pt idx="11">
                  <c:v>8.2608206106870217</c:v>
                </c:pt>
                <c:pt idx="12">
                  <c:v>3.637826086956522</c:v>
                </c:pt>
                <c:pt idx="14">
                  <c:v>33.214218750000001</c:v>
                </c:pt>
                <c:pt idx="15">
                  <c:v>34.293181818181822</c:v>
                </c:pt>
                <c:pt idx="16">
                  <c:v>40.83280898876405</c:v>
                </c:pt>
                <c:pt idx="17">
                  <c:v>30.668039568345325</c:v>
                </c:pt>
                <c:pt idx="18">
                  <c:v>27.62889945652174</c:v>
                </c:pt>
                <c:pt idx="19">
                  <c:v>41.47625</c:v>
                </c:pt>
                <c:pt idx="21">
                  <c:v>37.034374999999997</c:v>
                </c:pt>
                <c:pt idx="22">
                  <c:v>37.740762711864399</c:v>
                </c:pt>
                <c:pt idx="23">
                  <c:v>32.585561224489794</c:v>
                </c:pt>
                <c:pt idx="24">
                  <c:v>37.422647058823529</c:v>
                </c:pt>
                <c:pt idx="25">
                  <c:v>41.731208791208786</c:v>
                </c:pt>
                <c:pt idx="26">
                  <c:v>42.836867469879515</c:v>
                </c:pt>
                <c:pt idx="28">
                  <c:v>33.439583333333331</c:v>
                </c:pt>
                <c:pt idx="29">
                  <c:v>28.759705882352936</c:v>
                </c:pt>
                <c:pt idx="30">
                  <c:v>36.506206896551717</c:v>
                </c:pt>
                <c:pt idx="31">
                  <c:v>37.052727272727275</c:v>
                </c:pt>
                <c:pt idx="32">
                  <c:v>40.117500000000007</c:v>
                </c:pt>
                <c:pt idx="33">
                  <c:v>41.772012987012985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B1F-4651-9D6D-BEE9A8B59481}"/>
            </c:ext>
          </c:extLst>
        </c:ser>
        <c:ser>
          <c:idx val="9"/>
          <c:order val="9"/>
          <c:tx>
            <c:v>EC7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Meters'!$CY$5:$CY$38</c:f>
              <c:numCache>
                <c:formatCode>0.00</c:formatCode>
                <c:ptCount val="34"/>
                <c:pt idx="0">
                  <c:v>3.0865</c:v>
                </c:pt>
                <c:pt idx="1">
                  <c:v>4.8680204081632663</c:v>
                </c:pt>
                <c:pt idx="2">
                  <c:v>2.2713935185185186</c:v>
                </c:pt>
                <c:pt idx="3">
                  <c:v>0.61584210526315786</c:v>
                </c:pt>
                <c:pt idx="4">
                  <c:v>2.1164938271604932</c:v>
                </c:pt>
                <c:pt idx="5">
                  <c:v>1.0660265486725666</c:v>
                </c:pt>
                <c:pt idx="7">
                  <c:v>8.0152272727272731</c:v>
                </c:pt>
                <c:pt idx="8">
                  <c:v>3.794937823834196</c:v>
                </c:pt>
                <c:pt idx="9">
                  <c:v>5.1163974358974356</c:v>
                </c:pt>
                <c:pt idx="10">
                  <c:v>5.377851562500001</c:v>
                </c:pt>
                <c:pt idx="11">
                  <c:v>6.1234042553191479</c:v>
                </c:pt>
                <c:pt idx="12">
                  <c:v>3.5426791666666664</c:v>
                </c:pt>
                <c:pt idx="14">
                  <c:v>38.914500000000004</c:v>
                </c:pt>
                <c:pt idx="15">
                  <c:v>37.936442307692296</c:v>
                </c:pt>
                <c:pt idx="16">
                  <c:v>26.316710526315791</c:v>
                </c:pt>
                <c:pt idx="17">
                  <c:v>31.271673306772911</c:v>
                </c:pt>
                <c:pt idx="18">
                  <c:v>27.757822822822821</c:v>
                </c:pt>
                <c:pt idx="19">
                  <c:v>44.86004237288136</c:v>
                </c:pt>
                <c:pt idx="21">
                  <c:v>38.733480392156856</c:v>
                </c:pt>
                <c:pt idx="22">
                  <c:v>43.160660377358489</c:v>
                </c:pt>
                <c:pt idx="23">
                  <c:v>35.531392405063293</c:v>
                </c:pt>
                <c:pt idx="24">
                  <c:v>41.120211864406784</c:v>
                </c:pt>
                <c:pt idx="25">
                  <c:v>44.203986486486492</c:v>
                </c:pt>
                <c:pt idx="26">
                  <c:v>43.474225352112683</c:v>
                </c:pt>
                <c:pt idx="28">
                  <c:v>38.867238805970146</c:v>
                </c:pt>
                <c:pt idx="29">
                  <c:v>29.223333333333336</c:v>
                </c:pt>
                <c:pt idx="30">
                  <c:v>36.414075630252107</c:v>
                </c:pt>
                <c:pt idx="32">
                  <c:v>57.800384615384615</c:v>
                </c:pt>
                <c:pt idx="33">
                  <c:v>46.035510204081632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B1F-4651-9D6D-BEE9A8B59481}"/>
            </c:ext>
          </c:extLst>
        </c:ser>
        <c:ser>
          <c:idx val="10"/>
          <c:order val="10"/>
          <c:tx>
            <c:v>EC8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Meters'!$DN$5:$DN$38</c:f>
              <c:numCache>
                <c:formatCode>0.00</c:formatCode>
                <c:ptCount val="34"/>
                <c:pt idx="0">
                  <c:v>3.1838333333333333</c:v>
                </c:pt>
                <c:pt idx="1">
                  <c:v>4.9108105263157897</c:v>
                </c:pt>
                <c:pt idx="2">
                  <c:v>2.2507167381974251</c:v>
                </c:pt>
                <c:pt idx="3">
                  <c:v>0.61600371747211891</c:v>
                </c:pt>
                <c:pt idx="4">
                  <c:v>2.135165605095541</c:v>
                </c:pt>
                <c:pt idx="5">
                  <c:v>1.0895809523809523</c:v>
                </c:pt>
                <c:pt idx="8">
                  <c:v>3.74634</c:v>
                </c:pt>
                <c:pt idx="9">
                  <c:v>4.9254827586206904</c:v>
                </c:pt>
                <c:pt idx="10">
                  <c:v>5.3316917293233086</c:v>
                </c:pt>
                <c:pt idx="11">
                  <c:v>6.0239473684210525</c:v>
                </c:pt>
                <c:pt idx="12">
                  <c:v>3.4813875968992249</c:v>
                </c:pt>
                <c:pt idx="14">
                  <c:v>35.560416666666669</c:v>
                </c:pt>
                <c:pt idx="15">
                  <c:v>37.036090909090902</c:v>
                </c:pt>
                <c:pt idx="16">
                  <c:v>26.394388646288213</c:v>
                </c:pt>
                <c:pt idx="17">
                  <c:v>31.304674329501914</c:v>
                </c:pt>
                <c:pt idx="18">
                  <c:v>27.5506301369863</c:v>
                </c:pt>
                <c:pt idx="19">
                  <c:v>44.676410256410257</c:v>
                </c:pt>
                <c:pt idx="21">
                  <c:v>39.225499999999997</c:v>
                </c:pt>
                <c:pt idx="22">
                  <c:v>40.538500000000006</c:v>
                </c:pt>
                <c:pt idx="23">
                  <c:v>32.901249999999997</c:v>
                </c:pt>
                <c:pt idx="24">
                  <c:v>40.195</c:v>
                </c:pt>
                <c:pt idx="25">
                  <c:v>42.146799999999999</c:v>
                </c:pt>
                <c:pt idx="26">
                  <c:v>43.658600000000007</c:v>
                </c:pt>
                <c:pt idx="28">
                  <c:v>35.408999999999999</c:v>
                </c:pt>
                <c:pt idx="29">
                  <c:v>28.794552238805966</c:v>
                </c:pt>
                <c:pt idx="30">
                  <c:v>35.46559523809524</c:v>
                </c:pt>
                <c:pt idx="31">
                  <c:v>48.559545454545457</c:v>
                </c:pt>
                <c:pt idx="32">
                  <c:v>49.239519230769233</c:v>
                </c:pt>
                <c:pt idx="33">
                  <c:v>46.505000000000003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B1F-4651-9D6D-BEE9A8B59481}"/>
            </c:ext>
          </c:extLst>
        </c:ser>
        <c:ser>
          <c:idx val="11"/>
          <c:order val="11"/>
          <c:tx>
            <c:v>EC9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Meters'!$EC$5:$EC$38</c:f>
              <c:numCache>
                <c:formatCode>0.00</c:formatCode>
                <c:ptCount val="34"/>
                <c:pt idx="0">
                  <c:v>6.0231250000000003</c:v>
                </c:pt>
                <c:pt idx="1">
                  <c:v>3.3094059405940595</c:v>
                </c:pt>
                <c:pt idx="2">
                  <c:v>0.80230769230769228</c:v>
                </c:pt>
                <c:pt idx="3">
                  <c:v>0.80578124999999989</c:v>
                </c:pt>
                <c:pt idx="4">
                  <c:v>2.9980909090909083</c:v>
                </c:pt>
                <c:pt idx="5">
                  <c:v>0.85943661971830987</c:v>
                </c:pt>
                <c:pt idx="7">
                  <c:v>10.486216216216217</c:v>
                </c:pt>
                <c:pt idx="8">
                  <c:v>4.0439144736842101</c:v>
                </c:pt>
                <c:pt idx="9">
                  <c:v>3.7518840579710147</c:v>
                </c:pt>
                <c:pt idx="10">
                  <c:v>3.5251442307692318</c:v>
                </c:pt>
                <c:pt idx="11">
                  <c:v>7.2864454976303321</c:v>
                </c:pt>
                <c:pt idx="12">
                  <c:v>4.1172511848341227</c:v>
                </c:pt>
                <c:pt idx="14">
                  <c:v>40.876206896551722</c:v>
                </c:pt>
                <c:pt idx="15">
                  <c:v>38.82131578947368</c:v>
                </c:pt>
                <c:pt idx="16">
                  <c:v>28.416393442622947</c:v>
                </c:pt>
                <c:pt idx="17">
                  <c:v>31.632665094339622</c:v>
                </c:pt>
                <c:pt idx="18">
                  <c:v>27.684348534201952</c:v>
                </c:pt>
                <c:pt idx="19">
                  <c:v>44.592592592592602</c:v>
                </c:pt>
                <c:pt idx="21">
                  <c:v>44.522704918032787</c:v>
                </c:pt>
                <c:pt idx="22">
                  <c:v>40.291627906976743</c:v>
                </c:pt>
                <c:pt idx="23">
                  <c:v>34.550600000000003</c:v>
                </c:pt>
                <c:pt idx="24">
                  <c:v>38.066287128712879</c:v>
                </c:pt>
                <c:pt idx="25">
                  <c:v>44.629736842105267</c:v>
                </c:pt>
                <c:pt idx="26">
                  <c:v>44.156886792452831</c:v>
                </c:pt>
                <c:pt idx="28">
                  <c:v>37.844827586206897</c:v>
                </c:pt>
                <c:pt idx="29">
                  <c:v>31.177907801418439</c:v>
                </c:pt>
                <c:pt idx="30">
                  <c:v>37.55994252873564</c:v>
                </c:pt>
                <c:pt idx="31">
                  <c:v>55.882826086956499</c:v>
                </c:pt>
                <c:pt idx="32">
                  <c:v>49.634999999999991</c:v>
                </c:pt>
                <c:pt idx="33">
                  <c:v>43.878749999999997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B1F-4651-9D6D-BEE9A8B59481}"/>
            </c:ext>
          </c:extLst>
        </c:ser>
        <c:ser>
          <c:idx val="12"/>
          <c:order val="12"/>
          <c:tx>
            <c:v>EC10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solidFill>
                  <a:srgbClr val="FF9999"/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Meters'!$ER$5:$ER$38</c:f>
              <c:numCache>
                <c:formatCode>0.00</c:formatCode>
                <c:ptCount val="34"/>
                <c:pt idx="0">
                  <c:v>5.2125000000000012</c:v>
                </c:pt>
                <c:pt idx="1">
                  <c:v>11.484647887323945</c:v>
                </c:pt>
                <c:pt idx="2">
                  <c:v>0.75488805970149253</c:v>
                </c:pt>
                <c:pt idx="3">
                  <c:v>1.4541160220994476</c:v>
                </c:pt>
                <c:pt idx="4">
                  <c:v>0.99762376237623751</c:v>
                </c:pt>
                <c:pt idx="5">
                  <c:v>6.0636301369863013</c:v>
                </c:pt>
                <c:pt idx="7">
                  <c:v>8.2960309278350532</c:v>
                </c:pt>
                <c:pt idx="8">
                  <c:v>5.805769230769231</c:v>
                </c:pt>
                <c:pt idx="9">
                  <c:v>11.433129770992366</c:v>
                </c:pt>
                <c:pt idx="10">
                  <c:v>3.5651333333333337</c:v>
                </c:pt>
                <c:pt idx="11">
                  <c:v>3.1436702127659575</c:v>
                </c:pt>
                <c:pt idx="12">
                  <c:v>4.3736125654450264</c:v>
                </c:pt>
                <c:pt idx="14">
                  <c:v>40.564599999999999</c:v>
                </c:pt>
                <c:pt idx="15">
                  <c:v>39.627567567567567</c:v>
                </c:pt>
                <c:pt idx="16">
                  <c:v>26.515611111111109</c:v>
                </c:pt>
                <c:pt idx="17">
                  <c:v>33.764074074074067</c:v>
                </c:pt>
                <c:pt idx="18">
                  <c:v>27.866491525423726</c:v>
                </c:pt>
                <c:pt idx="19">
                  <c:v>45.709803921568621</c:v>
                </c:pt>
                <c:pt idx="21">
                  <c:v>40.190294117647056</c:v>
                </c:pt>
                <c:pt idx="22">
                  <c:v>39.927162162162155</c:v>
                </c:pt>
                <c:pt idx="23">
                  <c:v>35.986206896551721</c:v>
                </c:pt>
                <c:pt idx="24">
                  <c:v>42.833500000000001</c:v>
                </c:pt>
                <c:pt idx="25">
                  <c:v>43.028750000000009</c:v>
                </c:pt>
                <c:pt idx="26">
                  <c:v>44.904999999999994</c:v>
                </c:pt>
                <c:pt idx="28">
                  <c:v>37.454999999999998</c:v>
                </c:pt>
                <c:pt idx="29">
                  <c:v>35.002040816326527</c:v>
                </c:pt>
                <c:pt idx="30">
                  <c:v>38.507857142857141</c:v>
                </c:pt>
                <c:pt idx="31">
                  <c:v>45.347666666666669</c:v>
                </c:pt>
                <c:pt idx="32">
                  <c:v>51.186551724137928</c:v>
                </c:pt>
                <c:pt idx="33">
                  <c:v>49.100588235294126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B1F-4651-9D6D-BEE9A8B5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27152"/>
        <c:axId val="-16173315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5">
                        <a:shade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shade val="40000"/>
                      </a:schemeClr>
                    </a:solidFill>
                    <a:ln w="9525">
                      <a:solidFill>
                        <a:schemeClr val="accent5">
                          <a:shade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2B1F-4651-9D6D-BEE9A8B5948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Meters'!$P$5:$P$38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0.90200000000000014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2B1F-4651-9D6D-BEE9A8B5948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solidFill>
                      <a:schemeClr val="accent5">
                        <a:shade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shade val="60000"/>
                      </a:schemeClr>
                    </a:solidFill>
                    <a:ln w="9525">
                      <a:solidFill>
                        <a:schemeClr val="accent5">
                          <a:shade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2B1F-4651-9D6D-BEE9A8B5948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Meters'!$AD$5:$AD$38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3.77</c:v>
                      </c:pt>
                      <c:pt idx="1">
                        <c:v>4.593</c:v>
                      </c:pt>
                      <c:pt idx="2">
                        <c:v>0.56000000000000005</c:v>
                      </c:pt>
                      <c:pt idx="3">
                        <c:v>0.78500000000000003</c:v>
                      </c:pt>
                      <c:pt idx="4">
                        <c:v>0.66</c:v>
                      </c:pt>
                      <c:pt idx="5">
                        <c:v>0.46479999999999999</c:v>
                      </c:pt>
                      <c:pt idx="7">
                        <c:v>3.8349999999999995</c:v>
                      </c:pt>
                      <c:pt idx="8">
                        <c:v>3.6779999999999999</c:v>
                      </c:pt>
                      <c:pt idx="9">
                        <c:v>3.2040000000000002</c:v>
                      </c:pt>
                      <c:pt idx="10">
                        <c:v>4.5860000000000003</c:v>
                      </c:pt>
                      <c:pt idx="11">
                        <c:v>6.55</c:v>
                      </c:pt>
                      <c:pt idx="12">
                        <c:v>2.3610000000000002</c:v>
                      </c:pt>
                      <c:pt idx="14">
                        <c:v>33.83</c:v>
                      </c:pt>
                      <c:pt idx="15">
                        <c:v>33.04</c:v>
                      </c:pt>
                      <c:pt idx="16">
                        <c:v>21.35</c:v>
                      </c:pt>
                      <c:pt idx="17">
                        <c:v>29.86</c:v>
                      </c:pt>
                      <c:pt idx="18">
                        <c:v>22.42</c:v>
                      </c:pt>
                      <c:pt idx="19">
                        <c:v>40.53</c:v>
                      </c:pt>
                      <c:pt idx="21">
                        <c:v>35.909999999999997</c:v>
                      </c:pt>
                      <c:pt idx="22">
                        <c:v>35.299999999999997</c:v>
                      </c:pt>
                      <c:pt idx="23">
                        <c:v>29.58</c:v>
                      </c:pt>
                      <c:pt idx="24">
                        <c:v>35.25</c:v>
                      </c:pt>
                      <c:pt idx="25">
                        <c:v>40.54</c:v>
                      </c:pt>
                      <c:pt idx="26">
                        <c:v>39.950000000000003</c:v>
                      </c:pt>
                      <c:pt idx="28">
                        <c:v>32.4</c:v>
                      </c:pt>
                      <c:pt idx="29">
                        <c:v>29.42</c:v>
                      </c:pt>
                      <c:pt idx="30">
                        <c:v>34.51</c:v>
                      </c:pt>
                      <c:pt idx="31">
                        <c:v>40.68</c:v>
                      </c:pt>
                      <c:pt idx="32">
                        <c:v>41.45</c:v>
                      </c:pt>
                      <c:pt idx="33">
                        <c:v>41.87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2B1F-4651-9D6D-BEE9A8B5948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19050" cap="rnd">
                    <a:solidFill>
                      <a:schemeClr val="accent5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shade val="80000"/>
                      </a:schemeClr>
                    </a:solidFill>
                    <a:ln w="9525">
                      <a:solidFill>
                        <a:schemeClr val="accent5">
                          <a:shade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2B1F-4651-9D6D-BEE9A8B5948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Meters'!$AR$5:$AR$38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4.1660000000000004</c:v>
                      </c:pt>
                      <c:pt idx="1">
                        <c:v>3.282</c:v>
                      </c:pt>
                      <c:pt idx="2">
                        <c:v>2.08</c:v>
                      </c:pt>
                      <c:pt idx="3">
                        <c:v>1.03</c:v>
                      </c:pt>
                      <c:pt idx="4">
                        <c:v>0.995</c:v>
                      </c:pt>
                      <c:pt idx="5">
                        <c:v>0.74</c:v>
                      </c:pt>
                      <c:pt idx="7">
                        <c:v>5.86</c:v>
                      </c:pt>
                      <c:pt idx="8">
                        <c:v>3.6539999999999999</c:v>
                      </c:pt>
                      <c:pt idx="9">
                        <c:v>2.5779999999999998</c:v>
                      </c:pt>
                      <c:pt idx="10">
                        <c:v>4.1420000000000003</c:v>
                      </c:pt>
                      <c:pt idx="11">
                        <c:v>6.1</c:v>
                      </c:pt>
                      <c:pt idx="12">
                        <c:v>2.7509999999999999</c:v>
                      </c:pt>
                      <c:pt idx="14">
                        <c:v>34.42</c:v>
                      </c:pt>
                      <c:pt idx="15">
                        <c:v>32.409999999999997</c:v>
                      </c:pt>
                      <c:pt idx="16">
                        <c:v>22.13</c:v>
                      </c:pt>
                      <c:pt idx="17">
                        <c:v>29.56</c:v>
                      </c:pt>
                      <c:pt idx="18">
                        <c:v>22.44</c:v>
                      </c:pt>
                      <c:pt idx="19">
                        <c:v>40.92</c:v>
                      </c:pt>
                      <c:pt idx="21">
                        <c:v>36.43</c:v>
                      </c:pt>
                      <c:pt idx="22">
                        <c:v>35.380000000000003</c:v>
                      </c:pt>
                      <c:pt idx="23">
                        <c:v>30.059999999999995</c:v>
                      </c:pt>
                      <c:pt idx="24">
                        <c:v>34.93</c:v>
                      </c:pt>
                      <c:pt idx="25">
                        <c:v>40.25</c:v>
                      </c:pt>
                      <c:pt idx="26">
                        <c:v>40.1</c:v>
                      </c:pt>
                      <c:pt idx="28">
                        <c:v>33.61</c:v>
                      </c:pt>
                      <c:pt idx="29">
                        <c:v>28.99</c:v>
                      </c:pt>
                      <c:pt idx="30">
                        <c:v>34.82</c:v>
                      </c:pt>
                      <c:pt idx="31">
                        <c:v>40.33</c:v>
                      </c:pt>
                      <c:pt idx="32">
                        <c:v>41.61</c:v>
                      </c:pt>
                      <c:pt idx="33">
                        <c:v>41.65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2B1F-4651-9D6D-BEE9A8B5948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EC4</c:v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Meters'!$AV$5:$AV$38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Meters'!$BF$5:$BF$38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4.859</c:v>
                      </c:pt>
                      <c:pt idx="1">
                        <c:v>9.0399999999999991</c:v>
                      </c:pt>
                      <c:pt idx="2">
                        <c:v>1.4830000000000001</c:v>
                      </c:pt>
                      <c:pt idx="3">
                        <c:v>0.996</c:v>
                      </c:pt>
                      <c:pt idx="4">
                        <c:v>1.0349999999999999</c:v>
                      </c:pt>
                      <c:pt idx="5">
                        <c:v>3.71</c:v>
                      </c:pt>
                      <c:pt idx="7">
                        <c:v>6.56</c:v>
                      </c:pt>
                      <c:pt idx="8">
                        <c:v>6.02</c:v>
                      </c:pt>
                      <c:pt idx="9">
                        <c:v>3.3299999999999996</c:v>
                      </c:pt>
                      <c:pt idx="10">
                        <c:v>3.1900000000000004</c:v>
                      </c:pt>
                      <c:pt idx="11">
                        <c:v>7.84</c:v>
                      </c:pt>
                      <c:pt idx="12">
                        <c:v>5.3</c:v>
                      </c:pt>
                      <c:pt idx="14">
                        <c:v>34.04</c:v>
                      </c:pt>
                      <c:pt idx="15">
                        <c:v>33.75</c:v>
                      </c:pt>
                      <c:pt idx="16">
                        <c:v>23.82</c:v>
                      </c:pt>
                      <c:pt idx="17">
                        <c:v>30.29</c:v>
                      </c:pt>
                      <c:pt idx="18">
                        <c:v>23.34</c:v>
                      </c:pt>
                      <c:pt idx="19">
                        <c:v>39.82</c:v>
                      </c:pt>
                      <c:pt idx="21">
                        <c:v>36.270000000000003</c:v>
                      </c:pt>
                      <c:pt idx="22">
                        <c:v>35.090000000000003</c:v>
                      </c:pt>
                      <c:pt idx="23">
                        <c:v>30.29</c:v>
                      </c:pt>
                      <c:pt idx="24">
                        <c:v>35.33</c:v>
                      </c:pt>
                      <c:pt idx="25">
                        <c:v>39.57</c:v>
                      </c:pt>
                      <c:pt idx="26">
                        <c:v>40.44</c:v>
                      </c:pt>
                      <c:pt idx="28">
                        <c:v>32.520000000000003</c:v>
                      </c:pt>
                      <c:pt idx="29">
                        <c:v>29.84</c:v>
                      </c:pt>
                      <c:pt idx="30">
                        <c:v>34.590000000000003</c:v>
                      </c:pt>
                      <c:pt idx="31">
                        <c:v>39.600000000000009</c:v>
                      </c:pt>
                      <c:pt idx="32">
                        <c:v>40.15</c:v>
                      </c:pt>
                      <c:pt idx="33">
                        <c:v>41.61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2B1F-4651-9D6D-BEE9A8B5948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EC5</c:v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Meters'!$BJ$5:$BJ$38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Meters'!$BT$5:$BT$38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5.92</c:v>
                      </c:pt>
                      <c:pt idx="1">
                        <c:v>3.44</c:v>
                      </c:pt>
                      <c:pt idx="2">
                        <c:v>0.83099999999999996</c:v>
                      </c:pt>
                      <c:pt idx="3">
                        <c:v>0.68400000000000005</c:v>
                      </c:pt>
                      <c:pt idx="4">
                        <c:v>1.6400000000000001</c:v>
                      </c:pt>
                      <c:pt idx="5">
                        <c:v>2.06</c:v>
                      </c:pt>
                      <c:pt idx="7">
                        <c:v>10.66</c:v>
                      </c:pt>
                      <c:pt idx="8">
                        <c:v>7.71</c:v>
                      </c:pt>
                      <c:pt idx="9">
                        <c:v>4.5599999999999996</c:v>
                      </c:pt>
                      <c:pt idx="10">
                        <c:v>3.19</c:v>
                      </c:pt>
                      <c:pt idx="11">
                        <c:v>11.16</c:v>
                      </c:pt>
                      <c:pt idx="12">
                        <c:v>7.82</c:v>
                      </c:pt>
                      <c:pt idx="14">
                        <c:v>32.25</c:v>
                      </c:pt>
                      <c:pt idx="15">
                        <c:v>31.03</c:v>
                      </c:pt>
                      <c:pt idx="16">
                        <c:v>24.51</c:v>
                      </c:pt>
                      <c:pt idx="17">
                        <c:v>29.28</c:v>
                      </c:pt>
                      <c:pt idx="18">
                        <c:v>23.39</c:v>
                      </c:pt>
                      <c:pt idx="19">
                        <c:v>37.85</c:v>
                      </c:pt>
                      <c:pt idx="21">
                        <c:v>34.880000000000003</c:v>
                      </c:pt>
                      <c:pt idx="22">
                        <c:v>32.659999999999997</c:v>
                      </c:pt>
                      <c:pt idx="23">
                        <c:v>29.45</c:v>
                      </c:pt>
                      <c:pt idx="24">
                        <c:v>33.130000000000003</c:v>
                      </c:pt>
                      <c:pt idx="25">
                        <c:v>35.93</c:v>
                      </c:pt>
                      <c:pt idx="26">
                        <c:v>36.93</c:v>
                      </c:pt>
                      <c:pt idx="28">
                        <c:v>31.25</c:v>
                      </c:pt>
                      <c:pt idx="29">
                        <c:v>27.9</c:v>
                      </c:pt>
                      <c:pt idx="30">
                        <c:v>32.630000000000003</c:v>
                      </c:pt>
                      <c:pt idx="31">
                        <c:v>37.299999999999997</c:v>
                      </c:pt>
                      <c:pt idx="32">
                        <c:v>38.75</c:v>
                      </c:pt>
                      <c:pt idx="33">
                        <c:v>38.35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2B1F-4651-9D6D-BEE9A8B59481}"/>
                  </c:ext>
                </c:extLst>
              </c15:ser>
            </c15:filteredScatterSeries>
          </c:ext>
        </c:extLst>
      </c:scatterChart>
      <c:valAx>
        <c:axId val="-161732715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31504"/>
        <c:crosses val="autoZero"/>
        <c:crossBetween val="midCat"/>
        <c:majorUnit val="6"/>
      </c:valAx>
      <c:valAx>
        <c:axId val="-161733150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EC(mS/cm)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9.0563958819840867E-4"/>
              <c:y val="8.63302408129328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9443985287308848E-2"/>
          <c:y val="9.7873809957345306E-2"/>
          <c:w val="7.0756319943966986E-2"/>
          <c:h val="0.2605747122831341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% FW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6"/>
          <c:order val="6"/>
          <c:tx>
            <c:v>% FW 1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Meters'!$Q$5:$Q$38</c:f>
              <c:numCache>
                <c:formatCode>0.00</c:formatCode>
                <c:ptCount val="34"/>
                <c:pt idx="0">
                  <c:v>85.790203327171909</c:v>
                </c:pt>
                <c:pt idx="1">
                  <c:v>86.598890942698716</c:v>
                </c:pt>
                <c:pt idx="2">
                  <c:v>97.476894639556377</c:v>
                </c:pt>
                <c:pt idx="3">
                  <c:v>97.915896487985208</c:v>
                </c:pt>
                <c:pt idx="4">
                  <c:v>98.30175600739372</c:v>
                </c:pt>
                <c:pt idx="5">
                  <c:v>98.791589648798521</c:v>
                </c:pt>
                <c:pt idx="7">
                  <c:v>88.987985212569328</c:v>
                </c:pt>
                <c:pt idx="8">
                  <c:v>88.77079482439926</c:v>
                </c:pt>
                <c:pt idx="9">
                  <c:v>90.14325323475046</c:v>
                </c:pt>
                <c:pt idx="10">
                  <c:v>89.256007393715336</c:v>
                </c:pt>
                <c:pt idx="11">
                  <c:v>86.067467652495381</c:v>
                </c:pt>
                <c:pt idx="12">
                  <c:v>96.441774491682082</c:v>
                </c:pt>
                <c:pt idx="14">
                  <c:v>21.418669131238456</c:v>
                </c:pt>
                <c:pt idx="15">
                  <c:v>23.798521256931618</c:v>
                </c:pt>
                <c:pt idx="16">
                  <c:v>52.102587800369683</c:v>
                </c:pt>
                <c:pt idx="17">
                  <c:v>30.938077634011091</c:v>
                </c:pt>
                <c:pt idx="18">
                  <c:v>46.511090573012943</c:v>
                </c:pt>
                <c:pt idx="19">
                  <c:v>6.5157116451016641</c:v>
                </c:pt>
                <c:pt idx="21">
                  <c:v>15.411275415896492</c:v>
                </c:pt>
                <c:pt idx="22">
                  <c:v>17.167282809611827</c:v>
                </c:pt>
                <c:pt idx="23">
                  <c:v>32.093345656192234</c:v>
                </c:pt>
                <c:pt idx="24">
                  <c:v>17.028650646950101</c:v>
                </c:pt>
                <c:pt idx="25">
                  <c:v>5.7301293900184938</c:v>
                </c:pt>
                <c:pt idx="26">
                  <c:v>6.9316081330868595</c:v>
                </c:pt>
                <c:pt idx="28">
                  <c:v>20.771719038817011</c:v>
                </c:pt>
                <c:pt idx="29">
                  <c:v>34.450092421441774</c:v>
                </c:pt>
                <c:pt idx="30">
                  <c:v>17.814232902033272</c:v>
                </c:pt>
                <c:pt idx="31">
                  <c:v>6.3770794824399211</c:v>
                </c:pt>
                <c:pt idx="32">
                  <c:v>3.1192236598890974</c:v>
                </c:pt>
                <c:pt idx="33">
                  <c:v>2.9343807763401184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B7-423E-BBC6-0F4937B2812F}"/>
            </c:ext>
          </c:extLst>
        </c:ser>
        <c:ser>
          <c:idx val="7"/>
          <c:order val="7"/>
          <c:tx>
            <c:v>% FW2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Meters'!$AE$5:$AE$38</c:f>
              <c:numCache>
                <c:formatCode>0.00</c:formatCode>
                <c:ptCount val="34"/>
                <c:pt idx="0">
                  <c:v>91.289279112754144</c:v>
                </c:pt>
                <c:pt idx="1">
                  <c:v>89.387707948243985</c:v>
                </c:pt>
                <c:pt idx="2">
                  <c:v>98.706099815157117</c:v>
                </c:pt>
                <c:pt idx="3">
                  <c:v>98.186229205175607</c:v>
                </c:pt>
                <c:pt idx="4">
                  <c:v>98.47504621072089</c:v>
                </c:pt>
                <c:pt idx="5">
                  <c:v>98.926062846580407</c:v>
                </c:pt>
                <c:pt idx="7">
                  <c:v>91.139094269870611</c:v>
                </c:pt>
                <c:pt idx="8">
                  <c:v>91.501848428835501</c:v>
                </c:pt>
                <c:pt idx="9">
                  <c:v>92.597042513863215</c:v>
                </c:pt>
                <c:pt idx="10">
                  <c:v>89.403881700554535</c:v>
                </c:pt>
                <c:pt idx="11">
                  <c:v>84.865988909426989</c:v>
                </c:pt>
                <c:pt idx="12">
                  <c:v>94.544824399260648</c:v>
                </c:pt>
                <c:pt idx="14">
                  <c:v>21.834565619223667</c:v>
                </c:pt>
                <c:pt idx="15">
                  <c:v>23.659889094269875</c:v>
                </c:pt>
                <c:pt idx="16">
                  <c:v>50.670055452865057</c:v>
                </c:pt>
                <c:pt idx="17">
                  <c:v>31.007393715341962</c:v>
                </c:pt>
                <c:pt idx="18">
                  <c:v>48.197781885397411</c:v>
                </c:pt>
                <c:pt idx="19">
                  <c:v>6.3539741219963028</c:v>
                </c:pt>
                <c:pt idx="21">
                  <c:v>17.028650646950101</c:v>
                </c:pt>
                <c:pt idx="22">
                  <c:v>18.438077634011098</c:v>
                </c:pt>
                <c:pt idx="23">
                  <c:v>31.654343807763407</c:v>
                </c:pt>
                <c:pt idx="24">
                  <c:v>18.553604436229207</c:v>
                </c:pt>
                <c:pt idx="25">
                  <c:v>6.3308687615526837</c:v>
                </c:pt>
                <c:pt idx="26">
                  <c:v>7.6940850277264285</c:v>
                </c:pt>
                <c:pt idx="28">
                  <c:v>25.138632162661743</c:v>
                </c:pt>
                <c:pt idx="29">
                  <c:v>32.024029574861366</c:v>
                </c:pt>
                <c:pt idx="30">
                  <c:v>20.263401109057309</c:v>
                </c:pt>
                <c:pt idx="31">
                  <c:v>6.0073937153419621</c:v>
                </c:pt>
                <c:pt idx="32">
                  <c:v>4.2282809611829908</c:v>
                </c:pt>
                <c:pt idx="33">
                  <c:v>3.2578558225508405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B7-423E-BBC6-0F4937B2812F}"/>
            </c:ext>
          </c:extLst>
        </c:ser>
        <c:ser>
          <c:idx val="8"/>
          <c:order val="8"/>
          <c:tx>
            <c:v>% FW 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Meters'!$AS$5:$AS$38</c:f>
              <c:numCache>
                <c:formatCode>0.00</c:formatCode>
                <c:ptCount val="34"/>
                <c:pt idx="0">
                  <c:v>90.374306839186701</c:v>
                </c:pt>
                <c:pt idx="1">
                  <c:v>92.416820702402973</c:v>
                </c:pt>
                <c:pt idx="2">
                  <c:v>95.194085027726445</c:v>
                </c:pt>
                <c:pt idx="3">
                  <c:v>97.620147874306838</c:v>
                </c:pt>
                <c:pt idx="4">
                  <c:v>97.701016635859531</c:v>
                </c:pt>
                <c:pt idx="5">
                  <c:v>98.290203327171895</c:v>
                </c:pt>
                <c:pt idx="7">
                  <c:v>86.460258780036966</c:v>
                </c:pt>
                <c:pt idx="8">
                  <c:v>91.557301293900196</c:v>
                </c:pt>
                <c:pt idx="9">
                  <c:v>94.043438077633994</c:v>
                </c:pt>
                <c:pt idx="10">
                  <c:v>90.429759704251381</c:v>
                </c:pt>
                <c:pt idx="11">
                  <c:v>85.905730129390008</c:v>
                </c:pt>
                <c:pt idx="12">
                  <c:v>93.64371534195935</c:v>
                </c:pt>
                <c:pt idx="14">
                  <c:v>20.471349353049906</c:v>
                </c:pt>
                <c:pt idx="15">
                  <c:v>25.115526802218124</c:v>
                </c:pt>
                <c:pt idx="16">
                  <c:v>48.867837338262483</c:v>
                </c:pt>
                <c:pt idx="17">
                  <c:v>31.700554528650652</c:v>
                </c:pt>
                <c:pt idx="18">
                  <c:v>48.151571164510166</c:v>
                </c:pt>
                <c:pt idx="19">
                  <c:v>5.4528650646950076</c:v>
                </c:pt>
                <c:pt idx="21">
                  <c:v>15.827171903881704</c:v>
                </c:pt>
                <c:pt idx="22">
                  <c:v>18.253234750462102</c:v>
                </c:pt>
                <c:pt idx="23">
                  <c:v>30.545286506469516</c:v>
                </c:pt>
                <c:pt idx="24">
                  <c:v>19.29297597042514</c:v>
                </c:pt>
                <c:pt idx="25">
                  <c:v>7.000924214417747</c:v>
                </c:pt>
                <c:pt idx="26">
                  <c:v>7.3475046210720869</c:v>
                </c:pt>
                <c:pt idx="28">
                  <c:v>22.342883548983366</c:v>
                </c:pt>
                <c:pt idx="29">
                  <c:v>33.017560073937155</c:v>
                </c:pt>
                <c:pt idx="30">
                  <c:v>19.547134935304992</c:v>
                </c:pt>
                <c:pt idx="31">
                  <c:v>6.8160813308687676</c:v>
                </c:pt>
                <c:pt idx="32">
                  <c:v>3.8585951940850314</c:v>
                </c:pt>
                <c:pt idx="33">
                  <c:v>3.7661737523105421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B7-423E-BBC6-0F4937B2812F}"/>
            </c:ext>
          </c:extLst>
        </c:ser>
        <c:ser>
          <c:idx val="9"/>
          <c:order val="9"/>
          <c:tx>
            <c:v>% FW 4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Meters'!$BG$5:$BG$38</c:f>
              <c:numCache>
                <c:formatCode>0.00</c:formatCode>
                <c:ptCount val="34"/>
                <c:pt idx="0">
                  <c:v>88.773105360443623</c:v>
                </c:pt>
                <c:pt idx="1">
                  <c:v>79.112754158964876</c:v>
                </c:pt>
                <c:pt idx="2">
                  <c:v>96.573475046210731</c:v>
                </c:pt>
                <c:pt idx="3">
                  <c:v>97.698706099815141</c:v>
                </c:pt>
                <c:pt idx="4">
                  <c:v>97.608595194085041</c:v>
                </c:pt>
                <c:pt idx="5">
                  <c:v>91.427911275415894</c:v>
                </c:pt>
                <c:pt idx="7">
                  <c:v>84.842883548983366</c:v>
                </c:pt>
                <c:pt idx="8">
                  <c:v>86.090573012939004</c:v>
                </c:pt>
                <c:pt idx="9">
                  <c:v>92.30591497227357</c:v>
                </c:pt>
                <c:pt idx="10">
                  <c:v>92.629390018484287</c:v>
                </c:pt>
                <c:pt idx="11">
                  <c:v>81.885397412199623</c:v>
                </c:pt>
                <c:pt idx="12">
                  <c:v>87.754158964879863</c:v>
                </c:pt>
                <c:pt idx="14">
                  <c:v>21.349353049907581</c:v>
                </c:pt>
                <c:pt idx="15">
                  <c:v>22.019408502772645</c:v>
                </c:pt>
                <c:pt idx="16">
                  <c:v>44.963031423290204</c:v>
                </c:pt>
                <c:pt idx="17">
                  <c:v>30.013863216266181</c:v>
                </c:pt>
                <c:pt idx="18">
                  <c:v>46.072088724584106</c:v>
                </c:pt>
                <c:pt idx="19">
                  <c:v>7.994454713493532</c:v>
                </c:pt>
                <c:pt idx="21">
                  <c:v>16.196857670979661</c:v>
                </c:pt>
                <c:pt idx="22">
                  <c:v>18.923290203327166</c:v>
                </c:pt>
                <c:pt idx="23">
                  <c:v>30.013863216266181</c:v>
                </c:pt>
                <c:pt idx="24">
                  <c:v>18.368761552680226</c:v>
                </c:pt>
                <c:pt idx="25">
                  <c:v>8.5720887245841055</c:v>
                </c:pt>
                <c:pt idx="26">
                  <c:v>6.5619223659889174</c:v>
                </c:pt>
                <c:pt idx="28">
                  <c:v>24.861367837338257</c:v>
                </c:pt>
                <c:pt idx="29">
                  <c:v>31.053604436229211</c:v>
                </c:pt>
                <c:pt idx="30">
                  <c:v>20.07855822550831</c:v>
                </c:pt>
                <c:pt idx="31">
                  <c:v>8.502772643253218</c:v>
                </c:pt>
                <c:pt idx="32">
                  <c:v>7.2319778188539798</c:v>
                </c:pt>
                <c:pt idx="33">
                  <c:v>3.8585951940850314</c:v>
                </c:pt>
              </c:numCache>
            </c:numRef>
          </c:yVal>
          <c:smooth val="0"/>
        </c:ser>
        <c:ser>
          <c:idx val="10"/>
          <c:order val="10"/>
          <c:tx>
            <c:v>% FW 5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Meters'!$BU$5:$BU$38</c:f>
              <c:numCache>
                <c:formatCode>0.00</c:formatCode>
                <c:ptCount val="34"/>
                <c:pt idx="0">
                  <c:v>86.32162661737523</c:v>
                </c:pt>
                <c:pt idx="1">
                  <c:v>92.05175600739372</c:v>
                </c:pt>
                <c:pt idx="2">
                  <c:v>98.079944547134929</c:v>
                </c:pt>
                <c:pt idx="3">
                  <c:v>98.419593345656196</c:v>
                </c:pt>
                <c:pt idx="4">
                  <c:v>96.210720887245841</c:v>
                </c:pt>
                <c:pt idx="5">
                  <c:v>95.240295748613661</c:v>
                </c:pt>
                <c:pt idx="7">
                  <c:v>75.369685767097977</c:v>
                </c:pt>
                <c:pt idx="8">
                  <c:v>82.185767097966718</c:v>
                </c:pt>
                <c:pt idx="9">
                  <c:v>89.463955637707954</c:v>
                </c:pt>
                <c:pt idx="10">
                  <c:v>92.629390018484287</c:v>
                </c:pt>
                <c:pt idx="11">
                  <c:v>74.21441774491683</c:v>
                </c:pt>
                <c:pt idx="12">
                  <c:v>81.931608133086868</c:v>
                </c:pt>
                <c:pt idx="14">
                  <c:v>25.485212569316083</c:v>
                </c:pt>
                <c:pt idx="15">
                  <c:v>28.304066543438079</c:v>
                </c:pt>
                <c:pt idx="16">
                  <c:v>43.368761552680219</c:v>
                </c:pt>
                <c:pt idx="17">
                  <c:v>32.34750462107209</c:v>
                </c:pt>
                <c:pt idx="18">
                  <c:v>45.956561922365992</c:v>
                </c:pt>
                <c:pt idx="19">
                  <c:v>12.546210720887244</c:v>
                </c:pt>
                <c:pt idx="21">
                  <c:v>19.408502772643249</c:v>
                </c:pt>
                <c:pt idx="22">
                  <c:v>24.537892791127554</c:v>
                </c:pt>
                <c:pt idx="23">
                  <c:v>31.954713493530502</c:v>
                </c:pt>
                <c:pt idx="24">
                  <c:v>23.451940850277261</c:v>
                </c:pt>
                <c:pt idx="25">
                  <c:v>16.982439926062849</c:v>
                </c:pt>
                <c:pt idx="26">
                  <c:v>14.671903881700556</c:v>
                </c:pt>
                <c:pt idx="28">
                  <c:v>27.795748613678374</c:v>
                </c:pt>
                <c:pt idx="29">
                  <c:v>35.53604436229206</c:v>
                </c:pt>
                <c:pt idx="30">
                  <c:v>24.607208872458404</c:v>
                </c:pt>
                <c:pt idx="31">
                  <c:v>13.817005545286515</c:v>
                </c:pt>
                <c:pt idx="32">
                  <c:v>10.466728280961185</c:v>
                </c:pt>
                <c:pt idx="33">
                  <c:v>11.390942698706098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32592"/>
        <c:axId val="-16173396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0FB7-423E-BBC6-0F4937B2812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0FB7-423E-BBC6-0F4937B281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0FB7-423E-BBC6-0F4937B2812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0FB7-423E-BBC6-0F4937B2812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0FB7-423E-BBC6-0F4937B2812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0FB7-423E-BBC6-0F4937B2812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% FW 6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Meters'!$BY$5:$BY$38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Meters'!$CK$5:$CK$38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91.395353722063504</c:v>
                      </c:pt>
                      <c:pt idx="1">
                        <c:v>83.437095201362311</c:v>
                      </c:pt>
                      <c:pt idx="2">
                        <c:v>98.504863931351778</c:v>
                      </c:pt>
                      <c:pt idx="3">
                        <c:v>95.833595065364364</c:v>
                      </c:pt>
                      <c:pt idx="4">
                        <c:v>90.084551178373388</c:v>
                      </c:pt>
                      <c:pt idx="5">
                        <c:v>98.051849070651059</c:v>
                      </c:pt>
                      <c:pt idx="7">
                        <c:v>81.377679621672229</c:v>
                      </c:pt>
                      <c:pt idx="8">
                        <c:v>86.260975046210717</c:v>
                      </c:pt>
                      <c:pt idx="9">
                        <c:v>89.812347005045709</c:v>
                      </c:pt>
                      <c:pt idx="10">
                        <c:v>81.773057556249611</c:v>
                      </c:pt>
                      <c:pt idx="11">
                        <c:v>80.913076222996722</c:v>
                      </c:pt>
                      <c:pt idx="12">
                        <c:v>91.594671702965528</c:v>
                      </c:pt>
                      <c:pt idx="14">
                        <c:v>23.257350392791128</c:v>
                      </c:pt>
                      <c:pt idx="15">
                        <c:v>20.764367333221301</c:v>
                      </c:pt>
                      <c:pt idx="16">
                        <c:v>5.6543230389000714</c:v>
                      </c:pt>
                      <c:pt idx="17">
                        <c:v>29.140389167409143</c:v>
                      </c:pt>
                      <c:pt idx="18">
                        <c:v>36.162431939644776</c:v>
                      </c:pt>
                      <c:pt idx="19">
                        <c:v>4.1676293900184858</c:v>
                      </c:pt>
                      <c:pt idx="21">
                        <c:v>14.43074168207025</c:v>
                      </c:pt>
                      <c:pt idx="22">
                        <c:v>12.798607412512943</c:v>
                      </c:pt>
                      <c:pt idx="23">
                        <c:v>24.709886265042066</c:v>
                      </c:pt>
                      <c:pt idx="24">
                        <c:v>13.533625095139723</c:v>
                      </c:pt>
                      <c:pt idx="25">
                        <c:v>3.5785379131035464</c:v>
                      </c:pt>
                      <c:pt idx="26">
                        <c:v>1.023873683272843</c:v>
                      </c:pt>
                      <c:pt idx="28">
                        <c:v>22.736637399876777</c:v>
                      </c:pt>
                      <c:pt idx="29">
                        <c:v>33.549662933565308</c:v>
                      </c:pt>
                      <c:pt idx="30">
                        <c:v>15.651093122569973</c:v>
                      </c:pt>
                      <c:pt idx="31">
                        <c:v>14.388338094437907</c:v>
                      </c:pt>
                      <c:pt idx="32">
                        <c:v>7.3070702402957348</c:v>
                      </c:pt>
                      <c:pt idx="33">
                        <c:v>3.484258347936728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v>% FW 7</c:v>
                </c:tx>
                <c:spPr>
                  <a:ln w="19050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Meters'!$CN$5:$CN$38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Meters'!$CZ$5:$CZ$38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92.868530499075788</c:v>
                      </c:pt>
                      <c:pt idx="1">
                        <c:v>88.752263382247534</c:v>
                      </c:pt>
                      <c:pt idx="2">
                        <c:v>94.75186340453206</c:v>
                      </c:pt>
                      <c:pt idx="3">
                        <c:v>98.577074618153532</c:v>
                      </c:pt>
                      <c:pt idx="4">
                        <c:v>95.109764724675372</c:v>
                      </c:pt>
                      <c:pt idx="5">
                        <c:v>97.536907235044907</c:v>
                      </c:pt>
                      <c:pt idx="7">
                        <c:v>81.480528482607966</c:v>
                      </c:pt>
                      <c:pt idx="8">
                        <c:v>91.231659371917289</c:v>
                      </c:pt>
                      <c:pt idx="9">
                        <c:v>88.17837930707617</c:v>
                      </c:pt>
                      <c:pt idx="10">
                        <c:v>87.574280123613676</c:v>
                      </c:pt>
                      <c:pt idx="11">
                        <c:v>85.851653753883681</c:v>
                      </c:pt>
                      <c:pt idx="12">
                        <c:v>91.814512091805298</c:v>
                      </c:pt>
                      <c:pt idx="14">
                        <c:v>10.08664510166358</c:v>
                      </c:pt>
                      <c:pt idx="15">
                        <c:v>12.346482653206342</c:v>
                      </c:pt>
                      <c:pt idx="16">
                        <c:v>39.194291759898817</c:v>
                      </c:pt>
                      <c:pt idx="17">
                        <c:v>27.745671657179045</c:v>
                      </c:pt>
                      <c:pt idx="18">
                        <c:v>35.864549854845613</c:v>
                      </c:pt>
                      <c:pt idx="19">
                        <c:v>-3.6507448541621037</c:v>
                      </c:pt>
                      <c:pt idx="21">
                        <c:v>10.504897430321499</c:v>
                      </c:pt>
                      <c:pt idx="22">
                        <c:v>0.2757384996338072</c:v>
                      </c:pt>
                      <c:pt idx="23">
                        <c:v>17.903437141720673</c:v>
                      </c:pt>
                      <c:pt idx="24">
                        <c:v>4.9902683354741617</c:v>
                      </c:pt>
                      <c:pt idx="25">
                        <c:v>-2.1349040815307099</c:v>
                      </c:pt>
                      <c:pt idx="26">
                        <c:v>-0.44876467678530857</c:v>
                      </c:pt>
                      <c:pt idx="28">
                        <c:v>10.195843793969166</c:v>
                      </c:pt>
                      <c:pt idx="29">
                        <c:v>32.478434996919283</c:v>
                      </c:pt>
                      <c:pt idx="30">
                        <c:v>15.863965734167962</c:v>
                      </c:pt>
                      <c:pt idx="32">
                        <c:v>-33.549872031849844</c:v>
                      </c:pt>
                      <c:pt idx="33">
                        <c:v>-6.3667056471387022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v>% FW 8</c:v>
                </c:tx>
                <c:spPr>
                  <a:ln w="19050" cap="rnd">
                    <a:solidFill>
                      <a:srgbClr val="EC7A2C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EB7321"/>
                    </a:solidFill>
                    <a:ln w="9525">
                      <a:solidFill>
                        <a:srgbClr val="EC7A2C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Meters'!$DC$5:$DC$38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Meters'!$DO$5:$DO$38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92.643638324091199</c:v>
                      </c:pt>
                      <c:pt idx="1">
                        <c:v>88.65339527191361</c:v>
                      </c:pt>
                      <c:pt idx="2">
                        <c:v>94.799637850745327</c:v>
                      </c:pt>
                      <c:pt idx="3">
                        <c:v>98.576701207319502</c:v>
                      </c:pt>
                      <c:pt idx="4">
                        <c:v>95.066622908744122</c:v>
                      </c:pt>
                      <c:pt idx="5">
                        <c:v>97.482483936273226</c:v>
                      </c:pt>
                      <c:pt idx="8">
                        <c:v>91.343946395563762</c:v>
                      </c:pt>
                      <c:pt idx="9">
                        <c:v>88.619494550321889</c:v>
                      </c:pt>
                      <c:pt idx="10">
                        <c:v>87.680934081970179</c:v>
                      </c:pt>
                      <c:pt idx="11">
                        <c:v>86.081452475921765</c:v>
                      </c:pt>
                      <c:pt idx="12">
                        <c:v>91.95612847296853</c:v>
                      </c:pt>
                      <c:pt idx="14">
                        <c:v>17.836375539125076</c:v>
                      </c:pt>
                      <c:pt idx="15">
                        <c:v>14.426777012266864</c:v>
                      </c:pt>
                      <c:pt idx="16">
                        <c:v>39.014813663844237</c:v>
                      </c:pt>
                      <c:pt idx="17">
                        <c:v>27.669421604662865</c:v>
                      </c:pt>
                      <c:pt idx="18">
                        <c:v>36.343276023599124</c:v>
                      </c:pt>
                      <c:pt idx="19">
                        <c:v>-3.2264562301530866</c:v>
                      </c:pt>
                      <c:pt idx="21">
                        <c:v>9.3680683918669221</c:v>
                      </c:pt>
                      <c:pt idx="22">
                        <c:v>6.334334565619212</c:v>
                      </c:pt>
                      <c:pt idx="23">
                        <c:v>23.980475970425147</c:v>
                      </c:pt>
                      <c:pt idx="24">
                        <c:v>7.1280036968576725</c:v>
                      </c:pt>
                      <c:pt idx="25">
                        <c:v>2.6182994454713544</c:v>
                      </c:pt>
                      <c:pt idx="26">
                        <c:v>-0.87476894639557723</c:v>
                      </c:pt>
                      <c:pt idx="28">
                        <c:v>18.186229205175604</c:v>
                      </c:pt>
                      <c:pt idx="29">
                        <c:v>33.469149170965885</c:v>
                      </c:pt>
                      <c:pt idx="30">
                        <c:v>18.055463867617284</c:v>
                      </c:pt>
                      <c:pt idx="31">
                        <c:v>-12.198580070576376</c:v>
                      </c:pt>
                      <c:pt idx="32">
                        <c:v>-13.769683989762548</c:v>
                      </c:pt>
                      <c:pt idx="33">
                        <c:v>-7.4514787430683942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v>% FW 9</c:v>
                </c:tx>
                <c:spPr>
                  <a:ln w="19050" cap="rnd">
                    <a:solidFill>
                      <a:srgbClr val="FFAE37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AE37"/>
                    </a:solidFill>
                    <a:ln w="9525">
                      <a:solidFill>
                        <a:srgbClr val="FFAE37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Meters'!$DR$5:$DR$38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Meters'!$ED$5:$ED$38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86.083352587800363</c:v>
                      </c:pt>
                      <c:pt idx="1">
                        <c:v>92.353498288830721</c:v>
                      </c:pt>
                      <c:pt idx="2">
                        <c:v>98.146239158253948</c:v>
                      </c:pt>
                      <c:pt idx="3">
                        <c:v>98.138213378003698</c:v>
                      </c:pt>
                      <c:pt idx="4">
                        <c:v>93.072802890270552</c:v>
                      </c:pt>
                      <c:pt idx="5">
                        <c:v>98.014240712295958</c:v>
                      </c:pt>
                      <c:pt idx="7">
                        <c:v>75.771219463456049</c:v>
                      </c:pt>
                      <c:pt idx="8">
                        <c:v>90.656389848234269</c:v>
                      </c:pt>
                      <c:pt idx="9">
                        <c:v>91.331136649789713</c:v>
                      </c:pt>
                      <c:pt idx="10">
                        <c:v>91.855027193231905</c:v>
                      </c:pt>
                      <c:pt idx="11">
                        <c:v>83.164405042443775</c:v>
                      </c:pt>
                      <c:pt idx="12">
                        <c:v>90.486942733747398</c:v>
                      </c:pt>
                      <c:pt idx="14">
                        <c:v>5.5540506087067456</c:v>
                      </c:pt>
                      <c:pt idx="15">
                        <c:v>10.301950578850096</c:v>
                      </c:pt>
                      <c:pt idx="16">
                        <c:v>34.342898700039406</c:v>
                      </c:pt>
                      <c:pt idx="17">
                        <c:v>26.911587120287383</c:v>
                      </c:pt>
                      <c:pt idx="18">
                        <c:v>36.034314847038004</c:v>
                      </c:pt>
                      <c:pt idx="19">
                        <c:v>-3.0327924967481543</c:v>
                      </c:pt>
                      <c:pt idx="21">
                        <c:v>-2.8713145056210387</c:v>
                      </c:pt>
                      <c:pt idx="22">
                        <c:v>6.9047414348966232</c:v>
                      </c:pt>
                      <c:pt idx="23">
                        <c:v>20.169593345656185</c:v>
                      </c:pt>
                      <c:pt idx="24">
                        <c:v>12.046471514064514</c:v>
                      </c:pt>
                      <c:pt idx="25">
                        <c:v>-3.1186156240879517</c:v>
                      </c:pt>
                      <c:pt idx="26">
                        <c:v>-2.0260785407874988</c:v>
                      </c:pt>
                      <c:pt idx="28">
                        <c:v>12.558161769392569</c:v>
                      </c:pt>
                      <c:pt idx="29">
                        <c:v>27.962320237018396</c:v>
                      </c:pt>
                      <c:pt idx="30">
                        <c:v>13.216398963180131</c:v>
                      </c:pt>
                      <c:pt idx="31">
                        <c:v>-29.11928393474237</c:v>
                      </c:pt>
                      <c:pt idx="32">
                        <c:v>-14.683456561922343</c:v>
                      </c:pt>
                      <c:pt idx="33">
                        <c:v>-1.3834334565619117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v>% FW 10</c:v>
                </c:tx>
                <c:spPr>
                  <a:ln w="19050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Meters'!$EG$5:$EG$38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Meters'!$ES$5:$ES$38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87.956330868761555</c:v>
                      </c:pt>
                      <c:pt idx="1">
                        <c:v>73.464307099528781</c:v>
                      </c:pt>
                      <c:pt idx="2">
                        <c:v>98.255803928600983</c:v>
                      </c:pt>
                      <c:pt idx="3">
                        <c:v>96.640212518254515</c:v>
                      </c:pt>
                      <c:pt idx="4">
                        <c:v>97.694954338317388</c:v>
                      </c:pt>
                      <c:pt idx="5">
                        <c:v>85.989764008811676</c:v>
                      </c:pt>
                      <c:pt idx="7">
                        <c:v>80.831721516092756</c:v>
                      </c:pt>
                      <c:pt idx="8">
                        <c:v>86.585560927058154</c:v>
                      </c:pt>
                      <c:pt idx="9">
                        <c:v>73.583341564250532</c:v>
                      </c:pt>
                      <c:pt idx="10">
                        <c:v>91.762630930375849</c:v>
                      </c:pt>
                      <c:pt idx="11">
                        <c:v>92.736436661816185</c:v>
                      </c:pt>
                      <c:pt idx="12">
                        <c:v>89.894610523463427</c:v>
                      </c:pt>
                      <c:pt idx="14">
                        <c:v>6.2740295748613732</c:v>
                      </c:pt>
                      <c:pt idx="15">
                        <c:v>8.4390767847329808</c:v>
                      </c:pt>
                      <c:pt idx="16">
                        <c:v>38.734724789484495</c:v>
                      </c:pt>
                      <c:pt idx="17">
                        <c:v>21.986889847333487</c:v>
                      </c:pt>
                      <c:pt idx="18">
                        <c:v>35.613466900592137</c:v>
                      </c:pt>
                      <c:pt idx="19">
                        <c:v>-5.6141495415171443</c:v>
                      </c:pt>
                      <c:pt idx="21">
                        <c:v>7.1388768076546789</c:v>
                      </c:pt>
                      <c:pt idx="22">
                        <c:v>7.7468526752260773</c:v>
                      </c:pt>
                      <c:pt idx="23">
                        <c:v>16.852571865638353</c:v>
                      </c:pt>
                      <c:pt idx="24">
                        <c:v>1.0316543438077641</c:v>
                      </c:pt>
                      <c:pt idx="25">
                        <c:v>0.58052218114600684</c:v>
                      </c:pt>
                      <c:pt idx="26">
                        <c:v>-3.7546210720887081</c:v>
                      </c:pt>
                      <c:pt idx="28">
                        <c:v>13.458872458410356</c:v>
                      </c:pt>
                      <c:pt idx="29">
                        <c:v>19.126523067637414</c:v>
                      </c:pt>
                      <c:pt idx="30">
                        <c:v>11.026208080274632</c:v>
                      </c:pt>
                      <c:pt idx="31">
                        <c:v>-4.7774183610597678</c:v>
                      </c:pt>
                      <c:pt idx="32">
                        <c:v>-18.268372745235506</c:v>
                      </c:pt>
                      <c:pt idx="33">
                        <c:v>-13.448678917038178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617332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39664"/>
        <c:crosses val="autoZero"/>
        <c:crossBetween val="midCat"/>
        <c:majorUnit val="6"/>
      </c:valAx>
      <c:valAx>
        <c:axId val="-16173396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9.0293427163757062E-3"/>
              <c:y val="0.10700852098609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92991779440323"/>
          <c:y val="8.8586803671634712E-2"/>
          <c:w val="8.9418777603595276E-2"/>
          <c:h val="0.3952825929139295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% FW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11"/>
          <c:order val="11"/>
          <c:tx>
            <c:v>% FW 6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Meters'!$CK$5:$CK$38</c:f>
              <c:numCache>
                <c:formatCode>0.00</c:formatCode>
                <c:ptCount val="34"/>
                <c:pt idx="0">
                  <c:v>91.395353722063504</c:v>
                </c:pt>
                <c:pt idx="1">
                  <c:v>83.437095201362311</c:v>
                </c:pt>
                <c:pt idx="2">
                  <c:v>98.504863931351778</c:v>
                </c:pt>
                <c:pt idx="3">
                  <c:v>95.833595065364364</c:v>
                </c:pt>
                <c:pt idx="4">
                  <c:v>90.084551178373388</c:v>
                </c:pt>
                <c:pt idx="5">
                  <c:v>98.051849070651059</c:v>
                </c:pt>
                <c:pt idx="7">
                  <c:v>81.377679621672229</c:v>
                </c:pt>
                <c:pt idx="8">
                  <c:v>86.260975046210717</c:v>
                </c:pt>
                <c:pt idx="9">
                  <c:v>89.812347005045709</c:v>
                </c:pt>
                <c:pt idx="10">
                  <c:v>81.773057556249611</c:v>
                </c:pt>
                <c:pt idx="11">
                  <c:v>80.913076222996722</c:v>
                </c:pt>
                <c:pt idx="12">
                  <c:v>91.594671702965528</c:v>
                </c:pt>
                <c:pt idx="14">
                  <c:v>23.257350392791128</c:v>
                </c:pt>
                <c:pt idx="15">
                  <c:v>20.764367333221301</c:v>
                </c:pt>
                <c:pt idx="16">
                  <c:v>5.6543230389000714</c:v>
                </c:pt>
                <c:pt idx="17">
                  <c:v>29.140389167409143</c:v>
                </c:pt>
                <c:pt idx="18">
                  <c:v>36.162431939644776</c:v>
                </c:pt>
                <c:pt idx="19">
                  <c:v>4.1676293900184858</c:v>
                </c:pt>
                <c:pt idx="21">
                  <c:v>14.43074168207025</c:v>
                </c:pt>
                <c:pt idx="22">
                  <c:v>12.798607412512943</c:v>
                </c:pt>
                <c:pt idx="23">
                  <c:v>24.709886265042066</c:v>
                </c:pt>
                <c:pt idx="24">
                  <c:v>13.533625095139723</c:v>
                </c:pt>
                <c:pt idx="25">
                  <c:v>3.5785379131035464</c:v>
                </c:pt>
                <c:pt idx="26">
                  <c:v>1.023873683272843</c:v>
                </c:pt>
                <c:pt idx="28">
                  <c:v>22.736637399876777</c:v>
                </c:pt>
                <c:pt idx="29">
                  <c:v>33.549662933565308</c:v>
                </c:pt>
                <c:pt idx="30">
                  <c:v>15.651093122569973</c:v>
                </c:pt>
                <c:pt idx="31">
                  <c:v>14.388338094437907</c:v>
                </c:pt>
                <c:pt idx="32">
                  <c:v>7.3070702402957348</c:v>
                </c:pt>
                <c:pt idx="33">
                  <c:v>3.484258347936728</c:v>
                </c:pt>
              </c:numCache>
            </c:numRef>
          </c:yVal>
          <c:smooth val="0"/>
        </c:ser>
        <c:ser>
          <c:idx val="12"/>
          <c:order val="12"/>
          <c:tx>
            <c:v>% FW 7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Meters'!$CZ$5:$CZ$38</c:f>
              <c:numCache>
                <c:formatCode>0.00</c:formatCode>
                <c:ptCount val="34"/>
                <c:pt idx="0">
                  <c:v>92.868530499075788</c:v>
                </c:pt>
                <c:pt idx="1">
                  <c:v>88.752263382247534</c:v>
                </c:pt>
                <c:pt idx="2">
                  <c:v>94.75186340453206</c:v>
                </c:pt>
                <c:pt idx="3">
                  <c:v>98.577074618153532</c:v>
                </c:pt>
                <c:pt idx="4">
                  <c:v>95.109764724675372</c:v>
                </c:pt>
                <c:pt idx="5">
                  <c:v>97.536907235044907</c:v>
                </c:pt>
                <c:pt idx="7">
                  <c:v>81.480528482607966</c:v>
                </c:pt>
                <c:pt idx="8">
                  <c:v>91.231659371917289</c:v>
                </c:pt>
                <c:pt idx="9">
                  <c:v>88.17837930707617</c:v>
                </c:pt>
                <c:pt idx="10">
                  <c:v>87.574280123613676</c:v>
                </c:pt>
                <c:pt idx="11">
                  <c:v>85.851653753883681</c:v>
                </c:pt>
                <c:pt idx="12">
                  <c:v>91.814512091805298</c:v>
                </c:pt>
                <c:pt idx="14">
                  <c:v>10.08664510166358</c:v>
                </c:pt>
                <c:pt idx="15">
                  <c:v>12.346482653206342</c:v>
                </c:pt>
                <c:pt idx="16">
                  <c:v>39.194291759898817</c:v>
                </c:pt>
                <c:pt idx="17">
                  <c:v>27.745671657179045</c:v>
                </c:pt>
                <c:pt idx="18">
                  <c:v>35.864549854845613</c:v>
                </c:pt>
                <c:pt idx="19">
                  <c:v>-3.6507448541621037</c:v>
                </c:pt>
                <c:pt idx="21">
                  <c:v>10.504897430321499</c:v>
                </c:pt>
                <c:pt idx="22">
                  <c:v>0.2757384996338072</c:v>
                </c:pt>
                <c:pt idx="23">
                  <c:v>17.903437141720673</c:v>
                </c:pt>
                <c:pt idx="24">
                  <c:v>4.9902683354741617</c:v>
                </c:pt>
                <c:pt idx="25">
                  <c:v>-2.1349040815307099</c:v>
                </c:pt>
                <c:pt idx="26">
                  <c:v>-0.44876467678530857</c:v>
                </c:pt>
                <c:pt idx="28">
                  <c:v>10.195843793969166</c:v>
                </c:pt>
                <c:pt idx="29">
                  <c:v>32.478434996919283</c:v>
                </c:pt>
                <c:pt idx="30">
                  <c:v>15.863965734167962</c:v>
                </c:pt>
                <c:pt idx="32">
                  <c:v>-33.549872031849844</c:v>
                </c:pt>
                <c:pt idx="33">
                  <c:v>-6.3667056471387022</c:v>
                </c:pt>
              </c:numCache>
            </c:numRef>
          </c:yVal>
          <c:smooth val="0"/>
        </c:ser>
        <c:ser>
          <c:idx val="13"/>
          <c:order val="13"/>
          <c:tx>
            <c:v>% FW 8</c:v>
          </c:tx>
          <c:spPr>
            <a:ln w="19050" cap="rnd">
              <a:solidFill>
                <a:srgbClr val="EC7A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B7321"/>
              </a:solidFill>
              <a:ln w="9525">
                <a:solidFill>
                  <a:srgbClr val="EC7A2C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Meters'!$DO$5:$DO$38</c:f>
              <c:numCache>
                <c:formatCode>0.00</c:formatCode>
                <c:ptCount val="34"/>
                <c:pt idx="0">
                  <c:v>92.643638324091199</c:v>
                </c:pt>
                <c:pt idx="1">
                  <c:v>88.65339527191361</c:v>
                </c:pt>
                <c:pt idx="2">
                  <c:v>94.799637850745327</c:v>
                </c:pt>
                <c:pt idx="3">
                  <c:v>98.576701207319502</c:v>
                </c:pt>
                <c:pt idx="4">
                  <c:v>95.066622908744122</c:v>
                </c:pt>
                <c:pt idx="5">
                  <c:v>97.482483936273226</c:v>
                </c:pt>
                <c:pt idx="8">
                  <c:v>91.343946395563762</c:v>
                </c:pt>
                <c:pt idx="9">
                  <c:v>88.619494550321889</c:v>
                </c:pt>
                <c:pt idx="10">
                  <c:v>87.680934081970179</c:v>
                </c:pt>
                <c:pt idx="11">
                  <c:v>86.081452475921765</c:v>
                </c:pt>
                <c:pt idx="12">
                  <c:v>91.95612847296853</c:v>
                </c:pt>
                <c:pt idx="14">
                  <c:v>17.836375539125076</c:v>
                </c:pt>
                <c:pt idx="15">
                  <c:v>14.426777012266864</c:v>
                </c:pt>
                <c:pt idx="16">
                  <c:v>39.014813663844237</c:v>
                </c:pt>
                <c:pt idx="17">
                  <c:v>27.669421604662865</c:v>
                </c:pt>
                <c:pt idx="18">
                  <c:v>36.343276023599124</c:v>
                </c:pt>
                <c:pt idx="19">
                  <c:v>-3.2264562301530866</c:v>
                </c:pt>
                <c:pt idx="21">
                  <c:v>9.3680683918669221</c:v>
                </c:pt>
                <c:pt idx="22">
                  <c:v>6.334334565619212</c:v>
                </c:pt>
                <c:pt idx="23">
                  <c:v>23.980475970425147</c:v>
                </c:pt>
                <c:pt idx="24">
                  <c:v>7.1280036968576725</c:v>
                </c:pt>
                <c:pt idx="25">
                  <c:v>2.6182994454713544</c:v>
                </c:pt>
                <c:pt idx="26">
                  <c:v>-0.87476894639557723</c:v>
                </c:pt>
                <c:pt idx="28">
                  <c:v>18.186229205175604</c:v>
                </c:pt>
                <c:pt idx="29">
                  <c:v>33.469149170965885</c:v>
                </c:pt>
                <c:pt idx="30">
                  <c:v>18.055463867617284</c:v>
                </c:pt>
                <c:pt idx="31">
                  <c:v>-12.198580070576376</c:v>
                </c:pt>
                <c:pt idx="32">
                  <c:v>-13.769683989762548</c:v>
                </c:pt>
                <c:pt idx="33">
                  <c:v>-7.4514787430683942</c:v>
                </c:pt>
              </c:numCache>
            </c:numRef>
          </c:yVal>
          <c:smooth val="0"/>
        </c:ser>
        <c:ser>
          <c:idx val="14"/>
          <c:order val="14"/>
          <c:tx>
            <c:v>% FW 9</c:v>
          </c:tx>
          <c:spPr>
            <a:ln w="19050" cap="rnd">
              <a:solidFill>
                <a:srgbClr val="FFAE3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AE37"/>
              </a:solidFill>
              <a:ln w="9525">
                <a:solidFill>
                  <a:srgbClr val="FFAE37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Meters'!$ED$5:$ED$38</c:f>
              <c:numCache>
                <c:formatCode>0.00</c:formatCode>
                <c:ptCount val="34"/>
                <c:pt idx="0">
                  <c:v>86.083352587800363</c:v>
                </c:pt>
                <c:pt idx="1">
                  <c:v>92.353498288830721</c:v>
                </c:pt>
                <c:pt idx="2">
                  <c:v>98.146239158253948</c:v>
                </c:pt>
                <c:pt idx="3">
                  <c:v>98.138213378003698</c:v>
                </c:pt>
                <c:pt idx="4">
                  <c:v>93.072802890270552</c:v>
                </c:pt>
                <c:pt idx="5">
                  <c:v>98.014240712295958</c:v>
                </c:pt>
                <c:pt idx="7">
                  <c:v>75.771219463456049</c:v>
                </c:pt>
                <c:pt idx="8">
                  <c:v>90.656389848234269</c:v>
                </c:pt>
                <c:pt idx="9">
                  <c:v>91.331136649789713</c:v>
                </c:pt>
                <c:pt idx="10">
                  <c:v>91.855027193231905</c:v>
                </c:pt>
                <c:pt idx="11">
                  <c:v>83.164405042443775</c:v>
                </c:pt>
                <c:pt idx="12">
                  <c:v>90.486942733747398</c:v>
                </c:pt>
                <c:pt idx="14">
                  <c:v>5.5540506087067456</c:v>
                </c:pt>
                <c:pt idx="15">
                  <c:v>10.301950578850096</c:v>
                </c:pt>
                <c:pt idx="16">
                  <c:v>34.342898700039406</c:v>
                </c:pt>
                <c:pt idx="17">
                  <c:v>26.911587120287383</c:v>
                </c:pt>
                <c:pt idx="18">
                  <c:v>36.034314847038004</c:v>
                </c:pt>
                <c:pt idx="19">
                  <c:v>-3.0327924967481543</c:v>
                </c:pt>
                <c:pt idx="21">
                  <c:v>-2.8713145056210387</c:v>
                </c:pt>
                <c:pt idx="22">
                  <c:v>6.9047414348966232</c:v>
                </c:pt>
                <c:pt idx="23">
                  <c:v>20.169593345656185</c:v>
                </c:pt>
                <c:pt idx="24">
                  <c:v>12.046471514064514</c:v>
                </c:pt>
                <c:pt idx="25">
                  <c:v>-3.1186156240879517</c:v>
                </c:pt>
                <c:pt idx="26">
                  <c:v>-2.0260785407874988</c:v>
                </c:pt>
                <c:pt idx="28">
                  <c:v>12.558161769392569</c:v>
                </c:pt>
                <c:pt idx="29">
                  <c:v>27.962320237018396</c:v>
                </c:pt>
                <c:pt idx="30">
                  <c:v>13.216398963180131</c:v>
                </c:pt>
                <c:pt idx="31">
                  <c:v>-29.11928393474237</c:v>
                </c:pt>
                <c:pt idx="32">
                  <c:v>-14.683456561922343</c:v>
                </c:pt>
                <c:pt idx="33">
                  <c:v>-1.3834334565619117</c:v>
                </c:pt>
              </c:numCache>
            </c:numRef>
          </c:yVal>
          <c:smooth val="0"/>
        </c:ser>
        <c:ser>
          <c:idx val="15"/>
          <c:order val="15"/>
          <c:tx>
            <c:v>% FW 10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Meters'!$ES$5:$ES$38</c:f>
              <c:numCache>
                <c:formatCode>0.00</c:formatCode>
                <c:ptCount val="34"/>
                <c:pt idx="0">
                  <c:v>87.956330868761555</c:v>
                </c:pt>
                <c:pt idx="1">
                  <c:v>73.464307099528781</c:v>
                </c:pt>
                <c:pt idx="2">
                  <c:v>98.255803928600983</c:v>
                </c:pt>
                <c:pt idx="3">
                  <c:v>96.640212518254515</c:v>
                </c:pt>
                <c:pt idx="4">
                  <c:v>97.694954338317388</c:v>
                </c:pt>
                <c:pt idx="5">
                  <c:v>85.989764008811676</c:v>
                </c:pt>
                <c:pt idx="7">
                  <c:v>80.831721516092756</c:v>
                </c:pt>
                <c:pt idx="8">
                  <c:v>86.585560927058154</c:v>
                </c:pt>
                <c:pt idx="9">
                  <c:v>73.583341564250532</c:v>
                </c:pt>
                <c:pt idx="10">
                  <c:v>91.762630930375849</c:v>
                </c:pt>
                <c:pt idx="11">
                  <c:v>92.736436661816185</c:v>
                </c:pt>
                <c:pt idx="12">
                  <c:v>89.894610523463427</c:v>
                </c:pt>
                <c:pt idx="14">
                  <c:v>6.2740295748613732</c:v>
                </c:pt>
                <c:pt idx="15">
                  <c:v>8.4390767847329808</c:v>
                </c:pt>
                <c:pt idx="16">
                  <c:v>38.734724789484495</c:v>
                </c:pt>
                <c:pt idx="17">
                  <c:v>21.986889847333487</c:v>
                </c:pt>
                <c:pt idx="18">
                  <c:v>35.613466900592137</c:v>
                </c:pt>
                <c:pt idx="19">
                  <c:v>-5.6141495415171443</c:v>
                </c:pt>
                <c:pt idx="21">
                  <c:v>7.1388768076546789</c:v>
                </c:pt>
                <c:pt idx="22">
                  <c:v>7.7468526752260773</c:v>
                </c:pt>
                <c:pt idx="23">
                  <c:v>16.852571865638353</c:v>
                </c:pt>
                <c:pt idx="24">
                  <c:v>1.0316543438077641</c:v>
                </c:pt>
                <c:pt idx="25">
                  <c:v>0.58052218114600684</c:v>
                </c:pt>
                <c:pt idx="26">
                  <c:v>-3.7546210720887081</c:v>
                </c:pt>
                <c:pt idx="28">
                  <c:v>13.458872458410356</c:v>
                </c:pt>
                <c:pt idx="29">
                  <c:v>19.126523067637414</c:v>
                </c:pt>
                <c:pt idx="30">
                  <c:v>11.026208080274632</c:v>
                </c:pt>
                <c:pt idx="31">
                  <c:v>-4.7774183610597678</c:v>
                </c:pt>
                <c:pt idx="32">
                  <c:v>-18.268372745235506</c:v>
                </c:pt>
                <c:pt idx="33">
                  <c:v>-13.448678917038178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39120"/>
        <c:axId val="-16173364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0FB7-423E-BBC6-0F4937B2812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0FB7-423E-BBC6-0F4937B281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0FB7-423E-BBC6-0F4937B2812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0FB7-423E-BBC6-0F4937B2812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0FB7-423E-BBC6-0F4937B2812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0FB7-423E-BBC6-0F4937B2812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Meters'!$Q$5:$Q$38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97.915896487985208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0FB7-423E-BBC6-0F4937B2812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FW2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Meters'!$AE$5:$AE$38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91.289279112754144</c:v>
                      </c:pt>
                      <c:pt idx="1">
                        <c:v>89.387707948243985</c:v>
                      </c:pt>
                      <c:pt idx="2">
                        <c:v>98.706099815157117</c:v>
                      </c:pt>
                      <c:pt idx="3">
                        <c:v>98.186229205175607</c:v>
                      </c:pt>
                      <c:pt idx="4">
                        <c:v>98.47504621072089</c:v>
                      </c:pt>
                      <c:pt idx="5">
                        <c:v>98.926062846580407</c:v>
                      </c:pt>
                      <c:pt idx="7">
                        <c:v>91.139094269870611</c:v>
                      </c:pt>
                      <c:pt idx="8">
                        <c:v>91.501848428835501</c:v>
                      </c:pt>
                      <c:pt idx="9">
                        <c:v>92.597042513863215</c:v>
                      </c:pt>
                      <c:pt idx="10">
                        <c:v>89.403881700554535</c:v>
                      </c:pt>
                      <c:pt idx="11">
                        <c:v>84.865988909426989</c:v>
                      </c:pt>
                      <c:pt idx="12">
                        <c:v>94.544824399260648</c:v>
                      </c:pt>
                      <c:pt idx="14">
                        <c:v>21.834565619223667</c:v>
                      </c:pt>
                      <c:pt idx="15">
                        <c:v>23.659889094269875</c:v>
                      </c:pt>
                      <c:pt idx="16">
                        <c:v>50.670055452865057</c:v>
                      </c:pt>
                      <c:pt idx="17">
                        <c:v>31.007393715341962</c:v>
                      </c:pt>
                      <c:pt idx="18">
                        <c:v>48.197781885397411</c:v>
                      </c:pt>
                      <c:pt idx="19">
                        <c:v>6.3539741219963028</c:v>
                      </c:pt>
                      <c:pt idx="21">
                        <c:v>17.028650646950101</c:v>
                      </c:pt>
                      <c:pt idx="22">
                        <c:v>18.438077634011098</c:v>
                      </c:pt>
                      <c:pt idx="23">
                        <c:v>31.654343807763407</c:v>
                      </c:pt>
                      <c:pt idx="24">
                        <c:v>18.553604436229207</c:v>
                      </c:pt>
                      <c:pt idx="25">
                        <c:v>6.3308687615526837</c:v>
                      </c:pt>
                      <c:pt idx="26">
                        <c:v>7.6940850277264285</c:v>
                      </c:pt>
                      <c:pt idx="28">
                        <c:v>25.138632162661743</c:v>
                      </c:pt>
                      <c:pt idx="29">
                        <c:v>32.024029574861366</c:v>
                      </c:pt>
                      <c:pt idx="30">
                        <c:v>20.263401109057309</c:v>
                      </c:pt>
                      <c:pt idx="31">
                        <c:v>6.0073937153419621</c:v>
                      </c:pt>
                      <c:pt idx="32">
                        <c:v>4.2282809611829908</c:v>
                      </c:pt>
                      <c:pt idx="33">
                        <c:v>3.2578558225508405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0FB7-423E-BBC6-0F4937B2812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Meters'!$AS$5:$AS$38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90.374306839186701</c:v>
                      </c:pt>
                      <c:pt idx="1">
                        <c:v>92.416820702402973</c:v>
                      </c:pt>
                      <c:pt idx="2">
                        <c:v>95.194085027726445</c:v>
                      </c:pt>
                      <c:pt idx="3">
                        <c:v>97.620147874306838</c:v>
                      </c:pt>
                      <c:pt idx="4">
                        <c:v>97.701016635859531</c:v>
                      </c:pt>
                      <c:pt idx="5">
                        <c:v>98.290203327171895</c:v>
                      </c:pt>
                      <c:pt idx="7">
                        <c:v>86.460258780036966</c:v>
                      </c:pt>
                      <c:pt idx="8">
                        <c:v>91.557301293900196</c:v>
                      </c:pt>
                      <c:pt idx="9">
                        <c:v>94.043438077633994</c:v>
                      </c:pt>
                      <c:pt idx="10">
                        <c:v>90.429759704251381</c:v>
                      </c:pt>
                      <c:pt idx="11">
                        <c:v>85.905730129390008</c:v>
                      </c:pt>
                      <c:pt idx="12">
                        <c:v>93.64371534195935</c:v>
                      </c:pt>
                      <c:pt idx="14">
                        <c:v>20.471349353049906</c:v>
                      </c:pt>
                      <c:pt idx="15">
                        <c:v>25.115526802218124</c:v>
                      </c:pt>
                      <c:pt idx="16">
                        <c:v>48.867837338262483</c:v>
                      </c:pt>
                      <c:pt idx="17">
                        <c:v>31.700554528650652</c:v>
                      </c:pt>
                      <c:pt idx="18">
                        <c:v>48.151571164510166</c:v>
                      </c:pt>
                      <c:pt idx="19">
                        <c:v>5.4528650646950076</c:v>
                      </c:pt>
                      <c:pt idx="21">
                        <c:v>15.827171903881704</c:v>
                      </c:pt>
                      <c:pt idx="22">
                        <c:v>18.253234750462102</c:v>
                      </c:pt>
                      <c:pt idx="23">
                        <c:v>30.545286506469516</c:v>
                      </c:pt>
                      <c:pt idx="24">
                        <c:v>19.29297597042514</c:v>
                      </c:pt>
                      <c:pt idx="25">
                        <c:v>7.000924214417747</c:v>
                      </c:pt>
                      <c:pt idx="26">
                        <c:v>7.3475046210720869</c:v>
                      </c:pt>
                      <c:pt idx="28">
                        <c:v>22.342883548983366</c:v>
                      </c:pt>
                      <c:pt idx="29">
                        <c:v>33.017560073937155</c:v>
                      </c:pt>
                      <c:pt idx="30">
                        <c:v>19.547134935304992</c:v>
                      </c:pt>
                      <c:pt idx="31">
                        <c:v>6.8160813308687676</c:v>
                      </c:pt>
                      <c:pt idx="32">
                        <c:v>3.8585951940850314</c:v>
                      </c:pt>
                      <c:pt idx="33">
                        <c:v>3.7661737523105421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0FB7-423E-BBC6-0F4937B2812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% FW 4</c:v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Meters'!$AV$5:$AV$38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Meters'!$BG$5:$BG$38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88.773105360443623</c:v>
                      </c:pt>
                      <c:pt idx="1">
                        <c:v>79.112754158964876</c:v>
                      </c:pt>
                      <c:pt idx="2">
                        <c:v>96.573475046210731</c:v>
                      </c:pt>
                      <c:pt idx="3">
                        <c:v>97.698706099815141</c:v>
                      </c:pt>
                      <c:pt idx="4">
                        <c:v>97.608595194085041</c:v>
                      </c:pt>
                      <c:pt idx="5">
                        <c:v>91.427911275415894</c:v>
                      </c:pt>
                      <c:pt idx="7">
                        <c:v>84.842883548983366</c:v>
                      </c:pt>
                      <c:pt idx="8">
                        <c:v>86.090573012939004</c:v>
                      </c:pt>
                      <c:pt idx="9">
                        <c:v>92.30591497227357</c:v>
                      </c:pt>
                      <c:pt idx="10">
                        <c:v>92.629390018484287</c:v>
                      </c:pt>
                      <c:pt idx="11">
                        <c:v>81.885397412199623</c:v>
                      </c:pt>
                      <c:pt idx="12">
                        <c:v>87.754158964879863</c:v>
                      </c:pt>
                      <c:pt idx="14">
                        <c:v>21.349353049907581</c:v>
                      </c:pt>
                      <c:pt idx="15">
                        <c:v>22.019408502772645</c:v>
                      </c:pt>
                      <c:pt idx="16">
                        <c:v>44.963031423290204</c:v>
                      </c:pt>
                      <c:pt idx="17">
                        <c:v>30.013863216266181</c:v>
                      </c:pt>
                      <c:pt idx="18">
                        <c:v>46.072088724584106</c:v>
                      </c:pt>
                      <c:pt idx="19">
                        <c:v>7.994454713493532</c:v>
                      </c:pt>
                      <c:pt idx="21">
                        <c:v>16.196857670979661</c:v>
                      </c:pt>
                      <c:pt idx="22">
                        <c:v>18.923290203327166</c:v>
                      </c:pt>
                      <c:pt idx="23">
                        <c:v>30.013863216266181</c:v>
                      </c:pt>
                      <c:pt idx="24">
                        <c:v>18.368761552680226</c:v>
                      </c:pt>
                      <c:pt idx="25">
                        <c:v>8.5720887245841055</c:v>
                      </c:pt>
                      <c:pt idx="26">
                        <c:v>6.5619223659889174</c:v>
                      </c:pt>
                      <c:pt idx="28">
                        <c:v>24.861367837338257</c:v>
                      </c:pt>
                      <c:pt idx="29">
                        <c:v>31.053604436229211</c:v>
                      </c:pt>
                      <c:pt idx="30">
                        <c:v>20.07855822550831</c:v>
                      </c:pt>
                      <c:pt idx="31">
                        <c:v>8.502772643253218</c:v>
                      </c:pt>
                      <c:pt idx="32">
                        <c:v>7.2319778188539798</c:v>
                      </c:pt>
                      <c:pt idx="33">
                        <c:v>3.8585951940850314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v>% FW 5</c:v>
                </c:tx>
                <c:spPr>
                  <a:ln w="1905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9525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Meters'!$BJ$5:$BJ$38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Meters'!$BU$5:$BU$38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86.32162661737523</c:v>
                      </c:pt>
                      <c:pt idx="1">
                        <c:v>92.05175600739372</c:v>
                      </c:pt>
                      <c:pt idx="2">
                        <c:v>98.079944547134929</c:v>
                      </c:pt>
                      <c:pt idx="3">
                        <c:v>98.419593345656196</c:v>
                      </c:pt>
                      <c:pt idx="4">
                        <c:v>96.210720887245841</c:v>
                      </c:pt>
                      <c:pt idx="5">
                        <c:v>95.240295748613661</c:v>
                      </c:pt>
                      <c:pt idx="7">
                        <c:v>75.369685767097977</c:v>
                      </c:pt>
                      <c:pt idx="8">
                        <c:v>82.185767097966718</c:v>
                      </c:pt>
                      <c:pt idx="9">
                        <c:v>89.463955637707954</c:v>
                      </c:pt>
                      <c:pt idx="10">
                        <c:v>92.629390018484287</c:v>
                      </c:pt>
                      <c:pt idx="11">
                        <c:v>74.21441774491683</c:v>
                      </c:pt>
                      <c:pt idx="12">
                        <c:v>81.931608133086868</c:v>
                      </c:pt>
                      <c:pt idx="14">
                        <c:v>25.485212569316083</c:v>
                      </c:pt>
                      <c:pt idx="15">
                        <c:v>28.304066543438079</c:v>
                      </c:pt>
                      <c:pt idx="16">
                        <c:v>43.368761552680219</c:v>
                      </c:pt>
                      <c:pt idx="17">
                        <c:v>32.34750462107209</c:v>
                      </c:pt>
                      <c:pt idx="18">
                        <c:v>45.956561922365992</c:v>
                      </c:pt>
                      <c:pt idx="19">
                        <c:v>12.546210720887244</c:v>
                      </c:pt>
                      <c:pt idx="21">
                        <c:v>19.408502772643249</c:v>
                      </c:pt>
                      <c:pt idx="22">
                        <c:v>24.537892791127554</c:v>
                      </c:pt>
                      <c:pt idx="23">
                        <c:v>31.954713493530502</c:v>
                      </c:pt>
                      <c:pt idx="24">
                        <c:v>23.451940850277261</c:v>
                      </c:pt>
                      <c:pt idx="25">
                        <c:v>16.982439926062849</c:v>
                      </c:pt>
                      <c:pt idx="26">
                        <c:v>14.671903881700556</c:v>
                      </c:pt>
                      <c:pt idx="28">
                        <c:v>27.795748613678374</c:v>
                      </c:pt>
                      <c:pt idx="29">
                        <c:v>35.53604436229206</c:v>
                      </c:pt>
                      <c:pt idx="30">
                        <c:v>24.607208872458404</c:v>
                      </c:pt>
                      <c:pt idx="31">
                        <c:v>13.817005545286515</c:v>
                      </c:pt>
                      <c:pt idx="32">
                        <c:v>10.466728280961185</c:v>
                      </c:pt>
                      <c:pt idx="33">
                        <c:v>11.390942698706098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6173391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36400"/>
        <c:crosses val="autoZero"/>
        <c:crossBetween val="midCat"/>
        <c:majorUnit val="6"/>
      </c:valAx>
      <c:valAx>
        <c:axId val="-161733640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9.0293427163757062E-3"/>
              <c:y val="0.10700852098609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3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92991779440323"/>
          <c:y val="8.8586803671634712E-2"/>
          <c:w val="8.9418777603595276E-2"/>
          <c:h val="0.3952825929139295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FW Flow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9"/>
          <c:order val="9"/>
          <c:tx>
            <c:v>FW Flow 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Meters'!$R$5:$R$38</c:f>
              <c:numCache>
                <c:formatCode>0.00</c:formatCode>
                <c:ptCount val="34"/>
                <c:pt idx="0">
                  <c:v>7.0482323657753598</c:v>
                </c:pt>
                <c:pt idx="1">
                  <c:v>20.208238343001366</c:v>
                </c:pt>
                <c:pt idx="2">
                  <c:v>49.778942601811067</c:v>
                </c:pt>
                <c:pt idx="3">
                  <c:v>76.054837166346616</c:v>
                </c:pt>
                <c:pt idx="4">
                  <c:v>38.105275511637998</c:v>
                </c:pt>
                <c:pt idx="5">
                  <c:v>26.211467188722324</c:v>
                </c:pt>
                <c:pt idx="7">
                  <c:v>30.311696914512108</c:v>
                </c:pt>
                <c:pt idx="8">
                  <c:v>37.237187342070079</c:v>
                </c:pt>
                <c:pt idx="9">
                  <c:v>32.613231579667996</c:v>
                </c:pt>
                <c:pt idx="10">
                  <c:v>26.724605722562718</c:v>
                </c:pt>
                <c:pt idx="11">
                  <c:v>43.539817836928485</c:v>
                </c:pt>
                <c:pt idx="12">
                  <c:v>55.630188794893499</c:v>
                </c:pt>
                <c:pt idx="14">
                  <c:v>2.4304872773036506</c:v>
                </c:pt>
                <c:pt idx="15">
                  <c:v>3.0940275096731029</c:v>
                </c:pt>
                <c:pt idx="16">
                  <c:v>28.184148371544971</c:v>
                </c:pt>
                <c:pt idx="17">
                  <c:v>14.383492233356037</c:v>
                </c:pt>
                <c:pt idx="18">
                  <c:v>30.283943943361638</c:v>
                </c:pt>
                <c:pt idx="19">
                  <c:v>1.6194020170574317</c:v>
                </c:pt>
                <c:pt idx="21">
                  <c:v>2.4278414547062148</c:v>
                </c:pt>
                <c:pt idx="22">
                  <c:v>1.6384213769173397</c:v>
                </c:pt>
                <c:pt idx="23">
                  <c:v>6.0940924672232972</c:v>
                </c:pt>
                <c:pt idx="24">
                  <c:v>4.1238975078957267</c:v>
                </c:pt>
                <c:pt idx="25">
                  <c:v>0.89702430397050692</c:v>
                </c:pt>
                <c:pt idx="26">
                  <c:v>0.64245292196766701</c:v>
                </c:pt>
                <c:pt idx="28">
                  <c:v>3.7054648818220897</c:v>
                </c:pt>
                <c:pt idx="29">
                  <c:v>13.788990858744734</c:v>
                </c:pt>
                <c:pt idx="30">
                  <c:v>4.6300800265193685</c:v>
                </c:pt>
                <c:pt idx="31">
                  <c:v>0.68974688752609492</c:v>
                </c:pt>
                <c:pt idx="32">
                  <c:v>0.30488652314705461</c:v>
                </c:pt>
                <c:pt idx="33">
                  <c:v>0.27211049805660248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BC-4F78-99BF-49ABC6D141F7}"/>
            </c:ext>
          </c:extLst>
        </c:ser>
        <c:ser>
          <c:idx val="10"/>
          <c:order val="10"/>
          <c:tx>
            <c:v>FW Flow 2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Meters'!$T$5:$T$38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Meters'!$AF$5:$AF$38</c:f>
              <c:numCache>
                <c:formatCode>0.00</c:formatCode>
                <c:ptCount val="34"/>
                <c:pt idx="0">
                  <c:v>6.4567082339729458</c:v>
                </c:pt>
                <c:pt idx="1">
                  <c:v>20.845068736108718</c:v>
                </c:pt>
                <c:pt idx="2">
                  <c:v>49.446294536283858</c:v>
                </c:pt>
                <c:pt idx="3">
                  <c:v>64.026431783995747</c:v>
                </c:pt>
                <c:pt idx="4">
                  <c:v>39.974755600789287</c:v>
                </c:pt>
                <c:pt idx="5">
                  <c:v>24.857482684709513</c:v>
                </c:pt>
                <c:pt idx="7">
                  <c:v>28.14119402017057</c:v>
                </c:pt>
                <c:pt idx="8">
                  <c:v>41.17399366825866</c:v>
                </c:pt>
                <c:pt idx="9">
                  <c:v>35.589254666596837</c:v>
                </c:pt>
                <c:pt idx="10">
                  <c:v>27.58625196706544</c:v>
                </c:pt>
                <c:pt idx="11">
                  <c:v>48.752065436341574</c:v>
                </c:pt>
                <c:pt idx="12">
                  <c:v>51.444633195387183</c:v>
                </c:pt>
                <c:pt idx="14">
                  <c:v>1.8387002626714672</c:v>
                </c:pt>
                <c:pt idx="15">
                  <c:v>2.860898870238302</c:v>
                </c:pt>
                <c:pt idx="16">
                  <c:v>27.78480396925772</c:v>
                </c:pt>
                <c:pt idx="17">
                  <c:v>16.058228650621807</c:v>
                </c:pt>
                <c:pt idx="18">
                  <c:v>40.904696468528066</c:v>
                </c:pt>
                <c:pt idx="19">
                  <c:v>0.6722693268077059</c:v>
                </c:pt>
                <c:pt idx="21">
                  <c:v>3.5665945754475756</c:v>
                </c:pt>
                <c:pt idx="22">
                  <c:v>1.7517417887103652</c:v>
                </c:pt>
                <c:pt idx="23">
                  <c:v>5.7858612916678878</c:v>
                </c:pt>
                <c:pt idx="24">
                  <c:v>4.0948627441952201</c:v>
                </c:pt>
                <c:pt idx="25">
                  <c:v>0.95689244439122834</c:v>
                </c:pt>
                <c:pt idx="26">
                  <c:v>0.71437658557028105</c:v>
                </c:pt>
                <c:pt idx="28">
                  <c:v>3.6886031243458994</c:v>
                </c:pt>
                <c:pt idx="29">
                  <c:v>10.146901449557344</c:v>
                </c:pt>
                <c:pt idx="30">
                  <c:v>5.3863373495633473</c:v>
                </c:pt>
                <c:pt idx="31">
                  <c:v>0.5663861223517801</c:v>
                </c:pt>
                <c:pt idx="32">
                  <c:v>0.31710691552999537</c:v>
                </c:pt>
                <c:pt idx="33">
                  <c:v>0.29773957741794677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BC-4F78-99BF-49ABC6D141F7}"/>
            </c:ext>
          </c:extLst>
        </c:ser>
        <c:ser>
          <c:idx val="11"/>
          <c:order val="11"/>
          <c:tx>
            <c:v>FW Flow 3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Meters'!$AT$5:$AT$38</c:f>
              <c:numCache>
                <c:formatCode>0.00</c:formatCode>
                <c:ptCount val="34"/>
                <c:pt idx="0">
                  <c:v>5.7221563491372658</c:v>
                </c:pt>
                <c:pt idx="1">
                  <c:v>19.259645781681002</c:v>
                </c:pt>
                <c:pt idx="2">
                  <c:v>41.387640713809041</c:v>
                </c:pt>
                <c:pt idx="3">
                  <c:v>55.216355900940208</c:v>
                </c:pt>
                <c:pt idx="4">
                  <c:v>32.167489450350267</c:v>
                </c:pt>
                <c:pt idx="5">
                  <c:v>21.737758949549981</c:v>
                </c:pt>
                <c:pt idx="7">
                  <c:v>28.866051309868805</c:v>
                </c:pt>
                <c:pt idx="8">
                  <c:v>41.787502719915885</c:v>
                </c:pt>
                <c:pt idx="9">
                  <c:v>36.797432442923238</c:v>
                </c:pt>
                <c:pt idx="10">
                  <c:v>27.726911477470864</c:v>
                </c:pt>
                <c:pt idx="11">
                  <c:v>49.323864189123448</c:v>
                </c:pt>
                <c:pt idx="12">
                  <c:v>56.384377149785635</c:v>
                </c:pt>
                <c:pt idx="14">
                  <c:v>1.5352826620741862</c:v>
                </c:pt>
                <c:pt idx="15">
                  <c:v>2.9060955078500688</c:v>
                </c:pt>
                <c:pt idx="16">
                  <c:v>28.795832903221502</c:v>
                </c:pt>
                <c:pt idx="17">
                  <c:v>16.718208448921558</c:v>
                </c:pt>
                <c:pt idx="18">
                  <c:v>44.132540503782842</c:v>
                </c:pt>
                <c:pt idx="19">
                  <c:v>0.56515524557162822</c:v>
                </c:pt>
                <c:pt idx="21">
                  <c:v>3.041550983957833</c:v>
                </c:pt>
                <c:pt idx="22">
                  <c:v>1.9064986112273752</c:v>
                </c:pt>
                <c:pt idx="23">
                  <c:v>6.1337903268052143</c:v>
                </c:pt>
                <c:pt idx="24">
                  <c:v>4.7018921445670943</c:v>
                </c:pt>
                <c:pt idx="25">
                  <c:v>1.4624533650680902</c:v>
                </c:pt>
                <c:pt idx="26">
                  <c:v>0.42835654471027601</c:v>
                </c:pt>
                <c:pt idx="28">
                  <c:v>3.2099183438241088</c:v>
                </c:pt>
                <c:pt idx="29">
                  <c:v>13.427779646038275</c:v>
                </c:pt>
                <c:pt idx="30">
                  <c:v>4.6724511139215927</c:v>
                </c:pt>
                <c:pt idx="31">
                  <c:v>0.43347885656840845</c:v>
                </c:pt>
                <c:pt idx="32">
                  <c:v>0.19462212601744677</c:v>
                </c:pt>
                <c:pt idx="33">
                  <c:v>0.16390257047999093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BC-4F78-99BF-49ABC6D141F7}"/>
            </c:ext>
          </c:extLst>
        </c:ser>
        <c:ser>
          <c:idx val="13"/>
          <c:order val="13"/>
          <c:tx>
            <c:v>FW Flow 4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Meters'!$BH$5:$BH$38</c:f>
              <c:numCache>
                <c:formatCode>0.00</c:formatCode>
                <c:ptCount val="34"/>
                <c:pt idx="0">
                  <c:v>5.168336738333819</c:v>
                </c:pt>
                <c:pt idx="1">
                  <c:v>16.120701562216624</c:v>
                </c:pt>
                <c:pt idx="2">
                  <c:v>38.726205532315042</c:v>
                </c:pt>
                <c:pt idx="3">
                  <c:v>51.343047764366638</c:v>
                </c:pt>
                <c:pt idx="4">
                  <c:v>30.261475964859045</c:v>
                </c:pt>
                <c:pt idx="5">
                  <c:v>18.003087006837589</c:v>
                </c:pt>
                <c:pt idx="7">
                  <c:v>27.167363881052019</c:v>
                </c:pt>
                <c:pt idx="8">
                  <c:v>37.59120537017219</c:v>
                </c:pt>
                <c:pt idx="9">
                  <c:v>36.800324097768872</c:v>
                </c:pt>
                <c:pt idx="10">
                  <c:v>27.927249492252571</c:v>
                </c:pt>
                <c:pt idx="11">
                  <c:v>49.375990122495942</c:v>
                </c:pt>
                <c:pt idx="12">
                  <c:v>48.900563176271</c:v>
                </c:pt>
                <c:pt idx="14">
                  <c:v>1.8066531992697847</c:v>
                </c:pt>
                <c:pt idx="15">
                  <c:v>2.518138984072765</c:v>
                </c:pt>
                <c:pt idx="16">
                  <c:v>25.803345908414496</c:v>
                </c:pt>
                <c:pt idx="17">
                  <c:v>16.724142687670732</c:v>
                </c:pt>
                <c:pt idx="18">
                  <c:v>45.360317780685072</c:v>
                </c:pt>
                <c:pt idx="19">
                  <c:v>1.4355367596985289</c:v>
                </c:pt>
                <c:pt idx="21">
                  <c:v>2.6744037434022143</c:v>
                </c:pt>
                <c:pt idx="22">
                  <c:v>2.1481547186439509</c:v>
                </c:pt>
                <c:pt idx="23">
                  <c:v>6.3031062972691618</c:v>
                </c:pt>
                <c:pt idx="24">
                  <c:v>4.4304641249869396</c:v>
                </c:pt>
                <c:pt idx="25">
                  <c:v>0.67730083749800263</c:v>
                </c:pt>
                <c:pt idx="26">
                  <c:v>0.4093206933950197</c:v>
                </c:pt>
                <c:pt idx="28">
                  <c:v>4.669524196486643</c:v>
                </c:pt>
                <c:pt idx="29">
                  <c:v>10.201885901856706</c:v>
                </c:pt>
                <c:pt idx="30">
                  <c:v>4.7176131607172174</c:v>
                </c:pt>
                <c:pt idx="31">
                  <c:v>0.60110569433785022</c:v>
                </c:pt>
                <c:pt idx="32">
                  <c:v>0.43933460433991245</c:v>
                </c:pt>
                <c:pt idx="33">
                  <c:v>0.21662288808898425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BC-4F78-99BF-49ABC6D141F7}"/>
            </c:ext>
          </c:extLst>
        </c:ser>
        <c:ser>
          <c:idx val="14"/>
          <c:order val="14"/>
          <c:tx>
            <c:v>FW Flow 5</c:v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Meters'!$BV$5:$BV$38</c:f>
              <c:numCache>
                <c:formatCode>0.00</c:formatCode>
                <c:ptCount val="34"/>
                <c:pt idx="0">
                  <c:v>6.6315413984908673</c:v>
                </c:pt>
                <c:pt idx="1">
                  <c:v>22.147790919072175</c:v>
                </c:pt>
                <c:pt idx="2">
                  <c:v>46.527749132535675</c:v>
                </c:pt>
                <c:pt idx="3">
                  <c:v>61.544300164037239</c:v>
                </c:pt>
                <c:pt idx="4">
                  <c:v>35.108473586924809</c:v>
                </c:pt>
                <c:pt idx="5">
                  <c:v>23.293093002266474</c:v>
                </c:pt>
                <c:pt idx="7">
                  <c:v>26.134380204071054</c:v>
                </c:pt>
                <c:pt idx="8">
                  <c:v>37.092441153261916</c:v>
                </c:pt>
                <c:pt idx="9">
                  <c:v>40.023348574764107</c:v>
                </c:pt>
                <c:pt idx="10">
                  <c:v>30.751457415043383</c:v>
                </c:pt>
                <c:pt idx="11">
                  <c:v>44.49578444253234</c:v>
                </c:pt>
                <c:pt idx="12">
                  <c:v>50.861727046180732</c:v>
                </c:pt>
                <c:pt idx="14">
                  <c:v>2.7514399535024125</c:v>
                </c:pt>
                <c:pt idx="15">
                  <c:v>3.8197120841346903</c:v>
                </c:pt>
                <c:pt idx="16">
                  <c:v>25.043014189818326</c:v>
                </c:pt>
                <c:pt idx="17">
                  <c:v>19.187927269434304</c:v>
                </c:pt>
                <c:pt idx="18">
                  <c:v>41.593740254379412</c:v>
                </c:pt>
                <c:pt idx="19">
                  <c:v>2.8240394869921648</c:v>
                </c:pt>
                <c:pt idx="21">
                  <c:v>4.4296828758024951</c:v>
                </c:pt>
                <c:pt idx="22">
                  <c:v>3.1542397029421236</c:v>
                </c:pt>
                <c:pt idx="23">
                  <c:v>7.1254976801445222</c:v>
                </c:pt>
                <c:pt idx="24">
                  <c:v>5.967767207678353</c:v>
                </c:pt>
                <c:pt idx="25">
                  <c:v>2.251083654916711</c:v>
                </c:pt>
                <c:pt idx="26">
                  <c:v>1.3471497251602422</c:v>
                </c:pt>
                <c:pt idx="28">
                  <c:v>5.6034810602375584</c:v>
                </c:pt>
                <c:pt idx="29">
                  <c:v>15.143909176402619</c:v>
                </c:pt>
                <c:pt idx="30">
                  <c:v>6.6561126391849248</c:v>
                </c:pt>
                <c:pt idx="31">
                  <c:v>1.2693134280837359</c:v>
                </c:pt>
                <c:pt idx="32">
                  <c:v>0.82053061914916148</c:v>
                </c:pt>
                <c:pt idx="33">
                  <c:v>0.7201481080263078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ABC-4F78-99BF-49ABC6D1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36944"/>
        <c:axId val="-161733585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>
                        <a:shade val="3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36000"/>
                      </a:schemeClr>
                    </a:solidFill>
                    <a:ln w="9525">
                      <a:solidFill>
                        <a:schemeClr val="accent1">
                          <a:shade val="3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DABC-4F78-99BF-49ABC6D141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1">
                        <a:shade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43000"/>
                      </a:schemeClr>
                    </a:solidFill>
                    <a:ln w="9525">
                      <a:solidFill>
                        <a:schemeClr val="accent1">
                          <a:shade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DABC-4F78-99BF-49ABC6D141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50000"/>
                      </a:schemeClr>
                    </a:solidFill>
                    <a:ln w="9525">
                      <a:solidFill>
                        <a:schemeClr val="accent1">
                          <a:shade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DABC-4F78-99BF-49ABC6D141F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1">
                        <a:shade val="5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56000"/>
                      </a:schemeClr>
                    </a:solidFill>
                    <a:ln w="9525">
                      <a:solidFill>
                        <a:schemeClr val="accent1">
                          <a:shade val="5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DABC-4F78-99BF-49ABC6D141F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63000"/>
                      </a:schemeClr>
                    </a:solidFill>
                    <a:ln w="9525">
                      <a:solidFill>
                        <a:schemeClr val="accent1">
                          <a:shade val="6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DABC-4F78-99BF-49ABC6D141F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1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0000"/>
                      </a:schemeClr>
                    </a:solidFill>
                    <a:ln w="9525">
                      <a:solidFill>
                        <a:schemeClr val="accent1">
                          <a:shade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DABC-4F78-99BF-49ABC6D141F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6000"/>
                      </a:schemeClr>
                    </a:solidFill>
                    <a:ln w="9525">
                      <a:solidFill>
                        <a:schemeClr val="accent1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[1]June!$Q$5:$Q$38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79.158964879852135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DABC-4F78-99BF-49ABC6D141F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 2</c:v>
                </c:tx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3000"/>
                      </a:schemeClr>
                    </a:solidFill>
                    <a:ln w="9525">
                      <a:solidFill>
                        <a:schemeClr val="accent1">
                          <a:shade val="8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[1]June!$AE$5:$AE$38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86.195860969156612</c:v>
                      </c:pt>
                      <c:pt idx="1">
                        <c:v>76.474837937049273</c:v>
                      </c:pt>
                      <c:pt idx="2">
                        <c:v>79.585604624604116</c:v>
                      </c:pt>
                      <c:pt idx="3">
                        <c:v>75.406879761958422</c:v>
                      </c:pt>
                      <c:pt idx="5">
                        <c:v>79.984328538133894</c:v>
                      </c:pt>
                      <c:pt idx="7">
                        <c:v>43.371237127013472</c:v>
                      </c:pt>
                      <c:pt idx="8">
                        <c:v>33.444010862371918</c:v>
                      </c:pt>
                      <c:pt idx="9">
                        <c:v>24.538557693586359</c:v>
                      </c:pt>
                      <c:pt idx="10">
                        <c:v>33.887795589266375</c:v>
                      </c:pt>
                      <c:pt idx="11">
                        <c:v>22.905113986444857</c:v>
                      </c:pt>
                      <c:pt idx="12">
                        <c:v>47.20035995719428</c:v>
                      </c:pt>
                      <c:pt idx="14">
                        <c:v>-7.4173341548572562</c:v>
                      </c:pt>
                      <c:pt idx="15">
                        <c:v>6.1145874367443422</c:v>
                      </c:pt>
                      <c:pt idx="16">
                        <c:v>10.002843736669984</c:v>
                      </c:pt>
                      <c:pt idx="17">
                        <c:v>-6.9962088347353664</c:v>
                      </c:pt>
                      <c:pt idx="18">
                        <c:v>-6.1750419120491973</c:v>
                      </c:pt>
                      <c:pt idx="19">
                        <c:v>-2.7754439029854803</c:v>
                      </c:pt>
                      <c:pt idx="21">
                        <c:v>0.20774905985083575</c:v>
                      </c:pt>
                      <c:pt idx="22">
                        <c:v>-3.2435370076280132</c:v>
                      </c:pt>
                      <c:pt idx="23">
                        <c:v>7.6932598362820181</c:v>
                      </c:pt>
                      <c:pt idx="24">
                        <c:v>8.3423086439518617</c:v>
                      </c:pt>
                      <c:pt idx="25">
                        <c:v>-3.6655283686832143</c:v>
                      </c:pt>
                      <c:pt idx="26">
                        <c:v>1.7460403754847638</c:v>
                      </c:pt>
                      <c:pt idx="28">
                        <c:v>-5.1844496008180085</c:v>
                      </c:pt>
                      <c:pt idx="29">
                        <c:v>-4.6754376427095785</c:v>
                      </c:pt>
                      <c:pt idx="30">
                        <c:v>-7.2550831792975821</c:v>
                      </c:pt>
                      <c:pt idx="32">
                        <c:v>-1.1174062970844592</c:v>
                      </c:pt>
                      <c:pt idx="33">
                        <c:v>-8.160813308687608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DABC-4F78-99BF-49ABC6D141F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chemeClr val="accent1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90000"/>
                      </a:schemeClr>
                    </a:solidFill>
                    <a:ln w="9525">
                      <a:solidFill>
                        <a:schemeClr val="accent1">
                          <a:shade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[1]June!$AS$5:$AS$38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85.129232481935802</c:v>
                      </c:pt>
                      <c:pt idx="1">
                        <c:v>83.788923645670408</c:v>
                      </c:pt>
                      <c:pt idx="2">
                        <c:v>79.279686970217327</c:v>
                      </c:pt>
                      <c:pt idx="3">
                        <c:v>75.887172490684506</c:v>
                      </c:pt>
                      <c:pt idx="4">
                        <c:v>97.018049363923026</c:v>
                      </c:pt>
                      <c:pt idx="5">
                        <c:v>86.730041369597743</c:v>
                      </c:pt>
                      <c:pt idx="7">
                        <c:v>44.531731361675909</c:v>
                      </c:pt>
                      <c:pt idx="9">
                        <c:v>25.29966952332942</c:v>
                      </c:pt>
                      <c:pt idx="10">
                        <c:v>31.532069422406895</c:v>
                      </c:pt>
                      <c:pt idx="11">
                        <c:v>21.742425950137495</c:v>
                      </c:pt>
                      <c:pt idx="12">
                        <c:v>45.899235649697765</c:v>
                      </c:pt>
                      <c:pt idx="14">
                        <c:v>-4.8849030649529261</c:v>
                      </c:pt>
                      <c:pt idx="15">
                        <c:v>6.9927255381312916</c:v>
                      </c:pt>
                      <c:pt idx="16">
                        <c:v>8.3676951514289826</c:v>
                      </c:pt>
                      <c:pt idx="17">
                        <c:v>-1.2168823166974672</c:v>
                      </c:pt>
                      <c:pt idx="18">
                        <c:v>-1.5548548439708743</c:v>
                      </c:pt>
                      <c:pt idx="19">
                        <c:v>-2.4264987967774507</c:v>
                      </c:pt>
                      <c:pt idx="21">
                        <c:v>2.7979222887027002</c:v>
                      </c:pt>
                      <c:pt idx="22">
                        <c:v>-1.4012377453847753</c:v>
                      </c:pt>
                      <c:pt idx="23">
                        <c:v>4.4121769037301872</c:v>
                      </c:pt>
                      <c:pt idx="25">
                        <c:v>-0.77456277548698937</c:v>
                      </c:pt>
                      <c:pt idx="26">
                        <c:v>2.4630314232901926</c:v>
                      </c:pt>
                      <c:pt idx="28">
                        <c:v>-2.2095172591669465</c:v>
                      </c:pt>
                      <c:pt idx="29">
                        <c:v>-2.7939001848428733</c:v>
                      </c:pt>
                      <c:pt idx="30">
                        <c:v>-1.3216266173752373</c:v>
                      </c:pt>
                      <c:pt idx="31">
                        <c:v>-7.2851201478742871</c:v>
                      </c:pt>
                      <c:pt idx="32">
                        <c:v>-1.6889273150080402</c:v>
                      </c:pt>
                      <c:pt idx="33">
                        <c:v>-3.0954938302442994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DABC-4F78-99BF-49ABC6D141F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Mean FW Flow</c:v>
                </c:tx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4000"/>
                      </a:schemeClr>
                    </a:solidFill>
                    <a:ln w="9525">
                      <a:solidFill>
                        <a:schemeClr val="accent1">
                          <a:tint val="8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[1]June!$BE$5:$BE$38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7.9537154140228354</c:v>
                      </c:pt>
                      <c:pt idx="1">
                        <c:v>13.988750887281872</c:v>
                      </c:pt>
                      <c:pt idx="2">
                        <c:v>31.666446872984476</c:v>
                      </c:pt>
                      <c:pt idx="3">
                        <c:v>27.155509434914048</c:v>
                      </c:pt>
                      <c:pt idx="4">
                        <c:v>38.414026440099022</c:v>
                      </c:pt>
                      <c:pt idx="5">
                        <c:v>21.008033278925385</c:v>
                      </c:pt>
                      <c:pt idx="7">
                        <c:v>9.5864671948921405</c:v>
                      </c:pt>
                      <c:pt idx="8">
                        <c:v>20.145550258888132</c:v>
                      </c:pt>
                      <c:pt idx="9">
                        <c:v>13.416790075414456</c:v>
                      </c:pt>
                      <c:pt idx="10">
                        <c:v>12.52451059873961</c:v>
                      </c:pt>
                      <c:pt idx="11">
                        <c:v>16.19728104405602</c:v>
                      </c:pt>
                      <c:pt idx="12">
                        <c:v>27.675663794936103</c:v>
                      </c:pt>
                      <c:pt idx="14">
                        <c:v>0.21058756976647861</c:v>
                      </c:pt>
                      <c:pt idx="15">
                        <c:v>1.4453596509243944</c:v>
                      </c:pt>
                      <c:pt idx="16">
                        <c:v>8.2606212594538313</c:v>
                      </c:pt>
                      <c:pt idx="17">
                        <c:v>3.5056731992231556</c:v>
                      </c:pt>
                      <c:pt idx="18">
                        <c:v>7.8909715241070417</c:v>
                      </c:pt>
                      <c:pt idx="19">
                        <c:v>0.1887343126763312</c:v>
                      </c:pt>
                      <c:pt idx="21">
                        <c:v>1.3246172527231002</c:v>
                      </c:pt>
                      <c:pt idx="22">
                        <c:v>0.18923875719283892</c:v>
                      </c:pt>
                      <c:pt idx="23">
                        <c:v>2.2304698900671269</c:v>
                      </c:pt>
                      <c:pt idx="24">
                        <c:v>3.5053128817113657</c:v>
                      </c:pt>
                      <c:pt idx="25">
                        <c:v>5.1255166052326405E-2</c:v>
                      </c:pt>
                      <c:pt idx="26">
                        <c:v>0.4986614204436936</c:v>
                      </c:pt>
                      <c:pt idx="28">
                        <c:v>0.83726980214965441</c:v>
                      </c:pt>
                      <c:pt idx="29">
                        <c:v>3.8418494377245231</c:v>
                      </c:pt>
                      <c:pt idx="30">
                        <c:v>1.110714761848141</c:v>
                      </c:pt>
                      <c:pt idx="31">
                        <c:v>-2.7564289652040719E-2</c:v>
                      </c:pt>
                      <c:pt idx="32">
                        <c:v>-9.0475727210818188E-2</c:v>
                      </c:pt>
                      <c:pt idx="33">
                        <c:v>-0.19554431364918745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DABC-4F78-99BF-49ABC6D141F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FW Flow 6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Meters'!$BY$5:$BY$38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Meters'!$CL$5:$CL$38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6.179632061115325</c:v>
                      </c:pt>
                      <c:pt idx="1">
                        <c:v>21.711381412366286</c:v>
                      </c:pt>
                      <c:pt idx="2">
                        <c:v>55.707601067472403</c:v>
                      </c:pt>
                      <c:pt idx="3">
                        <c:v>71.009825858546549</c:v>
                      </c:pt>
                      <c:pt idx="4">
                        <c:v>11.987859701969388</c:v>
                      </c:pt>
                      <c:pt idx="5">
                        <c:v>29.142345234620748</c:v>
                      </c:pt>
                      <c:pt idx="7">
                        <c:v>26.252239144776169</c:v>
                      </c:pt>
                      <c:pt idx="8">
                        <c:v>41.199271663861836</c:v>
                      </c:pt>
                      <c:pt idx="9">
                        <c:v>35.067213709924197</c:v>
                      </c:pt>
                      <c:pt idx="10">
                        <c:v>24.8381112242078</c:v>
                      </c:pt>
                      <c:pt idx="11">
                        <c:v>45.080756981233705</c:v>
                      </c:pt>
                      <c:pt idx="12">
                        <c:v>53.354711811145727</c:v>
                      </c:pt>
                      <c:pt idx="14">
                        <c:v>3.1652746946063433</c:v>
                      </c:pt>
                      <c:pt idx="15">
                        <c:v>3.374449354244645</c:v>
                      </c:pt>
                      <c:pt idx="16">
                        <c:v>3.2104290300612841</c:v>
                      </c:pt>
                      <c:pt idx="17">
                        <c:v>18.047403371851281</c:v>
                      </c:pt>
                      <c:pt idx="18">
                        <c:v>28.734736742325023</c:v>
                      </c:pt>
                      <c:pt idx="19">
                        <c:v>1.439828777118398</c:v>
                      </c:pt>
                      <c:pt idx="21">
                        <c:v>4.1111932312365642</c:v>
                      </c:pt>
                      <c:pt idx="22">
                        <c:v>1.5937060278871149</c:v>
                      </c:pt>
                      <c:pt idx="23">
                        <c:v>5.1108167344131328</c:v>
                      </c:pt>
                      <c:pt idx="24">
                        <c:v>3.8846020587025536</c:v>
                      </c:pt>
                      <c:pt idx="25">
                        <c:v>0.6872907533938486</c:v>
                      </c:pt>
                      <c:pt idx="26">
                        <c:v>0.18071561023210211</c:v>
                      </c:pt>
                      <c:pt idx="28">
                        <c:v>4.6416101868966937</c:v>
                      </c:pt>
                      <c:pt idx="29">
                        <c:v>15.648543481478303</c:v>
                      </c:pt>
                      <c:pt idx="30">
                        <c:v>4.8259617283841507</c:v>
                      </c:pt>
                      <c:pt idx="31">
                        <c:v>1.6956927177052867</c:v>
                      </c:pt>
                      <c:pt idx="32">
                        <c:v>1.2212700763210227</c:v>
                      </c:pt>
                      <c:pt idx="33">
                        <c:v>0.57487696325941473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DABC-4F78-99BF-49ABC6D141F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FW Flow 7</c:v>
                </c:tx>
                <c:spPr>
                  <a:ln w="19050" cap="rnd">
                    <a:solidFill>
                      <a:schemeClr val="accent6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Meters'!$CN$5:$CN$38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Meters'!$DA$5:$DA$38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5.8429081499720974</c:v>
                      </c:pt>
                      <c:pt idx="1">
                        <c:v>21.230137144677961</c:v>
                      </c:pt>
                      <c:pt idx="2">
                        <c:v>49.956131186279656</c:v>
                      </c:pt>
                      <c:pt idx="3">
                        <c:v>68.575356256106872</c:v>
                      </c:pt>
                      <c:pt idx="4">
                        <c:v>37.608620925455149</c:v>
                      </c:pt>
                      <c:pt idx="5">
                        <c:v>26.902628265592842</c:v>
                      </c:pt>
                      <c:pt idx="7">
                        <c:v>25.585322056983035</c:v>
                      </c:pt>
                      <c:pt idx="8">
                        <c:v>42.6078893134423</c:v>
                      </c:pt>
                      <c:pt idx="9">
                        <c:v>33.002434360543106</c:v>
                      </c:pt>
                      <c:pt idx="10">
                        <c:v>27.125245870109005</c:v>
                      </c:pt>
                      <c:pt idx="11">
                        <c:v>47.993193296848425</c:v>
                      </c:pt>
                      <c:pt idx="12">
                        <c:v>52.866655635407433</c:v>
                      </c:pt>
                      <c:pt idx="14">
                        <c:v>0.94377965863518853</c:v>
                      </c:pt>
                      <c:pt idx="15">
                        <c:v>1.5272485232631092</c:v>
                      </c:pt>
                      <c:pt idx="16">
                        <c:v>20.903622271946027</c:v>
                      </c:pt>
                      <c:pt idx="17">
                        <c:v>16.290441136729683</c:v>
                      </c:pt>
                      <c:pt idx="18">
                        <c:v>27.936596729037632</c:v>
                      </c:pt>
                      <c:pt idx="19">
                        <c:v>-0.99936295268349251</c:v>
                      </c:pt>
                      <c:pt idx="21">
                        <c:v>2.5706991462415174</c:v>
                      </c:pt>
                      <c:pt idx="22">
                        <c:v>3.5061665570470586E-2</c:v>
                      </c:pt>
                      <c:pt idx="23">
                        <c:v>3.3933040256612559</c:v>
                      </c:pt>
                      <c:pt idx="24">
                        <c:v>1.4127495302706869</c:v>
                      </c:pt>
                      <c:pt idx="25">
                        <c:v>-0.38229377382522117</c:v>
                      </c:pt>
                      <c:pt idx="26">
                        <c:v>-7.6442745963129541E-2</c:v>
                      </c:pt>
                      <c:pt idx="28">
                        <c:v>1.6389180607489791</c:v>
                      </c:pt>
                      <c:pt idx="29">
                        <c:v>14.854021087520266</c:v>
                      </c:pt>
                      <c:pt idx="30">
                        <c:v>4.529163406486103</c:v>
                      </c:pt>
                      <c:pt idx="32">
                        <c:v>-3.1391693129216254</c:v>
                      </c:pt>
                      <c:pt idx="33">
                        <c:v>-0.74846262218574677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DABC-4F78-99BF-49ABC6D141F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FW Flow 8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Meters'!$DC$5:$DC$38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Meters'!$DP$5:$DP$38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4.8759809644258523</c:v>
                      </c:pt>
                      <c:pt idx="1">
                        <c:v>18.469457348315355</c:v>
                      </c:pt>
                      <c:pt idx="2">
                        <c:v>48.063790277108502</c:v>
                      </c:pt>
                      <c:pt idx="3">
                        <c:v>58.151606633265239</c:v>
                      </c:pt>
                      <c:pt idx="4">
                        <c:v>32.731271483931636</c:v>
                      </c:pt>
                      <c:pt idx="5">
                        <c:v>22.623369666105674</c:v>
                      </c:pt>
                      <c:pt idx="8">
                        <c:v>40.378592135074513</c:v>
                      </c:pt>
                      <c:pt idx="9">
                        <c:v>34.352084771386259</c:v>
                      </c:pt>
                      <c:pt idx="10">
                        <c:v>25.979536024287459</c:v>
                      </c:pt>
                      <c:pt idx="11">
                        <c:v>51.011231096842522</c:v>
                      </c:pt>
                      <c:pt idx="12">
                        <c:v>52.853647777278546</c:v>
                      </c:pt>
                      <c:pt idx="14">
                        <c:v>1.9073150117025994</c:v>
                      </c:pt>
                      <c:pt idx="15">
                        <c:v>1.767691975883436</c:v>
                      </c:pt>
                      <c:pt idx="16">
                        <c:v>20.063196809028106</c:v>
                      </c:pt>
                      <c:pt idx="17">
                        <c:v>16.217193631027683</c:v>
                      </c:pt>
                      <c:pt idx="18">
                        <c:v>29.552315786385282</c:v>
                      </c:pt>
                      <c:pt idx="19">
                        <c:v>-0.86149280599722955</c:v>
                      </c:pt>
                      <c:pt idx="21">
                        <c:v>2.1379131974022383</c:v>
                      </c:pt>
                      <c:pt idx="22">
                        <c:v>0.86734576850584066</c:v>
                      </c:pt>
                      <c:pt idx="23">
                        <c:v>5.211376781348763</c:v>
                      </c:pt>
                      <c:pt idx="24">
                        <c:v>2.0008431429775912</c:v>
                      </c:pt>
                      <c:pt idx="25">
                        <c:v>0.44453301281347202</c:v>
                      </c:pt>
                      <c:pt idx="26">
                        <c:v>-0.14972510849731718</c:v>
                      </c:pt>
                      <c:pt idx="28">
                        <c:v>3.7352973977254176</c:v>
                      </c:pt>
                      <c:pt idx="29">
                        <c:v>15.22874699120349</c:v>
                      </c:pt>
                      <c:pt idx="30">
                        <c:v>5.1918150274021446</c:v>
                      </c:pt>
                      <c:pt idx="31">
                        <c:v>-0.91867783158812344</c:v>
                      </c:pt>
                      <c:pt idx="32">
                        <c:v>-1.620879609434414</c:v>
                      </c:pt>
                      <c:pt idx="33">
                        <c:v>-0.74823007204680481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DABC-4F78-99BF-49ABC6D141F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FW Flow 9</c:v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Meters'!$DR$5:$DR$38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Meters'!$EE$5:$EE$38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3.9451017297667192</c:v>
                      </c:pt>
                      <c:pt idx="1">
                        <c:v>26.717374370703638</c:v>
                      </c:pt>
                      <c:pt idx="2">
                        <c:v>40.200249766216452</c:v>
                      </c:pt>
                      <c:pt idx="3">
                        <c:v>53.970746777162091</c:v>
                      </c:pt>
                      <c:pt idx="4">
                        <c:v>29.324764247561085</c:v>
                      </c:pt>
                      <c:pt idx="5">
                        <c:v>19.731380019345782</c:v>
                      </c:pt>
                      <c:pt idx="7">
                        <c:v>23.84718868812649</c:v>
                      </c:pt>
                      <c:pt idx="8">
                        <c:v>39.469448641408135</c:v>
                      </c:pt>
                      <c:pt idx="9">
                        <c:v>35.736159794920461</c:v>
                      </c:pt>
                      <c:pt idx="10">
                        <c:v>27.086082801619341</c:v>
                      </c:pt>
                      <c:pt idx="11">
                        <c:v>49.754214322752134</c:v>
                      </c:pt>
                      <c:pt idx="12">
                        <c:v>54.135020143386647</c:v>
                      </c:pt>
                      <c:pt idx="14">
                        <c:v>0.46610227571711454</c:v>
                      </c:pt>
                      <c:pt idx="15">
                        <c:v>1.1328605447532754</c:v>
                      </c:pt>
                      <c:pt idx="16">
                        <c:v>18.187015263829878</c:v>
                      </c:pt>
                      <c:pt idx="17">
                        <c:v>16.341586736844732</c:v>
                      </c:pt>
                      <c:pt idx="18">
                        <c:v>32.013122540902643</c:v>
                      </c:pt>
                      <c:pt idx="19">
                        <c:v>-0.68956124136589736</c:v>
                      </c:pt>
                      <c:pt idx="21">
                        <c:v>-0.49661579966084185</c:v>
                      </c:pt>
                      <c:pt idx="22">
                        <c:v>0.83341440477348627</c:v>
                      </c:pt>
                      <c:pt idx="23">
                        <c:v>4.3328879367682474</c:v>
                      </c:pt>
                      <c:pt idx="24">
                        <c:v>3.4152803450400513</c:v>
                      </c:pt>
                      <c:pt idx="25">
                        <c:v>-0.50401868672128602</c:v>
                      </c:pt>
                      <c:pt idx="26">
                        <c:v>-0.30446829746372489</c:v>
                      </c:pt>
                      <c:pt idx="28">
                        <c:v>2.0445568635081219</c:v>
                      </c:pt>
                      <c:pt idx="29">
                        <c:v>11.178981827877625</c:v>
                      </c:pt>
                      <c:pt idx="30">
                        <c:v>3.2934528028547705</c:v>
                      </c:pt>
                      <c:pt idx="31">
                        <c:v>-1.898971555552933</c:v>
                      </c:pt>
                      <c:pt idx="32">
                        <c:v>-1.4299678427650813</c:v>
                      </c:pt>
                      <c:pt idx="33">
                        <c:v>-0.11095205666661936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DABC-4F78-99BF-49ABC6D141F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FW Flow 10</c:v>
                </c:tx>
                <c:spPr>
                  <a:ln w="19050" cap="rnd">
                    <a:solidFill>
                      <a:schemeClr val="accent6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Meters'!$EG$5:$EG$38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Meters'!$ET$5:$ET$38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4.1149160640356257</c:v>
                      </c:pt>
                      <c:pt idx="1">
                        <c:v>17.225067670807952</c:v>
                      </c:pt>
                      <c:pt idx="2">
                        <c:v>43.47996772402891</c:v>
                      </c:pt>
                      <c:pt idx="3">
                        <c:v>57.093034568107917</c:v>
                      </c:pt>
                      <c:pt idx="4">
                        <c:v>31.836064974938679</c:v>
                      </c:pt>
                      <c:pt idx="5">
                        <c:v>20.488789139594459</c:v>
                      </c:pt>
                      <c:pt idx="7">
                        <c:v>25.297606733812444</c:v>
                      </c:pt>
                      <c:pt idx="8">
                        <c:v>39.949135592076772</c:v>
                      </c:pt>
                      <c:pt idx="9">
                        <c:v>31.1011663477856</c:v>
                      </c:pt>
                      <c:pt idx="10">
                        <c:v>21.952782519228673</c:v>
                      </c:pt>
                      <c:pt idx="11">
                        <c:v>55.612280996559633</c:v>
                      </c:pt>
                      <c:pt idx="12">
                        <c:v>54.152952840469979</c:v>
                      </c:pt>
                      <c:pt idx="14">
                        <c:v>0.48920308575917137</c:v>
                      </c:pt>
                      <c:pt idx="15">
                        <c:v>0.96316434481625701</c:v>
                      </c:pt>
                      <c:pt idx="16">
                        <c:v>21.506845458591741</c:v>
                      </c:pt>
                      <c:pt idx="17">
                        <c:v>10.987086655926046</c:v>
                      </c:pt>
                      <c:pt idx="18">
                        <c:v>32.054836722119489</c:v>
                      </c:pt>
                      <c:pt idx="19">
                        <c:v>-0.90304475179932608</c:v>
                      </c:pt>
                      <c:pt idx="21">
                        <c:v>1.0989102952360343</c:v>
                      </c:pt>
                      <c:pt idx="22">
                        <c:v>0.87454934853810951</c:v>
                      </c:pt>
                      <c:pt idx="23">
                        <c:v>2.9502332939657419</c:v>
                      </c:pt>
                      <c:pt idx="24">
                        <c:v>0.18683044143660699</c:v>
                      </c:pt>
                      <c:pt idx="25">
                        <c:v>9.0144541753168675E-2</c:v>
                      </c:pt>
                      <c:pt idx="26">
                        <c:v>-0.43063754231841822</c:v>
                      </c:pt>
                      <c:pt idx="28">
                        <c:v>2.1764156835873383</c:v>
                      </c:pt>
                      <c:pt idx="29">
                        <c:v>5.6574963535286784</c:v>
                      </c:pt>
                      <c:pt idx="30">
                        <c:v>2.5353281737398938</c:v>
                      </c:pt>
                      <c:pt idx="31">
                        <c:v>-0.42798820703782925</c:v>
                      </c:pt>
                      <c:pt idx="32">
                        <c:v>-1.5653785694901734</c:v>
                      </c:pt>
                      <c:pt idx="33">
                        <c:v>-0.67553844237015437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DABC-4F78-99BF-49ABC6D141F7}"/>
                  </c:ext>
                </c:extLst>
              </c15:ser>
            </c15:filteredScatterSeries>
          </c:ext>
        </c:extLst>
      </c:scatterChart>
      <c:valAx>
        <c:axId val="-161733694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35856"/>
        <c:crossesAt val="-10"/>
        <c:crossBetween val="midCat"/>
        <c:majorUnit val="6"/>
      </c:valAx>
      <c:valAx>
        <c:axId val="-161733585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 (cm/d)</a:t>
                </a:r>
              </a:p>
            </c:rich>
          </c:tx>
          <c:layout>
            <c:manualLayout>
              <c:xMode val="edge"/>
              <c:yMode val="edge"/>
              <c:x val="5.2403344564082341E-2"/>
              <c:y val="8.8441704328839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3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62143126947033"/>
          <c:y val="9.563864911314493E-2"/>
          <c:w val="0.10874944398783175"/>
          <c:h val="0.1847665856464384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FW Flow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15"/>
          <c:order val="15"/>
          <c:tx>
            <c:v>FW Flow 6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Meters'!$CL$5:$CL$38</c:f>
              <c:numCache>
                <c:formatCode>0.00</c:formatCode>
                <c:ptCount val="34"/>
                <c:pt idx="0">
                  <c:v>6.179632061115325</c:v>
                </c:pt>
                <c:pt idx="1">
                  <c:v>21.711381412366286</c:v>
                </c:pt>
                <c:pt idx="2">
                  <c:v>55.707601067472403</c:v>
                </c:pt>
                <c:pt idx="3">
                  <c:v>71.009825858546549</c:v>
                </c:pt>
                <c:pt idx="4">
                  <c:v>11.987859701969388</c:v>
                </c:pt>
                <c:pt idx="5">
                  <c:v>29.142345234620748</c:v>
                </c:pt>
                <c:pt idx="7">
                  <c:v>26.252239144776169</c:v>
                </c:pt>
                <c:pt idx="8">
                  <c:v>41.199271663861836</c:v>
                </c:pt>
                <c:pt idx="9">
                  <c:v>35.067213709924197</c:v>
                </c:pt>
                <c:pt idx="10">
                  <c:v>24.8381112242078</c:v>
                </c:pt>
                <c:pt idx="11">
                  <c:v>45.080756981233705</c:v>
                </c:pt>
                <c:pt idx="12">
                  <c:v>53.354711811145727</c:v>
                </c:pt>
                <c:pt idx="14">
                  <c:v>3.1652746946063433</c:v>
                </c:pt>
                <c:pt idx="15">
                  <c:v>3.374449354244645</c:v>
                </c:pt>
                <c:pt idx="16">
                  <c:v>3.2104290300612841</c:v>
                </c:pt>
                <c:pt idx="17">
                  <c:v>18.047403371851281</c:v>
                </c:pt>
                <c:pt idx="18">
                  <c:v>28.734736742325023</c:v>
                </c:pt>
                <c:pt idx="19">
                  <c:v>1.439828777118398</c:v>
                </c:pt>
                <c:pt idx="21">
                  <c:v>4.1111932312365642</c:v>
                </c:pt>
                <c:pt idx="22">
                  <c:v>1.5937060278871149</c:v>
                </c:pt>
                <c:pt idx="23">
                  <c:v>5.1108167344131328</c:v>
                </c:pt>
                <c:pt idx="24">
                  <c:v>3.8846020587025536</c:v>
                </c:pt>
                <c:pt idx="25">
                  <c:v>0.6872907533938486</c:v>
                </c:pt>
                <c:pt idx="26">
                  <c:v>0.18071561023210211</c:v>
                </c:pt>
                <c:pt idx="28">
                  <c:v>4.6416101868966937</c:v>
                </c:pt>
                <c:pt idx="29">
                  <c:v>15.648543481478303</c:v>
                </c:pt>
                <c:pt idx="30">
                  <c:v>4.8259617283841507</c:v>
                </c:pt>
                <c:pt idx="31">
                  <c:v>1.6956927177052867</c:v>
                </c:pt>
                <c:pt idx="32">
                  <c:v>1.2212700763210227</c:v>
                </c:pt>
                <c:pt idx="33">
                  <c:v>0.57487696325941473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ABC-4F78-99BF-49ABC6D141F7}"/>
            </c:ext>
          </c:extLst>
        </c:ser>
        <c:ser>
          <c:idx val="16"/>
          <c:order val="16"/>
          <c:tx>
            <c:v>FW Flow 7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Meters'!$DA$5:$DA$38</c:f>
              <c:numCache>
                <c:formatCode>0.00</c:formatCode>
                <c:ptCount val="34"/>
                <c:pt idx="0">
                  <c:v>5.8429081499720974</c:v>
                </c:pt>
                <c:pt idx="1">
                  <c:v>21.230137144677961</c:v>
                </c:pt>
                <c:pt idx="2">
                  <c:v>49.956131186279656</c:v>
                </c:pt>
                <c:pt idx="3">
                  <c:v>68.575356256106872</c:v>
                </c:pt>
                <c:pt idx="4">
                  <c:v>37.608620925455149</c:v>
                </c:pt>
                <c:pt idx="5">
                  <c:v>26.902628265592842</c:v>
                </c:pt>
                <c:pt idx="7">
                  <c:v>25.585322056983035</c:v>
                </c:pt>
                <c:pt idx="8">
                  <c:v>42.6078893134423</c:v>
                </c:pt>
                <c:pt idx="9">
                  <c:v>33.002434360543106</c:v>
                </c:pt>
                <c:pt idx="10">
                  <c:v>27.125245870109005</c:v>
                </c:pt>
                <c:pt idx="11">
                  <c:v>47.993193296848425</c:v>
                </c:pt>
                <c:pt idx="12">
                  <c:v>52.866655635407433</c:v>
                </c:pt>
                <c:pt idx="14">
                  <c:v>0.94377965863518853</c:v>
                </c:pt>
                <c:pt idx="15">
                  <c:v>1.5272485232631092</c:v>
                </c:pt>
                <c:pt idx="16">
                  <c:v>20.903622271946027</c:v>
                </c:pt>
                <c:pt idx="17">
                  <c:v>16.290441136729683</c:v>
                </c:pt>
                <c:pt idx="18">
                  <c:v>27.936596729037632</c:v>
                </c:pt>
                <c:pt idx="19">
                  <c:v>-0.99936295268349251</c:v>
                </c:pt>
                <c:pt idx="21">
                  <c:v>2.5706991462415174</c:v>
                </c:pt>
                <c:pt idx="22">
                  <c:v>3.5061665570470586E-2</c:v>
                </c:pt>
                <c:pt idx="23">
                  <c:v>3.3933040256612559</c:v>
                </c:pt>
                <c:pt idx="24">
                  <c:v>1.4127495302706869</c:v>
                </c:pt>
                <c:pt idx="25">
                  <c:v>-0.38229377382522117</c:v>
                </c:pt>
                <c:pt idx="26">
                  <c:v>-7.6442745963129541E-2</c:v>
                </c:pt>
                <c:pt idx="28">
                  <c:v>1.6389180607489791</c:v>
                </c:pt>
                <c:pt idx="29">
                  <c:v>14.854021087520266</c:v>
                </c:pt>
                <c:pt idx="30">
                  <c:v>4.529163406486103</c:v>
                </c:pt>
                <c:pt idx="32">
                  <c:v>-3.1391693129216254</c:v>
                </c:pt>
                <c:pt idx="33">
                  <c:v>-0.74846262218574677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ABC-4F78-99BF-49ABC6D141F7}"/>
            </c:ext>
          </c:extLst>
        </c:ser>
        <c:ser>
          <c:idx val="17"/>
          <c:order val="17"/>
          <c:tx>
            <c:v>FW Flow 8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Meters'!$DP$5:$DP$38</c:f>
              <c:numCache>
                <c:formatCode>0.00</c:formatCode>
                <c:ptCount val="34"/>
                <c:pt idx="0">
                  <c:v>4.8759809644258523</c:v>
                </c:pt>
                <c:pt idx="1">
                  <c:v>18.469457348315355</c:v>
                </c:pt>
                <c:pt idx="2">
                  <c:v>48.063790277108502</c:v>
                </c:pt>
                <c:pt idx="3">
                  <c:v>58.151606633265239</c:v>
                </c:pt>
                <c:pt idx="4">
                  <c:v>32.731271483931636</c:v>
                </c:pt>
                <c:pt idx="5">
                  <c:v>22.623369666105674</c:v>
                </c:pt>
                <c:pt idx="8">
                  <c:v>40.378592135074513</c:v>
                </c:pt>
                <c:pt idx="9">
                  <c:v>34.352084771386259</c:v>
                </c:pt>
                <c:pt idx="10">
                  <c:v>25.979536024287459</c:v>
                </c:pt>
                <c:pt idx="11">
                  <c:v>51.011231096842522</c:v>
                </c:pt>
                <c:pt idx="12">
                  <c:v>52.853647777278546</c:v>
                </c:pt>
                <c:pt idx="14">
                  <c:v>1.9073150117025994</c:v>
                </c:pt>
                <c:pt idx="15">
                  <c:v>1.767691975883436</c:v>
                </c:pt>
                <c:pt idx="16">
                  <c:v>20.063196809028106</c:v>
                </c:pt>
                <c:pt idx="17">
                  <c:v>16.217193631027683</c:v>
                </c:pt>
                <c:pt idx="18">
                  <c:v>29.552315786385282</c:v>
                </c:pt>
                <c:pt idx="19">
                  <c:v>-0.86149280599722955</c:v>
                </c:pt>
                <c:pt idx="21">
                  <c:v>2.1379131974022383</c:v>
                </c:pt>
                <c:pt idx="22">
                  <c:v>0.86734576850584066</c:v>
                </c:pt>
                <c:pt idx="23">
                  <c:v>5.211376781348763</c:v>
                </c:pt>
                <c:pt idx="24">
                  <c:v>2.0008431429775912</c:v>
                </c:pt>
                <c:pt idx="25">
                  <c:v>0.44453301281347202</c:v>
                </c:pt>
                <c:pt idx="26">
                  <c:v>-0.14972510849731718</c:v>
                </c:pt>
                <c:pt idx="28">
                  <c:v>3.7352973977254176</c:v>
                </c:pt>
                <c:pt idx="29">
                  <c:v>15.22874699120349</c:v>
                </c:pt>
                <c:pt idx="30">
                  <c:v>5.1918150274021446</c:v>
                </c:pt>
                <c:pt idx="31">
                  <c:v>-0.91867783158812344</c:v>
                </c:pt>
                <c:pt idx="32">
                  <c:v>-1.620879609434414</c:v>
                </c:pt>
                <c:pt idx="33">
                  <c:v>-0.74823007204680481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ABC-4F78-99BF-49ABC6D141F7}"/>
            </c:ext>
          </c:extLst>
        </c:ser>
        <c:ser>
          <c:idx val="18"/>
          <c:order val="18"/>
          <c:tx>
            <c:v>FW Flow 9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Meters'!$EE$5:$EE$38</c:f>
              <c:numCache>
                <c:formatCode>0.00</c:formatCode>
                <c:ptCount val="34"/>
                <c:pt idx="0">
                  <c:v>3.9451017297667192</c:v>
                </c:pt>
                <c:pt idx="1">
                  <c:v>26.717374370703638</c:v>
                </c:pt>
                <c:pt idx="2">
                  <c:v>40.200249766216452</c:v>
                </c:pt>
                <c:pt idx="3">
                  <c:v>53.970746777162091</c:v>
                </c:pt>
                <c:pt idx="4">
                  <c:v>29.324764247561085</c:v>
                </c:pt>
                <c:pt idx="5">
                  <c:v>19.731380019345782</c:v>
                </c:pt>
                <c:pt idx="7">
                  <c:v>23.84718868812649</c:v>
                </c:pt>
                <c:pt idx="8">
                  <c:v>39.469448641408135</c:v>
                </c:pt>
                <c:pt idx="9">
                  <c:v>35.736159794920461</c:v>
                </c:pt>
                <c:pt idx="10">
                  <c:v>27.086082801619341</c:v>
                </c:pt>
                <c:pt idx="11">
                  <c:v>49.754214322752134</c:v>
                </c:pt>
                <c:pt idx="12">
                  <c:v>54.135020143386647</c:v>
                </c:pt>
                <c:pt idx="14">
                  <c:v>0.46610227571711454</c:v>
                </c:pt>
                <c:pt idx="15">
                  <c:v>1.1328605447532754</c:v>
                </c:pt>
                <c:pt idx="16">
                  <c:v>18.187015263829878</c:v>
                </c:pt>
                <c:pt idx="17">
                  <c:v>16.341586736844732</c:v>
                </c:pt>
                <c:pt idx="18">
                  <c:v>32.013122540902643</c:v>
                </c:pt>
                <c:pt idx="19">
                  <c:v>-0.68956124136589736</c:v>
                </c:pt>
                <c:pt idx="21">
                  <c:v>-0.49661579966084185</c:v>
                </c:pt>
                <c:pt idx="22">
                  <c:v>0.83341440477348627</c:v>
                </c:pt>
                <c:pt idx="23">
                  <c:v>4.3328879367682474</c:v>
                </c:pt>
                <c:pt idx="24">
                  <c:v>3.4152803450400513</c:v>
                </c:pt>
                <c:pt idx="25">
                  <c:v>-0.50401868672128602</c:v>
                </c:pt>
                <c:pt idx="26">
                  <c:v>-0.30446829746372489</c:v>
                </c:pt>
                <c:pt idx="28">
                  <c:v>2.0445568635081219</c:v>
                </c:pt>
                <c:pt idx="29">
                  <c:v>11.178981827877625</c:v>
                </c:pt>
                <c:pt idx="30">
                  <c:v>3.2934528028547705</c:v>
                </c:pt>
                <c:pt idx="31">
                  <c:v>-1.898971555552933</c:v>
                </c:pt>
                <c:pt idx="32">
                  <c:v>-1.4299678427650813</c:v>
                </c:pt>
                <c:pt idx="33">
                  <c:v>-0.11095205666661936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ABC-4F78-99BF-49ABC6D141F7}"/>
            </c:ext>
          </c:extLst>
        </c:ser>
        <c:ser>
          <c:idx val="19"/>
          <c:order val="19"/>
          <c:tx>
            <c:v>FW Flow 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Meters'!$ET$5:$ET$38</c:f>
              <c:numCache>
                <c:formatCode>0.00</c:formatCode>
                <c:ptCount val="34"/>
                <c:pt idx="0">
                  <c:v>4.1149160640356257</c:v>
                </c:pt>
                <c:pt idx="1">
                  <c:v>17.225067670807952</c:v>
                </c:pt>
                <c:pt idx="2">
                  <c:v>43.47996772402891</c:v>
                </c:pt>
                <c:pt idx="3">
                  <c:v>57.093034568107917</c:v>
                </c:pt>
                <c:pt idx="4">
                  <c:v>31.836064974938679</c:v>
                </c:pt>
                <c:pt idx="5">
                  <c:v>20.488789139594459</c:v>
                </c:pt>
                <c:pt idx="7">
                  <c:v>25.297606733812444</c:v>
                </c:pt>
                <c:pt idx="8">
                  <c:v>39.949135592076772</c:v>
                </c:pt>
                <c:pt idx="9">
                  <c:v>31.1011663477856</c:v>
                </c:pt>
                <c:pt idx="10">
                  <c:v>21.952782519228673</c:v>
                </c:pt>
                <c:pt idx="11">
                  <c:v>55.612280996559633</c:v>
                </c:pt>
                <c:pt idx="12">
                  <c:v>54.152952840469979</c:v>
                </c:pt>
                <c:pt idx="14">
                  <c:v>0.48920308575917137</c:v>
                </c:pt>
                <c:pt idx="15">
                  <c:v>0.96316434481625701</c:v>
                </c:pt>
                <c:pt idx="16">
                  <c:v>21.506845458591741</c:v>
                </c:pt>
                <c:pt idx="17">
                  <c:v>10.987086655926046</c:v>
                </c:pt>
                <c:pt idx="18">
                  <c:v>32.054836722119489</c:v>
                </c:pt>
                <c:pt idx="19">
                  <c:v>-0.90304475179932608</c:v>
                </c:pt>
                <c:pt idx="21">
                  <c:v>1.0989102952360343</c:v>
                </c:pt>
                <c:pt idx="22">
                  <c:v>0.87454934853810951</c:v>
                </c:pt>
                <c:pt idx="23">
                  <c:v>2.9502332939657419</c:v>
                </c:pt>
                <c:pt idx="24">
                  <c:v>0.18683044143660699</c:v>
                </c:pt>
                <c:pt idx="25">
                  <c:v>9.0144541753168675E-2</c:v>
                </c:pt>
                <c:pt idx="26">
                  <c:v>-0.43063754231841822</c:v>
                </c:pt>
                <c:pt idx="28">
                  <c:v>2.1764156835873383</c:v>
                </c:pt>
                <c:pt idx="29">
                  <c:v>5.6574963535286784</c:v>
                </c:pt>
                <c:pt idx="30">
                  <c:v>2.5353281737398938</c:v>
                </c:pt>
                <c:pt idx="31">
                  <c:v>-0.42798820703782925</c:v>
                </c:pt>
                <c:pt idx="32">
                  <c:v>-1.5653785694901734</c:v>
                </c:pt>
                <c:pt idx="33">
                  <c:v>-0.67553844237015437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ABC-4F78-99BF-49ABC6D1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32048"/>
        <c:axId val="-161733476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>
                        <a:shade val="3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36000"/>
                      </a:schemeClr>
                    </a:solidFill>
                    <a:ln w="9525">
                      <a:solidFill>
                        <a:schemeClr val="accent1">
                          <a:shade val="3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DABC-4F78-99BF-49ABC6D141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1">
                        <a:shade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43000"/>
                      </a:schemeClr>
                    </a:solidFill>
                    <a:ln w="9525">
                      <a:solidFill>
                        <a:schemeClr val="accent1">
                          <a:shade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DABC-4F78-99BF-49ABC6D141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50000"/>
                      </a:schemeClr>
                    </a:solidFill>
                    <a:ln w="9525">
                      <a:solidFill>
                        <a:schemeClr val="accent1">
                          <a:shade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DABC-4F78-99BF-49ABC6D141F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1">
                        <a:shade val="5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56000"/>
                      </a:schemeClr>
                    </a:solidFill>
                    <a:ln w="9525">
                      <a:solidFill>
                        <a:schemeClr val="accent1">
                          <a:shade val="5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DABC-4F78-99BF-49ABC6D141F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63000"/>
                      </a:schemeClr>
                    </a:solidFill>
                    <a:ln w="9525">
                      <a:solidFill>
                        <a:schemeClr val="accent1">
                          <a:shade val="6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DABC-4F78-99BF-49ABC6D141F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1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0000"/>
                      </a:schemeClr>
                    </a:solidFill>
                    <a:ln w="9525">
                      <a:solidFill>
                        <a:schemeClr val="accent1">
                          <a:shade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DABC-4F78-99BF-49ABC6D141F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6000"/>
                      </a:schemeClr>
                    </a:solidFill>
                    <a:ln w="9525">
                      <a:solidFill>
                        <a:schemeClr val="accent1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[1]June!$Q$5:$Q$38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79.158964879852135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DABC-4F78-99BF-49ABC6D141F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 2</c:v>
                </c:tx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3000"/>
                      </a:schemeClr>
                    </a:solidFill>
                    <a:ln w="9525">
                      <a:solidFill>
                        <a:schemeClr val="accent1">
                          <a:shade val="8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[1]June!$AE$5:$AE$38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86.195860969156612</c:v>
                      </c:pt>
                      <c:pt idx="1">
                        <c:v>76.474837937049273</c:v>
                      </c:pt>
                      <c:pt idx="2">
                        <c:v>79.585604624604116</c:v>
                      </c:pt>
                      <c:pt idx="3">
                        <c:v>75.406879761958422</c:v>
                      </c:pt>
                      <c:pt idx="5">
                        <c:v>79.984328538133894</c:v>
                      </c:pt>
                      <c:pt idx="7">
                        <c:v>43.371237127013472</c:v>
                      </c:pt>
                      <c:pt idx="8">
                        <c:v>33.444010862371918</c:v>
                      </c:pt>
                      <c:pt idx="9">
                        <c:v>24.538557693586359</c:v>
                      </c:pt>
                      <c:pt idx="10">
                        <c:v>33.887795589266375</c:v>
                      </c:pt>
                      <c:pt idx="11">
                        <c:v>22.905113986444857</c:v>
                      </c:pt>
                      <c:pt idx="12">
                        <c:v>47.20035995719428</c:v>
                      </c:pt>
                      <c:pt idx="14">
                        <c:v>-7.4173341548572562</c:v>
                      </c:pt>
                      <c:pt idx="15">
                        <c:v>6.1145874367443422</c:v>
                      </c:pt>
                      <c:pt idx="16">
                        <c:v>10.002843736669984</c:v>
                      </c:pt>
                      <c:pt idx="17">
                        <c:v>-6.9962088347353664</c:v>
                      </c:pt>
                      <c:pt idx="18">
                        <c:v>-6.1750419120491973</c:v>
                      </c:pt>
                      <c:pt idx="19">
                        <c:v>-2.7754439029854803</c:v>
                      </c:pt>
                      <c:pt idx="21">
                        <c:v>0.20774905985083575</c:v>
                      </c:pt>
                      <c:pt idx="22">
                        <c:v>-3.2435370076280132</c:v>
                      </c:pt>
                      <c:pt idx="23">
                        <c:v>7.6932598362820181</c:v>
                      </c:pt>
                      <c:pt idx="24">
                        <c:v>8.3423086439518617</c:v>
                      </c:pt>
                      <c:pt idx="25">
                        <c:v>-3.6655283686832143</c:v>
                      </c:pt>
                      <c:pt idx="26">
                        <c:v>1.7460403754847638</c:v>
                      </c:pt>
                      <c:pt idx="28">
                        <c:v>-5.1844496008180085</c:v>
                      </c:pt>
                      <c:pt idx="29">
                        <c:v>-4.6754376427095785</c:v>
                      </c:pt>
                      <c:pt idx="30">
                        <c:v>-7.2550831792975821</c:v>
                      </c:pt>
                      <c:pt idx="32">
                        <c:v>-1.1174062970844592</c:v>
                      </c:pt>
                      <c:pt idx="33">
                        <c:v>-8.160813308687608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DABC-4F78-99BF-49ABC6D141F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chemeClr val="accent1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90000"/>
                      </a:schemeClr>
                    </a:solidFill>
                    <a:ln w="9525">
                      <a:solidFill>
                        <a:schemeClr val="accent1">
                          <a:shade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[1]June!$AS$5:$AS$38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85.129232481935802</c:v>
                      </c:pt>
                      <c:pt idx="1">
                        <c:v>83.788923645670408</c:v>
                      </c:pt>
                      <c:pt idx="2">
                        <c:v>79.279686970217327</c:v>
                      </c:pt>
                      <c:pt idx="3">
                        <c:v>75.887172490684506</c:v>
                      </c:pt>
                      <c:pt idx="4">
                        <c:v>97.018049363923026</c:v>
                      </c:pt>
                      <c:pt idx="5">
                        <c:v>86.730041369597743</c:v>
                      </c:pt>
                      <c:pt idx="7">
                        <c:v>44.531731361675909</c:v>
                      </c:pt>
                      <c:pt idx="9">
                        <c:v>25.29966952332942</c:v>
                      </c:pt>
                      <c:pt idx="10">
                        <c:v>31.532069422406895</c:v>
                      </c:pt>
                      <c:pt idx="11">
                        <c:v>21.742425950137495</c:v>
                      </c:pt>
                      <c:pt idx="12">
                        <c:v>45.899235649697765</c:v>
                      </c:pt>
                      <c:pt idx="14">
                        <c:v>-4.8849030649529261</c:v>
                      </c:pt>
                      <c:pt idx="15">
                        <c:v>6.9927255381312916</c:v>
                      </c:pt>
                      <c:pt idx="16">
                        <c:v>8.3676951514289826</c:v>
                      </c:pt>
                      <c:pt idx="17">
                        <c:v>-1.2168823166974672</c:v>
                      </c:pt>
                      <c:pt idx="18">
                        <c:v>-1.5548548439708743</c:v>
                      </c:pt>
                      <c:pt idx="19">
                        <c:v>-2.4264987967774507</c:v>
                      </c:pt>
                      <c:pt idx="21">
                        <c:v>2.7979222887027002</c:v>
                      </c:pt>
                      <c:pt idx="22">
                        <c:v>-1.4012377453847753</c:v>
                      </c:pt>
                      <c:pt idx="23">
                        <c:v>4.4121769037301872</c:v>
                      </c:pt>
                      <c:pt idx="25">
                        <c:v>-0.77456277548698937</c:v>
                      </c:pt>
                      <c:pt idx="26">
                        <c:v>2.4630314232901926</c:v>
                      </c:pt>
                      <c:pt idx="28">
                        <c:v>-2.2095172591669465</c:v>
                      </c:pt>
                      <c:pt idx="29">
                        <c:v>-2.7939001848428733</c:v>
                      </c:pt>
                      <c:pt idx="30">
                        <c:v>-1.3216266173752373</c:v>
                      </c:pt>
                      <c:pt idx="31">
                        <c:v>-7.2851201478742871</c:v>
                      </c:pt>
                      <c:pt idx="32">
                        <c:v>-1.6889273150080402</c:v>
                      </c:pt>
                      <c:pt idx="33">
                        <c:v>-3.0954938302442994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DABC-4F78-99BF-49ABC6D141F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FW Flow 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Meters'!$R$5:$R$38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7.0482323657753598</c:v>
                      </c:pt>
                      <c:pt idx="1">
                        <c:v>20.208238343001366</c:v>
                      </c:pt>
                      <c:pt idx="2">
                        <c:v>49.778942601811067</c:v>
                      </c:pt>
                      <c:pt idx="3">
                        <c:v>76.054837166346616</c:v>
                      </c:pt>
                      <c:pt idx="4">
                        <c:v>38.105275511637998</c:v>
                      </c:pt>
                      <c:pt idx="5">
                        <c:v>26.211467188722324</c:v>
                      </c:pt>
                      <c:pt idx="7">
                        <c:v>30.311696914512108</c:v>
                      </c:pt>
                      <c:pt idx="8">
                        <c:v>37.237187342070079</c:v>
                      </c:pt>
                      <c:pt idx="9">
                        <c:v>32.613231579667996</c:v>
                      </c:pt>
                      <c:pt idx="10">
                        <c:v>26.724605722562718</c:v>
                      </c:pt>
                      <c:pt idx="11">
                        <c:v>43.539817836928485</c:v>
                      </c:pt>
                      <c:pt idx="12">
                        <c:v>55.630188794893499</c:v>
                      </c:pt>
                      <c:pt idx="14">
                        <c:v>2.4304872773036506</c:v>
                      </c:pt>
                      <c:pt idx="15">
                        <c:v>3.0940275096731029</c:v>
                      </c:pt>
                      <c:pt idx="16">
                        <c:v>28.184148371544971</c:v>
                      </c:pt>
                      <c:pt idx="17">
                        <c:v>14.383492233356037</c:v>
                      </c:pt>
                      <c:pt idx="18">
                        <c:v>30.283943943361638</c:v>
                      </c:pt>
                      <c:pt idx="19">
                        <c:v>1.6194020170574317</c:v>
                      </c:pt>
                      <c:pt idx="21">
                        <c:v>2.4278414547062148</c:v>
                      </c:pt>
                      <c:pt idx="22">
                        <c:v>1.6384213769173397</c:v>
                      </c:pt>
                      <c:pt idx="23">
                        <c:v>6.0940924672232972</c:v>
                      </c:pt>
                      <c:pt idx="24">
                        <c:v>4.1238975078957267</c:v>
                      </c:pt>
                      <c:pt idx="25">
                        <c:v>0.89702430397050692</c:v>
                      </c:pt>
                      <c:pt idx="26">
                        <c:v>0.64245292196766701</c:v>
                      </c:pt>
                      <c:pt idx="28">
                        <c:v>3.7054648818220897</c:v>
                      </c:pt>
                      <c:pt idx="29">
                        <c:v>13.788990858744734</c:v>
                      </c:pt>
                      <c:pt idx="30">
                        <c:v>4.6300800265193685</c:v>
                      </c:pt>
                      <c:pt idx="31">
                        <c:v>0.68974688752609492</c:v>
                      </c:pt>
                      <c:pt idx="32">
                        <c:v>0.30488652314705461</c:v>
                      </c:pt>
                      <c:pt idx="33">
                        <c:v>0.27211049805660248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DABC-4F78-99BF-49ABC6D141F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FW Flow 2</c:v>
                </c:tx>
                <c:spPr>
                  <a:ln w="19050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Meters'!$AF$5:$AF$38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6.4567082339729458</c:v>
                      </c:pt>
                      <c:pt idx="1">
                        <c:v>20.845068736108718</c:v>
                      </c:pt>
                      <c:pt idx="2">
                        <c:v>49.446294536283858</c:v>
                      </c:pt>
                      <c:pt idx="3">
                        <c:v>64.026431783995747</c:v>
                      </c:pt>
                      <c:pt idx="4">
                        <c:v>39.974755600789287</c:v>
                      </c:pt>
                      <c:pt idx="5">
                        <c:v>24.857482684709513</c:v>
                      </c:pt>
                      <c:pt idx="7">
                        <c:v>28.14119402017057</c:v>
                      </c:pt>
                      <c:pt idx="8">
                        <c:v>41.17399366825866</c:v>
                      </c:pt>
                      <c:pt idx="9">
                        <c:v>35.589254666596837</c:v>
                      </c:pt>
                      <c:pt idx="10">
                        <c:v>27.58625196706544</c:v>
                      </c:pt>
                      <c:pt idx="11">
                        <c:v>48.752065436341574</c:v>
                      </c:pt>
                      <c:pt idx="12">
                        <c:v>51.444633195387183</c:v>
                      </c:pt>
                      <c:pt idx="14">
                        <c:v>1.8387002626714672</c:v>
                      </c:pt>
                      <c:pt idx="15">
                        <c:v>2.860898870238302</c:v>
                      </c:pt>
                      <c:pt idx="16">
                        <c:v>27.78480396925772</c:v>
                      </c:pt>
                      <c:pt idx="17">
                        <c:v>16.058228650621807</c:v>
                      </c:pt>
                      <c:pt idx="18">
                        <c:v>40.904696468528066</c:v>
                      </c:pt>
                      <c:pt idx="19">
                        <c:v>0.6722693268077059</c:v>
                      </c:pt>
                      <c:pt idx="21">
                        <c:v>3.5665945754475756</c:v>
                      </c:pt>
                      <c:pt idx="22">
                        <c:v>1.7517417887103652</c:v>
                      </c:pt>
                      <c:pt idx="23">
                        <c:v>5.7858612916678878</c:v>
                      </c:pt>
                      <c:pt idx="24">
                        <c:v>4.0948627441952201</c:v>
                      </c:pt>
                      <c:pt idx="25">
                        <c:v>0.95689244439122834</c:v>
                      </c:pt>
                      <c:pt idx="26">
                        <c:v>0.71437658557028105</c:v>
                      </c:pt>
                      <c:pt idx="28">
                        <c:v>3.6886031243458994</c:v>
                      </c:pt>
                      <c:pt idx="29">
                        <c:v>10.146901449557344</c:v>
                      </c:pt>
                      <c:pt idx="30">
                        <c:v>5.3863373495633473</c:v>
                      </c:pt>
                      <c:pt idx="31">
                        <c:v>0.5663861223517801</c:v>
                      </c:pt>
                      <c:pt idx="32">
                        <c:v>0.31710691552999537</c:v>
                      </c:pt>
                      <c:pt idx="33">
                        <c:v>0.29773957741794677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DABC-4F78-99BF-49ABC6D141F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FW Flow 3</c:v>
                </c:tx>
                <c:spPr>
                  <a:ln w="1905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solidFill>
                        <a:srgbClr val="0070C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Meters'!$AT$5:$AT$38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5.7221563491372658</c:v>
                      </c:pt>
                      <c:pt idx="1">
                        <c:v>19.259645781681002</c:v>
                      </c:pt>
                      <c:pt idx="2">
                        <c:v>41.387640713809041</c:v>
                      </c:pt>
                      <c:pt idx="3">
                        <c:v>55.216355900940208</c:v>
                      </c:pt>
                      <c:pt idx="4">
                        <c:v>32.167489450350267</c:v>
                      </c:pt>
                      <c:pt idx="5">
                        <c:v>21.737758949549981</c:v>
                      </c:pt>
                      <c:pt idx="7">
                        <c:v>28.866051309868805</c:v>
                      </c:pt>
                      <c:pt idx="8">
                        <c:v>41.787502719915885</c:v>
                      </c:pt>
                      <c:pt idx="9">
                        <c:v>36.797432442923238</c:v>
                      </c:pt>
                      <c:pt idx="10">
                        <c:v>27.726911477470864</c:v>
                      </c:pt>
                      <c:pt idx="11">
                        <c:v>49.323864189123448</c:v>
                      </c:pt>
                      <c:pt idx="12">
                        <c:v>56.384377149785635</c:v>
                      </c:pt>
                      <c:pt idx="14">
                        <c:v>1.5352826620741862</c:v>
                      </c:pt>
                      <c:pt idx="15">
                        <c:v>2.9060955078500688</c:v>
                      </c:pt>
                      <c:pt idx="16">
                        <c:v>28.795832903221502</c:v>
                      </c:pt>
                      <c:pt idx="17">
                        <c:v>16.718208448921558</c:v>
                      </c:pt>
                      <c:pt idx="18">
                        <c:v>44.132540503782842</c:v>
                      </c:pt>
                      <c:pt idx="19">
                        <c:v>0.56515524557162822</c:v>
                      </c:pt>
                      <c:pt idx="21">
                        <c:v>3.041550983957833</c:v>
                      </c:pt>
                      <c:pt idx="22">
                        <c:v>1.9064986112273752</c:v>
                      </c:pt>
                      <c:pt idx="23">
                        <c:v>6.1337903268052143</c:v>
                      </c:pt>
                      <c:pt idx="24">
                        <c:v>4.7018921445670943</c:v>
                      </c:pt>
                      <c:pt idx="25">
                        <c:v>1.4624533650680902</c:v>
                      </c:pt>
                      <c:pt idx="26">
                        <c:v>0.42835654471027601</c:v>
                      </c:pt>
                      <c:pt idx="28">
                        <c:v>3.2099183438241088</c:v>
                      </c:pt>
                      <c:pt idx="29">
                        <c:v>13.427779646038275</c:v>
                      </c:pt>
                      <c:pt idx="30">
                        <c:v>4.6724511139215927</c:v>
                      </c:pt>
                      <c:pt idx="31">
                        <c:v>0.43347885656840845</c:v>
                      </c:pt>
                      <c:pt idx="32">
                        <c:v>0.19462212601744677</c:v>
                      </c:pt>
                      <c:pt idx="33">
                        <c:v>0.16390257047999093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DABC-4F78-99BF-49ABC6D141F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Mean FW Flow</c:v>
                </c:tx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4000"/>
                      </a:schemeClr>
                    </a:solidFill>
                    <a:ln w="9525">
                      <a:solidFill>
                        <a:schemeClr val="accent1">
                          <a:tint val="8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[1]June!$BE$5:$BE$38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7.9537154140228354</c:v>
                      </c:pt>
                      <c:pt idx="1">
                        <c:v>13.988750887281872</c:v>
                      </c:pt>
                      <c:pt idx="2">
                        <c:v>31.666446872984476</c:v>
                      </c:pt>
                      <c:pt idx="3">
                        <c:v>27.155509434914048</c:v>
                      </c:pt>
                      <c:pt idx="4">
                        <c:v>38.414026440099022</c:v>
                      </c:pt>
                      <c:pt idx="5">
                        <c:v>21.008033278925385</c:v>
                      </c:pt>
                      <c:pt idx="7">
                        <c:v>9.5864671948921405</c:v>
                      </c:pt>
                      <c:pt idx="8">
                        <c:v>20.145550258888132</c:v>
                      </c:pt>
                      <c:pt idx="9">
                        <c:v>13.416790075414456</c:v>
                      </c:pt>
                      <c:pt idx="10">
                        <c:v>12.52451059873961</c:v>
                      </c:pt>
                      <c:pt idx="11">
                        <c:v>16.19728104405602</c:v>
                      </c:pt>
                      <c:pt idx="12">
                        <c:v>27.675663794936103</c:v>
                      </c:pt>
                      <c:pt idx="14">
                        <c:v>0.21058756976647861</c:v>
                      </c:pt>
                      <c:pt idx="15">
                        <c:v>1.4453596509243944</c:v>
                      </c:pt>
                      <c:pt idx="16">
                        <c:v>8.2606212594538313</c:v>
                      </c:pt>
                      <c:pt idx="17">
                        <c:v>3.5056731992231556</c:v>
                      </c:pt>
                      <c:pt idx="18">
                        <c:v>7.8909715241070417</c:v>
                      </c:pt>
                      <c:pt idx="19">
                        <c:v>0.1887343126763312</c:v>
                      </c:pt>
                      <c:pt idx="21">
                        <c:v>1.3246172527231002</c:v>
                      </c:pt>
                      <c:pt idx="22">
                        <c:v>0.18923875719283892</c:v>
                      </c:pt>
                      <c:pt idx="23">
                        <c:v>2.2304698900671269</c:v>
                      </c:pt>
                      <c:pt idx="24">
                        <c:v>3.5053128817113657</c:v>
                      </c:pt>
                      <c:pt idx="25">
                        <c:v>5.1255166052326405E-2</c:v>
                      </c:pt>
                      <c:pt idx="26">
                        <c:v>0.4986614204436936</c:v>
                      </c:pt>
                      <c:pt idx="28">
                        <c:v>0.83726980214965441</c:v>
                      </c:pt>
                      <c:pt idx="29">
                        <c:v>3.8418494377245231</c:v>
                      </c:pt>
                      <c:pt idx="30">
                        <c:v>1.110714761848141</c:v>
                      </c:pt>
                      <c:pt idx="31">
                        <c:v>-2.7564289652040719E-2</c:v>
                      </c:pt>
                      <c:pt idx="32">
                        <c:v>-9.0475727210818188E-2</c:v>
                      </c:pt>
                      <c:pt idx="33">
                        <c:v>-0.19554431364918745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DABC-4F78-99BF-49ABC6D141F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FW Flow 4</c:v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Meters'!$AV$5:$AV$38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Meters'!$BH$5:$BH$38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5.168336738333819</c:v>
                      </c:pt>
                      <c:pt idx="1">
                        <c:v>16.120701562216624</c:v>
                      </c:pt>
                      <c:pt idx="2">
                        <c:v>38.726205532315042</c:v>
                      </c:pt>
                      <c:pt idx="3">
                        <c:v>51.343047764366638</c:v>
                      </c:pt>
                      <c:pt idx="4">
                        <c:v>30.261475964859045</c:v>
                      </c:pt>
                      <c:pt idx="5">
                        <c:v>18.003087006837589</c:v>
                      </c:pt>
                      <c:pt idx="7">
                        <c:v>27.167363881052019</c:v>
                      </c:pt>
                      <c:pt idx="8">
                        <c:v>37.59120537017219</c:v>
                      </c:pt>
                      <c:pt idx="9">
                        <c:v>36.800324097768872</c:v>
                      </c:pt>
                      <c:pt idx="10">
                        <c:v>27.927249492252571</c:v>
                      </c:pt>
                      <c:pt idx="11">
                        <c:v>49.375990122495942</c:v>
                      </c:pt>
                      <c:pt idx="12">
                        <c:v>48.900563176271</c:v>
                      </c:pt>
                      <c:pt idx="14">
                        <c:v>1.8066531992697847</c:v>
                      </c:pt>
                      <c:pt idx="15">
                        <c:v>2.518138984072765</c:v>
                      </c:pt>
                      <c:pt idx="16">
                        <c:v>25.803345908414496</c:v>
                      </c:pt>
                      <c:pt idx="17">
                        <c:v>16.724142687670732</c:v>
                      </c:pt>
                      <c:pt idx="18">
                        <c:v>45.360317780685072</c:v>
                      </c:pt>
                      <c:pt idx="19">
                        <c:v>1.4355367596985289</c:v>
                      </c:pt>
                      <c:pt idx="21">
                        <c:v>2.6744037434022143</c:v>
                      </c:pt>
                      <c:pt idx="22">
                        <c:v>2.1481547186439509</c:v>
                      </c:pt>
                      <c:pt idx="23">
                        <c:v>6.3031062972691618</c:v>
                      </c:pt>
                      <c:pt idx="24">
                        <c:v>4.4304641249869396</c:v>
                      </c:pt>
                      <c:pt idx="25">
                        <c:v>0.67730083749800263</c:v>
                      </c:pt>
                      <c:pt idx="26">
                        <c:v>0.4093206933950197</c:v>
                      </c:pt>
                      <c:pt idx="28">
                        <c:v>4.669524196486643</c:v>
                      </c:pt>
                      <c:pt idx="29">
                        <c:v>10.201885901856706</c:v>
                      </c:pt>
                      <c:pt idx="30">
                        <c:v>4.7176131607172174</c:v>
                      </c:pt>
                      <c:pt idx="31">
                        <c:v>0.60110569433785022</c:v>
                      </c:pt>
                      <c:pt idx="32">
                        <c:v>0.43933460433991245</c:v>
                      </c:pt>
                      <c:pt idx="33">
                        <c:v>0.21662288808898425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ABC-4F78-99BF-49ABC6D141F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FW Flow 5</c:v>
                </c:tx>
                <c:spPr>
                  <a:ln w="19050" cap="rnd">
                    <a:solidFill>
                      <a:schemeClr val="accent1">
                        <a:tint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0000"/>
                      </a:schemeClr>
                    </a:solidFill>
                    <a:ln w="9525">
                      <a:solidFill>
                        <a:schemeClr val="accent1">
                          <a:tint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Meters'!$BJ$5:$BJ$38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Meters'!$BV$5:$BV$38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6.6315413984908673</c:v>
                      </c:pt>
                      <c:pt idx="1">
                        <c:v>22.147790919072175</c:v>
                      </c:pt>
                      <c:pt idx="2">
                        <c:v>46.527749132535675</c:v>
                      </c:pt>
                      <c:pt idx="3">
                        <c:v>61.544300164037239</c:v>
                      </c:pt>
                      <c:pt idx="4">
                        <c:v>35.108473586924809</c:v>
                      </c:pt>
                      <c:pt idx="5">
                        <c:v>23.293093002266474</c:v>
                      </c:pt>
                      <c:pt idx="7">
                        <c:v>26.134380204071054</c:v>
                      </c:pt>
                      <c:pt idx="8">
                        <c:v>37.092441153261916</c:v>
                      </c:pt>
                      <c:pt idx="9">
                        <c:v>40.023348574764107</c:v>
                      </c:pt>
                      <c:pt idx="10">
                        <c:v>30.751457415043383</c:v>
                      </c:pt>
                      <c:pt idx="11">
                        <c:v>44.49578444253234</c:v>
                      </c:pt>
                      <c:pt idx="12">
                        <c:v>50.861727046180732</c:v>
                      </c:pt>
                      <c:pt idx="14">
                        <c:v>2.7514399535024125</c:v>
                      </c:pt>
                      <c:pt idx="15">
                        <c:v>3.8197120841346903</c:v>
                      </c:pt>
                      <c:pt idx="16">
                        <c:v>25.043014189818326</c:v>
                      </c:pt>
                      <c:pt idx="17">
                        <c:v>19.187927269434304</c:v>
                      </c:pt>
                      <c:pt idx="18">
                        <c:v>41.593740254379412</c:v>
                      </c:pt>
                      <c:pt idx="19">
                        <c:v>2.8240394869921648</c:v>
                      </c:pt>
                      <c:pt idx="21">
                        <c:v>4.4296828758024951</c:v>
                      </c:pt>
                      <c:pt idx="22">
                        <c:v>3.1542397029421236</c:v>
                      </c:pt>
                      <c:pt idx="23">
                        <c:v>7.1254976801445222</c:v>
                      </c:pt>
                      <c:pt idx="24">
                        <c:v>5.967767207678353</c:v>
                      </c:pt>
                      <c:pt idx="25">
                        <c:v>2.251083654916711</c:v>
                      </c:pt>
                      <c:pt idx="26">
                        <c:v>1.3471497251602422</c:v>
                      </c:pt>
                      <c:pt idx="28">
                        <c:v>5.6034810602375584</c:v>
                      </c:pt>
                      <c:pt idx="29">
                        <c:v>15.143909176402619</c:v>
                      </c:pt>
                      <c:pt idx="30">
                        <c:v>6.6561126391849248</c:v>
                      </c:pt>
                      <c:pt idx="31">
                        <c:v>1.2693134280837359</c:v>
                      </c:pt>
                      <c:pt idx="32">
                        <c:v>0.82053061914916148</c:v>
                      </c:pt>
                      <c:pt idx="33">
                        <c:v>0.7201481080263078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DABC-4F78-99BF-49ABC6D141F7}"/>
                  </c:ext>
                </c:extLst>
              </c15:ser>
            </c15:filteredScatterSeries>
          </c:ext>
        </c:extLst>
      </c:scatterChart>
      <c:valAx>
        <c:axId val="-161733204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34768"/>
        <c:crossesAt val="-10"/>
        <c:crossBetween val="midCat"/>
        <c:majorUnit val="6"/>
      </c:valAx>
      <c:valAx>
        <c:axId val="-16173347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 (cm/d)</a:t>
                </a:r>
              </a:p>
            </c:rich>
          </c:tx>
          <c:layout>
            <c:manualLayout>
              <c:xMode val="edge"/>
              <c:yMode val="edge"/>
              <c:x val="5.2403344564082341E-2"/>
              <c:y val="8.8441704328839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3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16200990590874"/>
          <c:y val="9.7981824706480342E-2"/>
          <c:w val="0.10874944398783175"/>
          <c:h val="0.196136275128580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Mean Flux and Deviation. </a:t>
            </a:r>
            <a:r>
              <a:rPr lang="en-US" sz="1500" b="1">
                <a:solidFill>
                  <a:sysClr val="windowText" lastClr="000000"/>
                </a:solidFill>
              </a:rPr>
              <a:t>Not Prefilled</a:t>
            </a:r>
            <a:r>
              <a:rPr lang="en-US" sz="1500" b="1" baseline="0">
                <a:solidFill>
                  <a:sysClr val="windowText" lastClr="000000"/>
                </a:solidFill>
              </a:rPr>
              <a:t> (Day 1) vs. Prefilled (Day 2)</a:t>
            </a:r>
          </a:p>
        </c:rich>
      </c:tx>
      <c:layout>
        <c:manualLayout>
          <c:xMode val="edge"/>
          <c:yMode val="edge"/>
          <c:x val="0.23114722932554982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87960706866041E-2"/>
          <c:y val="8.6080641975046931E-2"/>
          <c:w val="0.93806116255012106"/>
          <c:h val="0.86007946107838051"/>
        </c:manualLayout>
      </c:layout>
      <c:scatterChart>
        <c:scatterStyle val="lineMarker"/>
        <c:varyColors val="0"/>
        <c:ser>
          <c:idx val="0"/>
          <c:order val="4"/>
          <c:tx>
            <c:v>No prefilling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Meters'!$GU$5:$GU$38</c:f>
                <c:numCache>
                  <c:formatCode>General</c:formatCode>
                  <c:ptCount val="34"/>
                  <c:pt idx="0">
                    <c:v>1.2029188571924125</c:v>
                  </c:pt>
                  <c:pt idx="1">
                    <c:v>2.0095883668067174</c:v>
                  </c:pt>
                  <c:pt idx="2">
                    <c:v>6.3353204727834012</c:v>
                  </c:pt>
                  <c:pt idx="3">
                    <c:v>10.353621178942134</c:v>
                  </c:pt>
                  <c:pt idx="4">
                    <c:v>4.95229816236969</c:v>
                  </c:pt>
                  <c:pt idx="5">
                    <c:v>3.8936844188775517</c:v>
                  </c:pt>
                  <c:pt idx="7">
                    <c:v>2.1272249479250789</c:v>
                  </c:pt>
                  <c:pt idx="8">
                    <c:v>0.6961375735597457</c:v>
                  </c:pt>
                  <c:pt idx="9">
                    <c:v>1.2347792896991976</c:v>
                  </c:pt>
                  <c:pt idx="10">
                    <c:v>0.81182883700628139</c:v>
                  </c:pt>
                  <c:pt idx="11">
                    <c:v>0.49663812929295403</c:v>
                  </c:pt>
                  <c:pt idx="12">
                    <c:v>3.6090426148012753</c:v>
                  </c:pt>
                  <c:pt idx="14">
                    <c:v>1.805692642376302</c:v>
                  </c:pt>
                  <c:pt idx="15">
                    <c:v>0.88297806093299158</c:v>
                  </c:pt>
                  <c:pt idx="16">
                    <c:v>1.7625475804626447</c:v>
                  </c:pt>
                  <c:pt idx="17">
                    <c:v>2.38938853677098</c:v>
                  </c:pt>
                  <c:pt idx="18">
                    <c:v>1.2505313459941902</c:v>
                  </c:pt>
                  <c:pt idx="19">
                    <c:v>6.8884734959856218</c:v>
                  </c:pt>
                  <c:pt idx="21">
                    <c:v>2.5383110525984236</c:v>
                  </c:pt>
                  <c:pt idx="22">
                    <c:v>1.2384705086270227</c:v>
                  </c:pt>
                  <c:pt idx="23">
                    <c:v>1.8511983850770477</c:v>
                  </c:pt>
                  <c:pt idx="24">
                    <c:v>1.9745981737424714</c:v>
                  </c:pt>
                  <c:pt idx="25">
                    <c:v>6.661817201188895</c:v>
                  </c:pt>
                  <c:pt idx="26">
                    <c:v>3.8494372643095263</c:v>
                  </c:pt>
                  <c:pt idx="28">
                    <c:v>2.797454945523155</c:v>
                  </c:pt>
                  <c:pt idx="29">
                    <c:v>5.8843255969931185</c:v>
                  </c:pt>
                  <c:pt idx="30">
                    <c:v>1.9084706716285957</c:v>
                  </c:pt>
                  <c:pt idx="31">
                    <c:v>2.2123426955083811</c:v>
                  </c:pt>
                  <c:pt idx="32">
                    <c:v>2.2025939534619523</c:v>
                  </c:pt>
                  <c:pt idx="33">
                    <c:v>2.588119156050614</c:v>
                  </c:pt>
                </c:numCache>
              </c:numRef>
            </c:plus>
            <c:minus>
              <c:numRef>
                <c:f>'Seepage Meters'!$GT$5:$GT$38</c:f>
                <c:numCache>
                  <c:formatCode>General</c:formatCode>
                  <c:ptCount val="34"/>
                  <c:pt idx="0">
                    <c:v>0.75469794313565686</c:v>
                  </c:pt>
                  <c:pt idx="1">
                    <c:v>1.6736939129667974</c:v>
                  </c:pt>
                  <c:pt idx="2">
                    <c:v>3.6588958372224525</c:v>
                  </c:pt>
                  <c:pt idx="3">
                    <c:v>2.3031218933133957</c:v>
                  </c:pt>
                  <c:pt idx="4">
                    <c:v>4.6386136752035938</c:v>
                  </c:pt>
                  <c:pt idx="5">
                    <c:v>1.542631455063443</c:v>
                  </c:pt>
                  <c:pt idx="7">
                    <c:v>1.6705046702378823</c:v>
                  </c:pt>
                  <c:pt idx="8">
                    <c:v>1.3641130862947861</c:v>
                  </c:pt>
                  <c:pt idx="9">
                    <c:v>5.067514907331848</c:v>
                  </c:pt>
                  <c:pt idx="10">
                    <c:v>2.237104036488013</c:v>
                  </c:pt>
                  <c:pt idx="11">
                    <c:v>3.1579300319224117</c:v>
                  </c:pt>
                  <c:pt idx="12">
                    <c:v>4.0562745241999991</c:v>
                  </c:pt>
                  <c:pt idx="14">
                    <c:v>1.4908634866426684</c:v>
                  </c:pt>
                  <c:pt idx="15">
                    <c:v>1.1763011913287045</c:v>
                  </c:pt>
                  <c:pt idx="16">
                    <c:v>2.3286319038419236</c:v>
                  </c:pt>
                  <c:pt idx="17">
                    <c:v>6.1067028362980622</c:v>
                  </c:pt>
                  <c:pt idx="18">
                    <c:v>12.336140557645535</c:v>
                  </c:pt>
                  <c:pt idx="19">
                    <c:v>5.256256980423121</c:v>
                  </c:pt>
                  <c:pt idx="21">
                    <c:v>3.7732347167176812</c:v>
                  </c:pt>
                  <c:pt idx="22">
                    <c:v>2.1154210498882566</c:v>
                  </c:pt>
                  <c:pt idx="23">
                    <c:v>2.1692853389036237</c:v>
                  </c:pt>
                  <c:pt idx="24">
                    <c:v>1.4017530989602172</c:v>
                  </c:pt>
                  <c:pt idx="25">
                    <c:v>6.3263811154468215</c:v>
                  </c:pt>
                  <c:pt idx="26">
                    <c:v>1.3241875659160245</c:v>
                  </c:pt>
                  <c:pt idx="28">
                    <c:v>2.9954094631721695</c:v>
                  </c:pt>
                  <c:pt idx="29">
                    <c:v>5.0460305965210068</c:v>
                  </c:pt>
                  <c:pt idx="30">
                    <c:v>1.645194636422719</c:v>
                  </c:pt>
                  <c:pt idx="31">
                    <c:v>0.85615871067884441</c:v>
                  </c:pt>
                  <c:pt idx="32">
                    <c:v>0.59296476314939106</c:v>
                  </c:pt>
                  <c:pt idx="33">
                    <c:v>2.1990425466557566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Meters'!$EW$5:$EW$38</c:f>
              <c:numCache>
                <c:formatCode>0.0</c:formatCode>
                <c:ptCount val="34"/>
                <c:pt idx="0">
                  <c:v>7.0248811703827956</c:v>
                </c:pt>
                <c:pt idx="1">
                  <c:v>22.386456462973058</c:v>
                </c:pt>
                <c:pt idx="2">
                  <c:v>46.435571099349772</c:v>
                </c:pt>
                <c:pt idx="3">
                  <c:v>62.906054894810744</c:v>
                </c:pt>
                <c:pt idx="4">
                  <c:v>35.955178497535968</c:v>
                </c:pt>
                <c:pt idx="5">
                  <c:v>23.584703010131808</c:v>
                </c:pt>
                <c:pt idx="7">
                  <c:v>33.004417930381216</c:v>
                </c:pt>
                <c:pt idx="8">
                  <c:v>44.276706519972798</c:v>
                </c:pt>
                <c:pt idx="9">
                  <c:v>39.669327197931331</c:v>
                </c:pt>
                <c:pt idx="10">
                  <c:v>30.961276530313626</c:v>
                </c:pt>
                <c:pt idx="11">
                  <c:v>57.140965354692277</c:v>
                </c:pt>
                <c:pt idx="12">
                  <c:v>58.021998080388336</c:v>
                </c:pt>
                <c:pt idx="14">
                  <c:v>9.3053578358944495</c:v>
                </c:pt>
                <c:pt idx="15">
                  <c:v>12.318975461842673</c:v>
                </c:pt>
                <c:pt idx="16">
                  <c:v>56.597308902372092</c:v>
                </c:pt>
                <c:pt idx="17">
                  <c:v>53.211403750924561</c:v>
                </c:pt>
                <c:pt idx="18">
                  <c:v>86.118952398625765</c:v>
                </c:pt>
                <c:pt idx="19">
                  <c:v>17.252845965621248</c:v>
                </c:pt>
                <c:pt idx="21">
                  <c:v>19.050178957655181</c:v>
                </c:pt>
                <c:pt idx="22">
                  <c:v>10.739145272459677</c:v>
                </c:pt>
                <c:pt idx="23">
                  <c:v>20.129452159046838</c:v>
                </c:pt>
                <c:pt idx="24">
                  <c:v>24.045041457524427</c:v>
                </c:pt>
                <c:pt idx="25">
                  <c:v>14.563051769090119</c:v>
                </c:pt>
                <c:pt idx="26">
                  <c:v>7.9605627714658906</c:v>
                </c:pt>
                <c:pt idx="28">
                  <c:v>17.164080170001689</c:v>
                </c:pt>
                <c:pt idx="29">
                  <c:v>37.569599387530047</c:v>
                </c:pt>
                <c:pt idx="30">
                  <c:v>25.404247149861188</c:v>
                </c:pt>
                <c:pt idx="31">
                  <c:v>8.5719918183153982</c:v>
                </c:pt>
                <c:pt idx="32">
                  <c:v>7.2464536025847597</c:v>
                </c:pt>
                <c:pt idx="33">
                  <c:v>6.9400843403291388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1F-4D40-9303-E6350091CDA6}"/>
            </c:ext>
          </c:extLst>
        </c:ser>
        <c:ser>
          <c:idx val="2"/>
          <c:order val="5"/>
          <c:tx>
            <c:v>Prefilling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Meters'!$HB$5:$HB$38</c:f>
                <c:numCache>
                  <c:formatCode>General</c:formatCode>
                  <c:ptCount val="34"/>
                  <c:pt idx="0">
                    <c:v>0.93259949821817667</c:v>
                  </c:pt>
                  <c:pt idx="1">
                    <c:v>3.7969828763989568</c:v>
                  </c:pt>
                  <c:pt idx="2">
                    <c:v>8.0780586479354142</c:v>
                  </c:pt>
                  <c:pt idx="3">
                    <c:v>8.3505724678248754</c:v>
                  </c:pt>
                  <c:pt idx="4">
                    <c:v>16.96746877585592</c:v>
                  </c:pt>
                  <c:pt idx="5">
                    <c:v>4.7626903535309495</c:v>
                  </c:pt>
                  <c:pt idx="7">
                    <c:v>0.31075322207099987</c:v>
                  </c:pt>
                  <c:pt idx="8">
                    <c:v>2.1315667011058679</c:v>
                  </c:pt>
                  <c:pt idx="9">
                    <c:v>1.8991326967256086</c:v>
                  </c:pt>
                  <c:pt idx="10">
                    <c:v>4.9544282109225115</c:v>
                  </c:pt>
                  <c:pt idx="11">
                    <c:v>2.4191964245487583</c:v>
                  </c:pt>
                  <c:pt idx="12">
                    <c:v>1.1978912436442286</c:v>
                  </c:pt>
                  <c:pt idx="14">
                    <c:v>2.1725875659679241</c:v>
                  </c:pt>
                  <c:pt idx="15">
                    <c:v>1.6601620679059081</c:v>
                  </c:pt>
                  <c:pt idx="16">
                    <c:v>2.5787912358937959</c:v>
                  </c:pt>
                  <c:pt idx="17">
                    <c:v>8.0190992744376217</c:v>
                  </c:pt>
                  <c:pt idx="18">
                    <c:v>5.6087849562571677</c:v>
                  </c:pt>
                  <c:pt idx="19">
                    <c:v>9.4038485505904958</c:v>
                  </c:pt>
                  <c:pt idx="21">
                    <c:v>6.3008651456861351</c:v>
                  </c:pt>
                  <c:pt idx="22">
                    <c:v>1.1548614816713432</c:v>
                  </c:pt>
                  <c:pt idx="23">
                    <c:v>2.5652311320641736</c:v>
                  </c:pt>
                  <c:pt idx="24">
                    <c:v>8.1990637935951263</c:v>
                  </c:pt>
                  <c:pt idx="25">
                    <c:v>1.6279123581009696</c:v>
                  </c:pt>
                  <c:pt idx="26">
                    <c:v>4.1899032499057292</c:v>
                  </c:pt>
                  <c:pt idx="28">
                    <c:v>1.8215787243191528</c:v>
                  </c:pt>
                  <c:pt idx="29">
                    <c:v>11.908047061911429</c:v>
                  </c:pt>
                  <c:pt idx="30">
                    <c:v>4.2168615682316926</c:v>
                  </c:pt>
                  <c:pt idx="31">
                    <c:v>6.9592262718009836</c:v>
                  </c:pt>
                  <c:pt idx="32">
                    <c:v>2.6610198641544383</c:v>
                  </c:pt>
                  <c:pt idx="33">
                    <c:v>5.244845291852636</c:v>
                  </c:pt>
                </c:numCache>
              </c:numRef>
            </c:plus>
            <c:minus>
              <c:numRef>
                <c:f>'Seepage Meters'!$HA$5:$HA$38</c:f>
                <c:numCache>
                  <c:formatCode>General</c:formatCode>
                  <c:ptCount val="34"/>
                  <c:pt idx="0">
                    <c:v>1.2459438361343942</c:v>
                  </c:pt>
                  <c:pt idx="1">
                    <c:v>4.2991503137191849</c:v>
                  </c:pt>
                  <c:pt idx="2">
                    <c:v>7.5155472154625542</c:v>
                  </c:pt>
                  <c:pt idx="3">
                    <c:v>10.751805325397655</c:v>
                  </c:pt>
                  <c:pt idx="4">
                    <c:v>9.2675228901044449</c:v>
                  </c:pt>
                  <c:pt idx="5">
                    <c:v>4.8275359549616041</c:v>
                  </c:pt>
                  <c:pt idx="7">
                    <c:v>0.65236825463501447</c:v>
                  </c:pt>
                  <c:pt idx="8">
                    <c:v>2.0922123627584668</c:v>
                  </c:pt>
                  <c:pt idx="9">
                    <c:v>2.9405527237219999</c:v>
                  </c:pt>
                  <c:pt idx="10">
                    <c:v>2.0961135038660146</c:v>
                  </c:pt>
                  <c:pt idx="11">
                    <c:v>1.8338604600870454</c:v>
                  </c:pt>
                  <c:pt idx="12">
                    <c:v>1.5655717208831277</c:v>
                  </c:pt>
                  <c:pt idx="14">
                    <c:v>3.6399235097010525</c:v>
                  </c:pt>
                  <c:pt idx="15">
                    <c:v>3.5944285595036423</c:v>
                  </c:pt>
                  <c:pt idx="16">
                    <c:v>2.7749567704857938</c:v>
                  </c:pt>
                  <c:pt idx="17">
                    <c:v>3.9424284765638262</c:v>
                  </c:pt>
                  <c:pt idx="18">
                    <c:v>6.5041059667022552</c:v>
                  </c:pt>
                  <c:pt idx="19">
                    <c:v>9.0589029695235759</c:v>
                  </c:pt>
                  <c:pt idx="21">
                    <c:v>6.7949461205632709</c:v>
                  </c:pt>
                  <c:pt idx="22">
                    <c:v>1.248814729003799</c:v>
                  </c:pt>
                  <c:pt idx="23">
                    <c:v>1.6603866758966035</c:v>
                  </c:pt>
                  <c:pt idx="24">
                    <c:v>2.3944828914536807</c:v>
                  </c:pt>
                  <c:pt idx="25">
                    <c:v>2.049814994996229</c:v>
                  </c:pt>
                  <c:pt idx="26">
                    <c:v>1.9907487711537719</c:v>
                  </c:pt>
                  <c:pt idx="28">
                    <c:v>2.6432000665187196</c:v>
                  </c:pt>
                  <c:pt idx="29">
                    <c:v>5.1555513795799399</c:v>
                  </c:pt>
                  <c:pt idx="30">
                    <c:v>3.6241464967405435</c:v>
                  </c:pt>
                  <c:pt idx="31">
                    <c:v>4.8259618894418344</c:v>
                  </c:pt>
                  <c:pt idx="32">
                    <c:v>5.4837293129264584</c:v>
                  </c:pt>
                  <c:pt idx="33">
                    <c:v>6.2313341080331792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errBars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Meters'!$FK$5:$FK$38</c:f>
              <c:numCache>
                <c:formatCode>0.0</c:formatCode>
                <c:ptCount val="34"/>
                <c:pt idx="0">
                  <c:v>5.5154852841114819</c:v>
                </c:pt>
                <c:pt idx="1">
                  <c:v>24.630316209732314</c:v>
                </c:pt>
                <c:pt idx="2">
                  <c:v>49.037600359356837</c:v>
                </c:pt>
                <c:pt idx="3">
                  <c:v>63.345201898544545</c:v>
                </c:pt>
                <c:pt idx="4">
                  <c:v>30.274811206005381</c:v>
                </c:pt>
                <c:pt idx="5">
                  <c:v>24.893826274140562</c:v>
                </c:pt>
                <c:pt idx="7">
                  <c:v>31.607385607632594</c:v>
                </c:pt>
                <c:pt idx="8">
                  <c:v>45.668981667092282</c:v>
                </c:pt>
                <c:pt idx="9">
                  <c:v>39.326033281520907</c:v>
                </c:pt>
                <c:pt idx="10">
                  <c:v>28.877873186999068</c:v>
                </c:pt>
                <c:pt idx="11">
                  <c:v>58.134241613278185</c:v>
                </c:pt>
                <c:pt idx="12">
                  <c:v>58.674917141722823</c:v>
                </c:pt>
                <c:pt idx="14">
                  <c:v>9.9698585211336166</c:v>
                </c:pt>
                <c:pt idx="15">
                  <c:v>12.656725641789071</c:v>
                </c:pt>
                <c:pt idx="16">
                  <c:v>54.003352639402557</c:v>
                </c:pt>
                <c:pt idx="17">
                  <c:v>57.990180824466542</c:v>
                </c:pt>
                <c:pt idx="18">
                  <c:v>83.503521798362428</c:v>
                </c:pt>
                <c:pt idx="19">
                  <c:v>25.489005262595196</c:v>
                </c:pt>
                <c:pt idx="21">
                  <c:v>21.69418716040034</c:v>
                </c:pt>
                <c:pt idx="22">
                  <c:v>12.443953777628648</c:v>
                </c:pt>
                <c:pt idx="23">
                  <c:v>20.071362050758765</c:v>
                </c:pt>
                <c:pt idx="24">
                  <c:v>26.30885439914125</c:v>
                </c:pt>
                <c:pt idx="25">
                  <c:v>17.156094515622435</c:v>
                </c:pt>
                <c:pt idx="26">
                  <c:v>15.659437300084942</c:v>
                </c:pt>
                <c:pt idx="28">
                  <c:v>17.895952693429958</c:v>
                </c:pt>
                <c:pt idx="29">
                  <c:v>41.487371717636819</c:v>
                </c:pt>
                <c:pt idx="30">
                  <c:v>27.210515916869252</c:v>
                </c:pt>
                <c:pt idx="31">
                  <c:v>6.9592262718009836</c:v>
                </c:pt>
                <c:pt idx="32">
                  <c:v>11.229810261199697</c:v>
                </c:pt>
                <c:pt idx="33">
                  <c:v>10.267929317706747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1F-4D40-9303-E6350091C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553440"/>
        <c:axId val="-179656867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EC1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661F-4D40-9303-E6350091CDA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EC2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[1]June!$S$5:$S$38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0.79774297110613901</c:v>
                      </c:pt>
                      <c:pt idx="1">
                        <c:v>2.1629860232837164</c:v>
                      </c:pt>
                      <c:pt idx="2">
                        <c:v>0.89120212731459247</c:v>
                      </c:pt>
                      <c:pt idx="3">
                        <c:v>9.8476937877657704</c:v>
                      </c:pt>
                      <c:pt idx="4">
                        <c:v>0.46081006583001027</c:v>
                      </c:pt>
                      <c:pt idx="5">
                        <c:v>0.19504167072024003</c:v>
                      </c:pt>
                      <c:pt idx="7">
                        <c:v>2.7819826831403809</c:v>
                      </c:pt>
                      <c:pt idx="8">
                        <c:v>3.4935304990757885</c:v>
                      </c:pt>
                      <c:pt idx="9">
                        <c:v>2.6745792392256078</c:v>
                      </c:pt>
                      <c:pt idx="10">
                        <c:v>2.4126860589551526</c:v>
                      </c:pt>
                      <c:pt idx="11">
                        <c:v>5.3448779064111278</c:v>
                      </c:pt>
                      <c:pt idx="12">
                        <c:v>1.5564635556852622</c:v>
                      </c:pt>
                      <c:pt idx="14">
                        <c:v>6.9850071883343583</c:v>
                      </c:pt>
                      <c:pt idx="15">
                        <c:v>7.842959215660839</c:v>
                      </c:pt>
                      <c:pt idx="16">
                        <c:v>20.727535103933587</c:v>
                      </c:pt>
                      <c:pt idx="17">
                        <c:v>25.686188669455525</c:v>
                      </c:pt>
                      <c:pt idx="18">
                        <c:v>28.152057593151081</c:v>
                      </c:pt>
                      <c:pt idx="19">
                        <c:v>18.587519322026566</c:v>
                      </c:pt>
                      <c:pt idx="21">
                        <c:v>10.882759888013315</c:v>
                      </c:pt>
                      <c:pt idx="22">
                        <c:v>6.5878652268378897</c:v>
                      </c:pt>
                      <c:pt idx="23">
                        <c:v>10.960372280053184</c:v>
                      </c:pt>
                      <c:pt idx="24">
                        <c:v>17.079482439926061</c:v>
                      </c:pt>
                      <c:pt idx="25">
                        <c:v>12.789830398547197</c:v>
                      </c:pt>
                      <c:pt idx="26">
                        <c:v>7.6196344218525383</c:v>
                      </c:pt>
                      <c:pt idx="28">
                        <c:v>12.602393228913318</c:v>
                      </c:pt>
                      <c:pt idx="29">
                        <c:v>23.613300039995245</c:v>
                      </c:pt>
                      <c:pt idx="30">
                        <c:v>19.224740841629643</c:v>
                      </c:pt>
                      <c:pt idx="31">
                        <c:v>9.1980413140059021</c:v>
                      </c:pt>
                      <c:pt idx="32">
                        <c:v>8.8382462626066065</c:v>
                      </c:pt>
                      <c:pt idx="33">
                        <c:v>8.4010009620477568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661F-4D40-9303-E6350091CDA6}"/>
                  </c:ext>
                </c:extLst>
              </c15:ser>
            </c15:filteredScatterSeries>
            <c15:filteredScatterSeries>
              <c15:ser>
                <c:idx val="5"/>
                <c:order val="2"/>
                <c:tx>
                  <c:v>EC3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5000"/>
                      </a:schemeClr>
                    </a:solidFill>
                    <a:ln w="9525">
                      <a:solidFill>
                        <a:schemeClr val="accent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[1]June!$AG$5:$AG$38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1.6468095685918431</c:v>
                      </c:pt>
                      <c:pt idx="1">
                        <c:v>3.9071029391099454</c:v>
                      </c:pt>
                      <c:pt idx="2">
                        <c:v>7.497216547221413</c:v>
                      </c:pt>
                      <c:pt idx="3">
                        <c:v>7.0759152965593302</c:v>
                      </c:pt>
                      <c:pt idx="5">
                        <c:v>5.3843326739522865</c:v>
                      </c:pt>
                      <c:pt idx="7">
                        <c:v>3.7090183870026268</c:v>
                      </c:pt>
                      <c:pt idx="8">
                        <c:v>25.221216936364321</c:v>
                      </c:pt>
                      <c:pt idx="9">
                        <c:v>24.536001124190634</c:v>
                      </c:pt>
                      <c:pt idx="10">
                        <c:v>17.939218038935905</c:v>
                      </c:pt>
                      <c:pt idx="11">
                        <c:v>24.345753477964781</c:v>
                      </c:pt>
                      <c:pt idx="12">
                        <c:v>23.466506685691435</c:v>
                      </c:pt>
                      <c:pt idx="14">
                        <c:v>11.307087805774449</c:v>
                      </c:pt>
                      <c:pt idx="15">
                        <c:v>13.396515009025952</c:v>
                      </c:pt>
                      <c:pt idx="16">
                        <c:v>10.947022516241312</c:v>
                      </c:pt>
                      <c:pt idx="17">
                        <c:v>12.263892942460897</c:v>
                      </c:pt>
                      <c:pt idx="18">
                        <c:v>10.679594858989741</c:v>
                      </c:pt>
                      <c:pt idx="19">
                        <c:v>15.86708607625039</c:v>
                      </c:pt>
                      <c:pt idx="21">
                        <c:v>54.156262498513691</c:v>
                      </c:pt>
                      <c:pt idx="22">
                        <c:v>17.146879830506645</c:v>
                      </c:pt>
                      <c:pt idx="23">
                        <c:v>12.091643155949022</c:v>
                      </c:pt>
                      <c:pt idx="25">
                        <c:v>14.307055377198386</c:v>
                      </c:pt>
                      <c:pt idx="26">
                        <c:v>11.721525007836904</c:v>
                      </c:pt>
                      <c:pt idx="28">
                        <c:v>11.564138318686426</c:v>
                      </c:pt>
                      <c:pt idx="29">
                        <c:v>12.487596069656581</c:v>
                      </c:pt>
                      <c:pt idx="30">
                        <c:v>10.286452421874152</c:v>
                      </c:pt>
                      <c:pt idx="32">
                        <c:v>28.147301401995438</c:v>
                      </c:pt>
                      <c:pt idx="33">
                        <c:v>7.5902325128903581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661F-4D40-9303-E6350091CDA6}"/>
                  </c:ext>
                </c:extLst>
              </c15:ser>
            </c15:filteredScatterSeries>
            <c15:filteredScatterSeries>
              <c15:ser>
                <c:idx val="6"/>
                <c:order val="3"/>
                <c:tx>
                  <c:v>Mean Flux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 xmlns:c16r2="http://schemas.microsoft.com/office/drawing/2015/06/chart">
                        <c:ext xmlns:c15="http://schemas.microsoft.com/office/drawing/2012/chart" uri="{02D57815-91ED-43cb-92C2-25804820EDAC}">
                          <c15:formulaRef>
                            <c15:sqref>[1]June!$BL$5:$BL$38</c15:sqref>
                          </c15:formulaRef>
                        </c:ext>
                      </c:extLst>
                      <c:numCache>
                        <c:formatCode>General</c:formatCode>
                        <c:ptCount val="34"/>
                        <c:pt idx="0">
                          <c:v>2.6510721247563342</c:v>
                        </c:pt>
                        <c:pt idx="1">
                          <c:v>1.2475633528265107</c:v>
                        </c:pt>
                        <c:pt idx="2">
                          <c:v>2.3391812865497101</c:v>
                        </c:pt>
                        <c:pt idx="3">
                          <c:v>12.085769980506825</c:v>
                        </c:pt>
                        <c:pt idx="4">
                          <c:v>11.384015594541914</c:v>
                        </c:pt>
                        <c:pt idx="5">
                          <c:v>5.3021442495126685</c:v>
                        </c:pt>
                        <c:pt idx="7">
                          <c:v>12.085769980506823</c:v>
                        </c:pt>
                        <c:pt idx="8">
                          <c:v>1.3255360623781698</c:v>
                        </c:pt>
                        <c:pt idx="9">
                          <c:v>2.3391812865497066</c:v>
                        </c:pt>
                        <c:pt idx="10">
                          <c:v>1.7933723196881068</c:v>
                        </c:pt>
                        <c:pt idx="11">
                          <c:v>2.261208576998051</c:v>
                        </c:pt>
                        <c:pt idx="12">
                          <c:v>0.62378167641325888</c:v>
                        </c:pt>
                        <c:pt idx="14">
                          <c:v>0.70175438596491269</c:v>
                        </c:pt>
                        <c:pt idx="15">
                          <c:v>1.481481481481481</c:v>
                        </c:pt>
                        <c:pt idx="16">
                          <c:v>20.74074074074074</c:v>
                        </c:pt>
                        <c:pt idx="17">
                          <c:v>15.828460038986353</c:v>
                        </c:pt>
                        <c:pt idx="18">
                          <c:v>27.758284600389864</c:v>
                        </c:pt>
                        <c:pt idx="19">
                          <c:v>3.9766081871345023</c:v>
                        </c:pt>
                        <c:pt idx="21">
                          <c:v>22.37816764132554</c:v>
                        </c:pt>
                        <c:pt idx="22">
                          <c:v>4.1325536062378152</c:v>
                        </c:pt>
                        <c:pt idx="23">
                          <c:v>2.5886939571150105</c:v>
                        </c:pt>
                        <c:pt idx="24">
                          <c:v>5.9649122807017534</c:v>
                        </c:pt>
                        <c:pt idx="25">
                          <c:v>1.0136452241715386</c:v>
                        </c:pt>
                        <c:pt idx="26">
                          <c:v>12.787524366471732</c:v>
                        </c:pt>
                        <c:pt idx="28">
                          <c:v>3.586744639376219</c:v>
                        </c:pt>
                        <c:pt idx="29">
                          <c:v>16.140350877192983</c:v>
                        </c:pt>
                        <c:pt idx="30">
                          <c:v>8.8888888888888893</c:v>
                        </c:pt>
                        <c:pt idx="31">
                          <c:v>0.85769980506822563</c:v>
                        </c:pt>
                        <c:pt idx="32">
                          <c:v>10.682261208576996</c:v>
                        </c:pt>
                        <c:pt idx="33">
                          <c:v>0.54580896686159797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 xmlns:c16r2="http://schemas.microsoft.com/office/drawing/2015/06/chart">
                        <c:ext xmlns:c15="http://schemas.microsoft.com/office/drawing/2012/chart" uri="{02D57815-91ED-43cb-92C2-25804820EDAC}">
                          <c15:formulaRef>
                            <c15:sqref>[1]June!$BM$5:$BM$38</c15:sqref>
                          </c15:formulaRef>
                        </c:ext>
                      </c:extLst>
                      <c:numCache>
                        <c:formatCode>General</c:formatCode>
                        <c:ptCount val="34"/>
                        <c:pt idx="0">
                          <c:v>3.6647173489278746</c:v>
                        </c:pt>
                        <c:pt idx="1">
                          <c:v>0.85769980506822563</c:v>
                        </c:pt>
                        <c:pt idx="2">
                          <c:v>1.8713450292397624</c:v>
                        </c:pt>
                        <c:pt idx="3">
                          <c:v>6.393762183235868</c:v>
                        </c:pt>
                        <c:pt idx="4">
                          <c:v>13.177387914230025</c:v>
                        </c:pt>
                        <c:pt idx="5">
                          <c:v>8.0311890838206637</c:v>
                        </c:pt>
                        <c:pt idx="7">
                          <c:v>6.6276803118908409</c:v>
                        </c:pt>
                        <c:pt idx="8">
                          <c:v>5.4580896686159761</c:v>
                        </c:pt>
                        <c:pt idx="9">
                          <c:v>3.0409356725146246</c:v>
                        </c:pt>
                        <c:pt idx="10">
                          <c:v>2.8849902534113063</c:v>
                        </c:pt>
                        <c:pt idx="11">
                          <c:v>4.5224171539960984</c:v>
                        </c:pt>
                        <c:pt idx="12">
                          <c:v>0.54580896686159974</c:v>
                        </c:pt>
                        <c:pt idx="14">
                          <c:v>0.93567251461988477</c:v>
                        </c:pt>
                        <c:pt idx="15">
                          <c:v>2.7290448343079934</c:v>
                        </c:pt>
                        <c:pt idx="16">
                          <c:v>10.370370370370372</c:v>
                        </c:pt>
                        <c:pt idx="17">
                          <c:v>9.9025341130604279</c:v>
                        </c:pt>
                        <c:pt idx="18">
                          <c:v>14.814814814814813</c:v>
                        </c:pt>
                        <c:pt idx="19">
                          <c:v>3.5087719298245581</c:v>
                        </c:pt>
                        <c:pt idx="21">
                          <c:v>31.890838206627684</c:v>
                        </c:pt>
                        <c:pt idx="22">
                          <c:v>6.393762183235868</c:v>
                        </c:pt>
                        <c:pt idx="23">
                          <c:v>2.1364522417153999</c:v>
                        </c:pt>
                        <c:pt idx="24">
                          <c:v>14.619883040935672</c:v>
                        </c:pt>
                        <c:pt idx="25">
                          <c:v>0.6237816764132571</c:v>
                        </c:pt>
                        <c:pt idx="26">
                          <c:v>8.2651072124756322</c:v>
                        </c:pt>
                        <c:pt idx="28">
                          <c:v>2.2612085769980528</c:v>
                        </c:pt>
                        <c:pt idx="29">
                          <c:v>8.1871345029239766</c:v>
                        </c:pt>
                        <c:pt idx="30">
                          <c:v>4.912280701754387</c:v>
                        </c:pt>
                        <c:pt idx="31">
                          <c:v>1.2475633528265089</c:v>
                        </c:pt>
                        <c:pt idx="32">
                          <c:v>8.0311890838206654</c:v>
                        </c:pt>
                        <c:pt idx="33">
                          <c:v>1.0916179337231986</c:v>
                        </c:pt>
                      </c:numCache>
                    </c:numRef>
                  </c:minus>
                  <c:spPr>
                    <a:noFill/>
                    <a:ln w="12700" cap="flat" cmpd="sng" algn="ctr">
                      <a:solidFill>
                        <a:schemeClr val="accent1">
                          <a:lumMod val="75000"/>
                        </a:schemeClr>
                      </a:solidFill>
                      <a:round/>
                      <a:headEnd type="none" w="sm" len="sm"/>
                    </a:ln>
                    <a:effectLst/>
                  </c:spPr>
                </c:errBars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[1]June!$AV$5:$AV$38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9.2787524366471725</c:v>
                      </c:pt>
                      <c:pt idx="1">
                        <c:v>16.998050682261209</c:v>
                      </c:pt>
                      <c:pt idx="2">
                        <c:v>37.192982456140349</c:v>
                      </c:pt>
                      <c:pt idx="3">
                        <c:v>35.165692007797269</c:v>
                      </c:pt>
                      <c:pt idx="4">
                        <c:v>40.311890838206629</c:v>
                      </c:pt>
                      <c:pt idx="5">
                        <c:v>24.171539961013647</c:v>
                      </c:pt>
                      <c:pt idx="7">
                        <c:v>13.177387914230023</c:v>
                      </c:pt>
                      <c:pt idx="8">
                        <c:v>36.56920077972709</c:v>
                      </c:pt>
                      <c:pt idx="9">
                        <c:v>30.17543859649123</c:v>
                      </c:pt>
                      <c:pt idx="10">
                        <c:v>25.341130604288498</c:v>
                      </c:pt>
                      <c:pt idx="11">
                        <c:v>36.10136452241715</c:v>
                      </c:pt>
                      <c:pt idx="12">
                        <c:v>43.820662768031191</c:v>
                      </c:pt>
                      <c:pt idx="14">
                        <c:v>9.8245614035087723</c:v>
                      </c:pt>
                      <c:pt idx="15">
                        <c:v>13.021442495126706</c:v>
                      </c:pt>
                      <c:pt idx="16">
                        <c:v>22.534113060428851</c:v>
                      </c:pt>
                      <c:pt idx="17">
                        <c:v>21.364522417153996</c:v>
                      </c:pt>
                      <c:pt idx="18">
                        <c:v>24.873294346978554</c:v>
                      </c:pt>
                      <c:pt idx="19">
                        <c:v>15.906432748538009</c:v>
                      </c:pt>
                      <c:pt idx="21">
                        <c:v>44.756335282651072</c:v>
                      </c:pt>
                      <c:pt idx="22">
                        <c:v>14.346978557504874</c:v>
                      </c:pt>
                      <c:pt idx="23">
                        <c:v>13.551656920077972</c:v>
                      </c:pt>
                      <c:pt idx="24">
                        <c:v>14.619883040935672</c:v>
                      </c:pt>
                      <c:pt idx="25">
                        <c:v>14.19103313840156</c:v>
                      </c:pt>
                      <c:pt idx="26">
                        <c:v>16.452241715399609</c:v>
                      </c:pt>
                      <c:pt idx="28">
                        <c:v>12.319688109161794</c:v>
                      </c:pt>
                      <c:pt idx="29">
                        <c:v>19.883040935672515</c:v>
                      </c:pt>
                      <c:pt idx="30">
                        <c:v>14.502923976608187</c:v>
                      </c:pt>
                      <c:pt idx="31">
                        <c:v>8.9668615984405466</c:v>
                      </c:pt>
                      <c:pt idx="32">
                        <c:v>17.153996101364523</c:v>
                      </c:pt>
                      <c:pt idx="33">
                        <c:v>8.109161793372321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661F-4D40-9303-E6350091CDA6}"/>
                  </c:ext>
                </c:extLst>
              </c15:ser>
            </c15:filteredScatterSeries>
          </c:ext>
        </c:extLst>
      </c:scatterChart>
      <c:valAx>
        <c:axId val="-179655344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96568672"/>
        <c:crosses val="autoZero"/>
        <c:crossBetween val="midCat"/>
        <c:majorUnit val="6"/>
      </c:valAx>
      <c:valAx>
        <c:axId val="-17965686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9655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2527690676771"/>
          <c:y val="8.8586803671634712E-2"/>
          <c:w val="0.13598330685155591"/>
          <c:h val="7.832952280042464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SW Flow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13"/>
          <c:order val="13"/>
          <c:tx>
            <c:v>SW Flow 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Meters'!$S$5:$S$38</c:f>
              <c:numCache>
                <c:formatCode>0.00</c:formatCode>
                <c:ptCount val="34"/>
                <c:pt idx="0">
                  <c:v>1.167428738204106</c:v>
                </c:pt>
                <c:pt idx="1">
                  <c:v>3.1272087083620015</c:v>
                </c:pt>
                <c:pt idx="2">
                  <c:v>1.2884850033463948</c:v>
                </c:pt>
                <c:pt idx="3">
                  <c:v>1.6187989788108155</c:v>
                </c:pt>
                <c:pt idx="4">
                  <c:v>0.65830009404286471</c:v>
                </c:pt>
                <c:pt idx="5">
                  <c:v>0.32061644501957076</c:v>
                </c:pt>
                <c:pt idx="7">
                  <c:v>3.750987887380294</c:v>
                </c:pt>
                <c:pt idx="8">
                  <c:v>4.7103782010010562</c:v>
                </c:pt>
                <c:pt idx="9">
                  <c:v>3.5661056523008128</c:v>
                </c:pt>
                <c:pt idx="10">
                  <c:v>3.216914745273538</c:v>
                </c:pt>
                <c:pt idx="11">
                  <c:v>7.0481906458168808</c:v>
                </c:pt>
                <c:pt idx="12">
                  <c:v>2.0524794140904561</c:v>
                </c:pt>
                <c:pt idx="14">
                  <c:v>8.9170304531927869</c:v>
                </c:pt>
                <c:pt idx="15">
                  <c:v>9.906895851361055</c:v>
                </c:pt>
                <c:pt idx="16">
                  <c:v>25.909418879916956</c:v>
                </c:pt>
                <c:pt idx="17">
                  <c:v>32.107735836819415</c:v>
                </c:pt>
                <c:pt idx="18">
                  <c:v>34.82728774410441</c:v>
                </c:pt>
                <c:pt idx="19">
                  <c:v>23.234399152533218</c:v>
                </c:pt>
                <c:pt idx="21">
                  <c:v>13.325828434302025</c:v>
                </c:pt>
                <c:pt idx="22">
                  <c:v>7.9054382722054708</c:v>
                </c:pt>
                <c:pt idx="23">
                  <c:v>12.894555623591987</c:v>
                </c:pt>
                <c:pt idx="24">
                  <c:v>20.093508752854202</c:v>
                </c:pt>
                <c:pt idx="25">
                  <c:v>14.757496613708314</c:v>
                </c:pt>
                <c:pt idx="26">
                  <c:v>8.6260012322858977</c:v>
                </c:pt>
                <c:pt idx="28">
                  <c:v>14.13352511653831</c:v>
                </c:pt>
                <c:pt idx="29">
                  <c:v>26.237000044439178</c:v>
                </c:pt>
                <c:pt idx="30">
                  <c:v>21.360823157366266</c:v>
                </c:pt>
                <c:pt idx="31">
                  <c:v>10.126284015419344</c:v>
                </c:pt>
                <c:pt idx="32">
                  <c:v>9.4695495670785093</c:v>
                </c:pt>
                <c:pt idx="33">
                  <c:v>9.001072459336882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BC-4DE1-A86C-F198333F2FEE}"/>
            </c:ext>
          </c:extLst>
        </c:ser>
        <c:ser>
          <c:idx val="14"/>
          <c:order val="14"/>
          <c:tx>
            <c:v>SW Flow 2</c:v>
          </c:tx>
          <c:spPr>
            <a:ln w="19050" cap="rnd">
              <a:solidFill>
                <a:srgbClr val="CC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66FF"/>
              </a:solidFill>
              <a:ln w="9525">
                <a:solidFill>
                  <a:srgbClr val="CC66FF"/>
                </a:solidFill>
              </a:ln>
              <a:effectLst/>
            </c:spPr>
          </c:marker>
          <c:xVal>
            <c:numRef>
              <c:f>'Seepage Meters'!$T$5:$T$38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Meters'!$AG$5:$AG$38</c:f>
              <c:numCache>
                <c:formatCode>0.00</c:formatCode>
                <c:ptCount val="34"/>
                <c:pt idx="0">
                  <c:v>0.61609187653956088</c:v>
                </c:pt>
                <c:pt idx="1">
                  <c:v>2.4747693205714434</c:v>
                </c:pt>
                <c:pt idx="2">
                  <c:v>0.64817240028836665</c:v>
                </c:pt>
                <c:pt idx="3">
                  <c:v>1.1827450041283925</c:v>
                </c:pt>
                <c:pt idx="4">
                  <c:v>0.61903657195027506</c:v>
                </c:pt>
                <c:pt idx="5">
                  <c:v>0.26985178048573744</c:v>
                </c:pt>
                <c:pt idx="7">
                  <c:v>2.7359989622855672</c:v>
                </c:pt>
                <c:pt idx="8">
                  <c:v>3.8239974928502392</c:v>
                </c:pt>
                <c:pt idx="9">
                  <c:v>2.8452932416352965</c:v>
                </c:pt>
                <c:pt idx="10">
                  <c:v>3.2695134005520785</c:v>
                </c:pt>
                <c:pt idx="11">
                  <c:v>8.6938749961349586</c:v>
                </c:pt>
                <c:pt idx="12">
                  <c:v>2.9683222701998773</c:v>
                </c:pt>
                <c:pt idx="14">
                  <c:v>6.5823523689074834</c:v>
                </c:pt>
                <c:pt idx="15">
                  <c:v>9.2308690110032696</c:v>
                </c:pt>
                <c:pt idx="16">
                  <c:v>27.049957352651727</c:v>
                </c:pt>
                <c:pt idx="17">
                  <c:v>35.730157042292632</c:v>
                </c:pt>
                <c:pt idx="18">
                  <c:v>43.96372458410351</c:v>
                </c:pt>
                <c:pt idx="19">
                  <c:v>9.9080275692786621</c:v>
                </c:pt>
                <c:pt idx="21">
                  <c:v>17.378074790274407</c:v>
                </c:pt>
                <c:pt idx="22">
                  <c:v>7.7489329751222886</c:v>
                </c:pt>
                <c:pt idx="23">
                  <c:v>12.492392482301902</c:v>
                </c:pt>
                <c:pt idx="24">
                  <c:v>17.975580539586737</c:v>
                </c:pt>
                <c:pt idx="25">
                  <c:v>14.157817407160721</c:v>
                </c:pt>
                <c:pt idx="26">
                  <c:v>8.5703737518116334</c:v>
                </c:pt>
                <c:pt idx="28">
                  <c:v>10.984443127647712</c:v>
                </c:pt>
                <c:pt idx="29">
                  <c:v>21.538372340979585</c:v>
                </c:pt>
                <c:pt idx="30">
                  <c:v>21.195268179410604</c:v>
                </c:pt>
                <c:pt idx="31">
                  <c:v>8.8617644066424628</c:v>
                </c:pt>
                <c:pt idx="32">
                  <c:v>7.1825582779881518</c:v>
                </c:pt>
                <c:pt idx="33">
                  <c:v>8.8413873095669491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BC-4DE1-A86C-F198333F2FEE}"/>
            </c:ext>
          </c:extLst>
        </c:ser>
        <c:ser>
          <c:idx val="15"/>
          <c:order val="15"/>
          <c:tx>
            <c:v>SW Flow 3</c:v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Meters'!$AU$5:$AU$38</c:f>
              <c:numCache>
                <c:formatCode>0.00</c:formatCode>
                <c:ptCount val="34"/>
                <c:pt idx="0">
                  <c:v>0.60946217084690524</c:v>
                </c:pt>
                <c:pt idx="1">
                  <c:v>1.5803329530345742</c:v>
                </c:pt>
                <c:pt idx="2">
                  <c:v>2.0894731234156012</c:v>
                </c:pt>
                <c:pt idx="3">
                  <c:v>1.3461028775850465</c:v>
                </c:pt>
                <c:pt idx="4">
                  <c:v>0.75692685356742118</c:v>
                </c:pt>
                <c:pt idx="5">
                  <c:v>0.37813685055634849</c:v>
                </c:pt>
                <c:pt idx="7">
                  <c:v>4.5204452345224801</c:v>
                </c:pt>
                <c:pt idx="8">
                  <c:v>3.8533168863516991</c:v>
                </c:pt>
                <c:pt idx="9">
                  <c:v>2.3306908957264127</c:v>
                </c:pt>
                <c:pt idx="10">
                  <c:v>2.934357078534525</c:v>
                </c:pt>
                <c:pt idx="11">
                  <c:v>8.0924037534602817</c:v>
                </c:pt>
                <c:pt idx="12">
                  <c:v>3.8272205467457781</c:v>
                </c:pt>
                <c:pt idx="14">
                  <c:v>5.9643825314439614</c:v>
                </c:pt>
                <c:pt idx="15">
                  <c:v>8.6648165050065025</c:v>
                </c:pt>
                <c:pt idx="16">
                  <c:v>30.130107902992513</c:v>
                </c:pt>
                <c:pt idx="17">
                  <c:v>36.019696920562758</c:v>
                </c:pt>
                <c:pt idx="18">
                  <c:v>47.520835360119328</c:v>
                </c:pt>
                <c:pt idx="19">
                  <c:v>9.7992172240639981</c:v>
                </c:pt>
                <c:pt idx="21">
                  <c:v>16.175722970158223</c:v>
                </c:pt>
                <c:pt idx="22">
                  <c:v>8.5382178310410826</c:v>
                </c:pt>
                <c:pt idx="23">
                  <c:v>13.947181333113811</c:v>
                </c:pt>
                <c:pt idx="24">
                  <c:v>19.669112887392647</c:v>
                </c:pt>
                <c:pt idx="25">
                  <c:v>19.426979519468851</c:v>
                </c:pt>
                <c:pt idx="26">
                  <c:v>5.4016029694597716</c:v>
                </c:pt>
                <c:pt idx="28">
                  <c:v>11.156706880654426</c:v>
                </c:pt>
                <c:pt idx="29">
                  <c:v>27.240820989408647</c:v>
                </c:pt>
                <c:pt idx="30">
                  <c:v>19.231057658008258</c:v>
                </c:pt>
                <c:pt idx="31">
                  <c:v>5.9261702662386089</c:v>
                </c:pt>
                <c:pt idx="32">
                  <c:v>4.8492375231053604</c:v>
                </c:pt>
                <c:pt idx="33" formatCode="0.0">
                  <c:v>4.1880626137985342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BC-4DE1-A86C-F198333F2FEE}"/>
            </c:ext>
          </c:extLst>
        </c:ser>
        <c:ser>
          <c:idx val="16"/>
          <c:order val="16"/>
          <c:tx>
            <c:v>SW Flow 4</c:v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Meters'!$BI$5:$BI$38</c:f>
              <c:numCache>
                <c:formatCode>0.00</c:formatCode>
                <c:ptCount val="34"/>
                <c:pt idx="0">
                  <c:v>0.65362557485656403</c:v>
                </c:pt>
                <c:pt idx="1">
                  <c:v>4.2561665339497168</c:v>
                </c:pt>
                <c:pt idx="2">
                  <c:v>1.3740450942513291</c:v>
                </c:pt>
                <c:pt idx="3">
                  <c:v>1.2093859515019716</c:v>
                </c:pt>
                <c:pt idx="4">
                  <c:v>0.74140437030723305</c:v>
                </c:pt>
                <c:pt idx="5">
                  <c:v>1.6879315844166669</c:v>
                </c:pt>
                <c:pt idx="7">
                  <c:v>4.8534288414951305</c:v>
                </c:pt>
                <c:pt idx="8">
                  <c:v>6.0735119787556826</c:v>
                </c:pt>
                <c:pt idx="9">
                  <c:v>3.067461307773975</c:v>
                </c:pt>
                <c:pt idx="10">
                  <c:v>2.2221982010547734</c:v>
                </c:pt>
                <c:pt idx="11">
                  <c:v>10.922905264118747</c:v>
                </c:pt>
                <c:pt idx="12">
                  <c:v>6.8239332499798806</c:v>
                </c:pt>
                <c:pt idx="14">
                  <c:v>6.6556791020718036</c:v>
                </c:pt>
                <c:pt idx="15">
                  <c:v>8.9178584168369159</c:v>
                </c:pt>
                <c:pt idx="16">
                  <c:v>31.584568321604994</c:v>
                </c:pt>
                <c:pt idx="17">
                  <c:v>38.997250347155216</c:v>
                </c:pt>
                <c:pt idx="18">
                  <c:v>53.094775175586228</c:v>
                </c:pt>
                <c:pt idx="19">
                  <c:v>16.521119587050695</c:v>
                </c:pt>
                <c:pt idx="21">
                  <c:v>13.837464161654543</c:v>
                </c:pt>
                <c:pt idx="22">
                  <c:v>9.2037544660825716</c:v>
                </c:pt>
                <c:pt idx="23">
                  <c:v>14.697543475310459</c:v>
                </c:pt>
                <c:pt idx="24">
                  <c:v>19.689094029658932</c:v>
                </c:pt>
                <c:pt idx="25">
                  <c:v>7.2239337304032221</c:v>
                </c:pt>
                <c:pt idx="26">
                  <c:v>5.8284960707375264</c:v>
                </c:pt>
                <c:pt idx="28">
                  <c:v>14.112725545515397</c:v>
                </c:pt>
                <c:pt idx="29">
                  <c:v>22.650615722574706</c:v>
                </c:pt>
                <c:pt idx="30">
                  <c:v>18.778163317515375</c:v>
                </c:pt>
                <c:pt idx="31">
                  <c:v>6.4684199716790545</c:v>
                </c:pt>
                <c:pt idx="32">
                  <c:v>5.6355541099832163</c:v>
                </c:pt>
                <c:pt idx="33" formatCode="0.0">
                  <c:v>5.3974121996303142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BC-4DE1-A86C-F198333F2FEE}"/>
            </c:ext>
          </c:extLst>
        </c:ser>
        <c:ser>
          <c:idx val="17"/>
          <c:order val="17"/>
          <c:tx>
            <c:v>SW Flow 5</c:v>
          </c:tx>
          <c:spPr>
            <a:ln w="19050" cap="rnd">
              <a:solidFill>
                <a:srgbClr val="FFCC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rgbClr val="FFCCFF"/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Meters'!$BW$5:$BW$38</c:f>
              <c:numCache>
                <c:formatCode>0.00</c:formatCode>
                <c:ptCount val="34"/>
                <c:pt idx="0">
                  <c:v>1.0508224057565831</c:v>
                </c:pt>
                <c:pt idx="1">
                  <c:v>1.9123594568676801</c:v>
                </c:pt>
                <c:pt idx="2">
                  <c:v>0.9108473586924859</c:v>
                </c:pt>
                <c:pt idx="3">
                  <c:v>0.98826888234109589</c:v>
                </c:pt>
                <c:pt idx="4">
                  <c:v>1.3827544832506362</c:v>
                </c:pt>
                <c:pt idx="5">
                  <c:v>1.1640895580948332</c:v>
                </c:pt>
                <c:pt idx="7">
                  <c:v>8.5405423965480445</c:v>
                </c:pt>
                <c:pt idx="8">
                  <c:v>8.0399977872265822</c:v>
                </c:pt>
                <c:pt idx="9">
                  <c:v>4.7134935304990719</c:v>
                </c:pt>
                <c:pt idx="10">
                  <c:v>2.4469231517582557</c:v>
                </c:pt>
                <c:pt idx="11">
                  <c:v>15.459930086508734</c:v>
                </c:pt>
                <c:pt idx="12">
                  <c:v>11.216545558407603</c:v>
                </c:pt>
                <c:pt idx="14">
                  <c:v>8.0447813690347054</c:v>
                </c:pt>
                <c:pt idx="15">
                  <c:v>9.6755645690366876</c:v>
                </c:pt>
                <c:pt idx="16">
                  <c:v>32.701346712437257</c:v>
                </c:pt>
                <c:pt idx="17">
                  <c:v>40.130179317788318</c:v>
                </c:pt>
                <c:pt idx="18">
                  <c:v>48.912900178478338</c:v>
                </c:pt>
                <c:pt idx="19">
                  <c:v>19.685063459052202</c:v>
                </c:pt>
                <c:pt idx="21">
                  <c:v>18.393730798570367</c:v>
                </c:pt>
                <c:pt idx="22">
                  <c:v>9.7003266194058106</c:v>
                </c:pt>
                <c:pt idx="23">
                  <c:v>15.173239817805939</c:v>
                </c:pt>
                <c:pt idx="24">
                  <c:v>19.479027348806291</c:v>
                </c:pt>
                <c:pt idx="25">
                  <c:v>11.004276968864954</c:v>
                </c:pt>
                <c:pt idx="26">
                  <c:v>7.8346833622311403</c:v>
                </c:pt>
                <c:pt idx="28">
                  <c:v>14.5560085729363</c:v>
                </c:pt>
                <c:pt idx="29">
                  <c:v>27.471720807648435</c:v>
                </c:pt>
                <c:pt idx="30">
                  <c:v>20.393329147098981</c:v>
                </c:pt>
                <c:pt idx="31">
                  <c:v>7.9172894427296523</c:v>
                </c:pt>
                <c:pt idx="32">
                  <c:v>7.0188877465849888</c:v>
                </c:pt>
                <c:pt idx="33" formatCode="0.0">
                  <c:v>5.6019634772431859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5BC-4DE1-A86C-F198333F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454960"/>
        <c:axId val="-157545332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4">
                        <a:shade val="3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35000"/>
                      </a:schemeClr>
                    </a:solidFill>
                    <a:ln w="9525">
                      <a:solidFill>
                        <a:schemeClr val="accent4">
                          <a:shade val="3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5BC-4DE1-A86C-F198333F2FE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4">
                        <a:shade val="4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41000"/>
                      </a:schemeClr>
                    </a:solidFill>
                    <a:ln w="9525">
                      <a:solidFill>
                        <a:schemeClr val="accent4">
                          <a:shade val="4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55BC-4DE1-A86C-F198333F2FE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47000"/>
                      </a:schemeClr>
                    </a:solidFill>
                    <a:ln w="9525">
                      <a:solidFill>
                        <a:schemeClr val="accent4">
                          <a:shade val="4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55BC-4DE1-A86C-F198333F2FE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4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53000"/>
                      </a:schemeClr>
                    </a:solidFill>
                    <a:ln w="9525">
                      <a:solidFill>
                        <a:schemeClr val="accent4">
                          <a:shade val="5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55BC-4DE1-A86C-F198333F2FE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59000"/>
                      </a:schemeClr>
                    </a:solidFill>
                    <a:ln w="9525">
                      <a:solidFill>
                        <a:schemeClr val="accent4">
                          <a:shade val="5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55BC-4DE1-A86C-F198333F2FE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4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65000"/>
                      </a:schemeClr>
                    </a:solidFill>
                    <a:ln w="9525">
                      <a:solidFill>
                        <a:schemeClr val="accent4">
                          <a:shade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55BC-4DE1-A86C-F198333F2FE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4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0000"/>
                      </a:schemeClr>
                    </a:solidFill>
                    <a:ln w="9525">
                      <a:solidFill>
                        <a:schemeClr val="accent4">
                          <a:shade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[1]June!$Q$5:$Q$38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79.158964879852135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55BC-4DE1-A86C-F198333F2FE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 2</c:v>
                </c:tx>
                <c:spPr>
                  <a:ln w="19050" cap="rnd">
                    <a:solidFill>
                      <a:schemeClr val="accent4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6000"/>
                      </a:schemeClr>
                    </a:solidFill>
                    <a:ln w="9525">
                      <a:solidFill>
                        <a:schemeClr val="accent4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[1]June!$AE$5:$AE$38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86.195860969156612</c:v>
                      </c:pt>
                      <c:pt idx="1">
                        <c:v>76.474837937049273</c:v>
                      </c:pt>
                      <c:pt idx="2">
                        <c:v>79.585604624604116</c:v>
                      </c:pt>
                      <c:pt idx="3">
                        <c:v>75.406879761958422</c:v>
                      </c:pt>
                      <c:pt idx="5">
                        <c:v>79.984328538133894</c:v>
                      </c:pt>
                      <c:pt idx="7">
                        <c:v>43.371237127013472</c:v>
                      </c:pt>
                      <c:pt idx="8">
                        <c:v>33.444010862371918</c:v>
                      </c:pt>
                      <c:pt idx="9">
                        <c:v>24.538557693586359</c:v>
                      </c:pt>
                      <c:pt idx="10">
                        <c:v>33.887795589266375</c:v>
                      </c:pt>
                      <c:pt idx="11">
                        <c:v>22.905113986444857</c:v>
                      </c:pt>
                      <c:pt idx="12">
                        <c:v>47.20035995719428</c:v>
                      </c:pt>
                      <c:pt idx="14">
                        <c:v>-7.4173341548572562</c:v>
                      </c:pt>
                      <c:pt idx="15">
                        <c:v>6.1145874367443422</c:v>
                      </c:pt>
                      <c:pt idx="16">
                        <c:v>10.002843736669984</c:v>
                      </c:pt>
                      <c:pt idx="17">
                        <c:v>-6.9962088347353664</c:v>
                      </c:pt>
                      <c:pt idx="18">
                        <c:v>-6.1750419120491973</c:v>
                      </c:pt>
                      <c:pt idx="19">
                        <c:v>-2.7754439029854803</c:v>
                      </c:pt>
                      <c:pt idx="21">
                        <c:v>0.20774905985083575</c:v>
                      </c:pt>
                      <c:pt idx="22">
                        <c:v>-3.2435370076280132</c:v>
                      </c:pt>
                      <c:pt idx="23">
                        <c:v>7.6932598362820181</c:v>
                      </c:pt>
                      <c:pt idx="24">
                        <c:v>8.3423086439518617</c:v>
                      </c:pt>
                      <c:pt idx="25">
                        <c:v>-3.6655283686832143</c:v>
                      </c:pt>
                      <c:pt idx="26">
                        <c:v>1.7460403754847638</c:v>
                      </c:pt>
                      <c:pt idx="28">
                        <c:v>-5.1844496008180085</c:v>
                      </c:pt>
                      <c:pt idx="29">
                        <c:v>-4.6754376427095785</c:v>
                      </c:pt>
                      <c:pt idx="30">
                        <c:v>-7.2550831792975821</c:v>
                      </c:pt>
                      <c:pt idx="32">
                        <c:v>-1.1174062970844592</c:v>
                      </c:pt>
                      <c:pt idx="33">
                        <c:v>-8.160813308687608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55BC-4DE1-A86C-F198333F2FE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chemeClr val="accent4">
                        <a:shade val="8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82000"/>
                      </a:schemeClr>
                    </a:solidFill>
                    <a:ln w="9525">
                      <a:solidFill>
                        <a:schemeClr val="accent4">
                          <a:shade val="8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[1]June!$AS$5:$AS$38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85.129232481935802</c:v>
                      </c:pt>
                      <c:pt idx="1">
                        <c:v>83.788923645670408</c:v>
                      </c:pt>
                      <c:pt idx="2">
                        <c:v>79.279686970217327</c:v>
                      </c:pt>
                      <c:pt idx="3">
                        <c:v>75.887172490684506</c:v>
                      </c:pt>
                      <c:pt idx="4">
                        <c:v>97.018049363923026</c:v>
                      </c:pt>
                      <c:pt idx="5">
                        <c:v>86.730041369597743</c:v>
                      </c:pt>
                      <c:pt idx="7">
                        <c:v>44.531731361675909</c:v>
                      </c:pt>
                      <c:pt idx="9">
                        <c:v>25.29966952332942</c:v>
                      </c:pt>
                      <c:pt idx="10">
                        <c:v>31.532069422406895</c:v>
                      </c:pt>
                      <c:pt idx="11">
                        <c:v>21.742425950137495</c:v>
                      </c:pt>
                      <c:pt idx="12">
                        <c:v>45.899235649697765</c:v>
                      </c:pt>
                      <c:pt idx="14">
                        <c:v>-4.8849030649529261</c:v>
                      </c:pt>
                      <c:pt idx="15">
                        <c:v>6.9927255381312916</c:v>
                      </c:pt>
                      <c:pt idx="16">
                        <c:v>8.3676951514289826</c:v>
                      </c:pt>
                      <c:pt idx="17">
                        <c:v>-1.2168823166974672</c:v>
                      </c:pt>
                      <c:pt idx="18">
                        <c:v>-1.5548548439708743</c:v>
                      </c:pt>
                      <c:pt idx="19">
                        <c:v>-2.4264987967774507</c:v>
                      </c:pt>
                      <c:pt idx="21">
                        <c:v>2.7979222887027002</c:v>
                      </c:pt>
                      <c:pt idx="22">
                        <c:v>-1.4012377453847753</c:v>
                      </c:pt>
                      <c:pt idx="23">
                        <c:v>4.4121769037301872</c:v>
                      </c:pt>
                      <c:pt idx="25">
                        <c:v>-0.77456277548698937</c:v>
                      </c:pt>
                      <c:pt idx="26">
                        <c:v>2.4630314232901926</c:v>
                      </c:pt>
                      <c:pt idx="28">
                        <c:v>-2.2095172591669465</c:v>
                      </c:pt>
                      <c:pt idx="29">
                        <c:v>-2.7939001848428733</c:v>
                      </c:pt>
                      <c:pt idx="30">
                        <c:v>-1.3216266173752373</c:v>
                      </c:pt>
                      <c:pt idx="31">
                        <c:v>-7.2851201478742871</c:v>
                      </c:pt>
                      <c:pt idx="32">
                        <c:v>-1.6889273150080402</c:v>
                      </c:pt>
                      <c:pt idx="33">
                        <c:v>-3.0954938302442994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55BC-4DE1-A86C-F198333F2FE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FW Flow 1</c:v>
                </c:tx>
                <c:spPr>
                  <a:ln w="19050" cap="rnd">
                    <a:solidFill>
                      <a:schemeClr val="accent4">
                        <a:shade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88000"/>
                      </a:schemeClr>
                    </a:solidFill>
                    <a:ln w="9525">
                      <a:solidFill>
                        <a:schemeClr val="accent4">
                          <a:shade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[1]June!$R$5:$R$38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4.8162921166131589</c:v>
                      </c:pt>
                      <c:pt idx="1">
                        <c:v>13.977364853909267</c:v>
                      </c:pt>
                      <c:pt idx="2">
                        <c:v>34.430435299585994</c:v>
                      </c:pt>
                      <c:pt idx="3">
                        <c:v>37.403768200538323</c:v>
                      </c:pt>
                      <c:pt idx="4">
                        <c:v>26.673692858146595</c:v>
                      </c:pt>
                      <c:pt idx="5">
                        <c:v>15.945309206472743</c:v>
                      </c:pt>
                      <c:pt idx="7">
                        <c:v>22.481175211596465</c:v>
                      </c:pt>
                      <c:pt idx="8">
                        <c:v>27.617580612035326</c:v>
                      </c:pt>
                      <c:pt idx="9">
                        <c:v>24.459923684750997</c:v>
                      </c:pt>
                      <c:pt idx="10">
                        <c:v>20.043454291922039</c:v>
                      </c:pt>
                      <c:pt idx="11">
                        <c:v>33.017695193004073</c:v>
                      </c:pt>
                      <c:pt idx="12">
                        <c:v>42.18622650279427</c:v>
                      </c:pt>
                      <c:pt idx="14">
                        <c:v>1.9038817005545292</c:v>
                      </c:pt>
                      <c:pt idx="15">
                        <c:v>2.4494384451578739</c:v>
                      </c:pt>
                      <c:pt idx="16">
                        <c:v>22.547318697236005</c:v>
                      </c:pt>
                      <c:pt idx="17">
                        <c:v>11.506793786684826</c:v>
                      </c:pt>
                      <c:pt idx="18">
                        <c:v>24.479521354217336</c:v>
                      </c:pt>
                      <c:pt idx="19">
                        <c:v>1.2955216136459446</c:v>
                      </c:pt>
                      <c:pt idx="21">
                        <c:v>1.9827371880100748</c:v>
                      </c:pt>
                      <c:pt idx="22">
                        <c:v>1.3653511474311162</c:v>
                      </c:pt>
                      <c:pt idx="23">
                        <c:v>5.1799785971397991</c:v>
                      </c:pt>
                      <c:pt idx="24">
                        <c:v>3.5053128817113657</c:v>
                      </c:pt>
                      <c:pt idx="25">
                        <c:v>0.77742106344110551</c:v>
                      </c:pt>
                      <c:pt idx="26">
                        <c:v>0.56750008107143879</c:v>
                      </c:pt>
                      <c:pt idx="28">
                        <c:v>3.3040395196246943</c:v>
                      </c:pt>
                      <c:pt idx="29">
                        <c:v>12.410091772870253</c:v>
                      </c:pt>
                      <c:pt idx="30">
                        <c:v>4.1670720238674326</c:v>
                      </c:pt>
                      <c:pt idx="31">
                        <c:v>0.62652008950286953</c:v>
                      </c:pt>
                      <c:pt idx="32">
                        <c:v>0.28456075493725097</c:v>
                      </c:pt>
                      <c:pt idx="33">
                        <c:v>0.25396979818616233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55BC-4DE1-A86C-F198333F2FE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FW Flow 2</c:v>
                </c:tx>
                <c:spPr>
                  <a:ln w="19050" cap="rnd">
                    <a:solidFill>
                      <a:schemeClr val="accent4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94000"/>
                      </a:schemeClr>
                    </a:solidFill>
                    <a:ln w="9525">
                      <a:solidFill>
                        <a:schemeClr val="accent4">
                          <a:shade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[1]June!$AF$5:$AF$38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10.283014992811664</c:v>
                      </c:pt>
                      <c:pt idx="1">
                        <c:v>12.701084195392978</c:v>
                      </c:pt>
                      <c:pt idx="2">
                        <c:v>29.227929651608996</c:v>
                      </c:pt>
                      <c:pt idx="3">
                        <c:v>21.69601452800207</c:v>
                      </c:pt>
                      <c:pt idx="5">
                        <c:v>21.516252121369352</c:v>
                      </c:pt>
                      <c:pt idx="7">
                        <c:v>2.8406892153365551</c:v>
                      </c:pt>
                      <c:pt idx="8">
                        <c:v>12.673519905740937</c:v>
                      </c:pt>
                      <c:pt idx="9">
                        <c:v>7.9786187588503017</c:v>
                      </c:pt>
                      <c:pt idx="10">
                        <c:v>9.1952848850406994</c:v>
                      </c:pt>
                      <c:pt idx="11">
                        <c:v>7.2331938904562696</c:v>
                      </c:pt>
                      <c:pt idx="12">
                        <c:v>20.977937758753015</c:v>
                      </c:pt>
                      <c:pt idx="14">
                        <c:v>-0.78077201630076387</c:v>
                      </c:pt>
                      <c:pt idx="15">
                        <c:v>0.87249083892726276</c:v>
                      </c:pt>
                      <c:pt idx="16">
                        <c:v>1.2167201738171676</c:v>
                      </c:pt>
                      <c:pt idx="17">
                        <c:v>-0.80190463836732861</c:v>
                      </c:pt>
                      <c:pt idx="18">
                        <c:v>-0.62111532682600101</c:v>
                      </c:pt>
                      <c:pt idx="19">
                        <c:v>-0.42848958502231971</c:v>
                      </c:pt>
                      <c:pt idx="21">
                        <c:v>0.11274334943951787</c:v>
                      </c:pt>
                      <c:pt idx="22">
                        <c:v>-0.53869269600371694</c:v>
                      </c:pt>
                      <c:pt idx="23">
                        <c:v>1.0077720487293405</c:v>
                      </c:pt>
                      <c:pt idx="25">
                        <c:v>-0.50588578655511041</c:v>
                      </c:pt>
                      <c:pt idx="26">
                        <c:v>0.20829955356660335</c:v>
                      </c:pt>
                      <c:pt idx="28">
                        <c:v>-0.56998627190279871</c:v>
                      </c:pt>
                      <c:pt idx="29">
                        <c:v>-0.55777150825307253</c:v>
                      </c:pt>
                      <c:pt idx="30">
                        <c:v>-0.6958091470203529</c:v>
                      </c:pt>
                      <c:pt idx="32">
                        <c:v>-0.31104409205391959</c:v>
                      </c:pt>
                      <c:pt idx="33">
                        <c:v>-0.57268865324123563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55BC-4DE1-A86C-F198333F2FE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FW Flow 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[1]June!$S$5:$S$38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0.79774297110613901</c:v>
                      </c:pt>
                      <c:pt idx="1">
                        <c:v>2.1629860232837164</c:v>
                      </c:pt>
                      <c:pt idx="2">
                        <c:v>0.89120212731459247</c:v>
                      </c:pt>
                      <c:pt idx="3">
                        <c:v>9.8476937877657704</c:v>
                      </c:pt>
                      <c:pt idx="4">
                        <c:v>0.46081006583001027</c:v>
                      </c:pt>
                      <c:pt idx="5">
                        <c:v>0.19504167072024003</c:v>
                      </c:pt>
                      <c:pt idx="7">
                        <c:v>2.7819826831403809</c:v>
                      </c:pt>
                      <c:pt idx="8">
                        <c:v>3.4935304990757885</c:v>
                      </c:pt>
                      <c:pt idx="9">
                        <c:v>2.6745792392256078</c:v>
                      </c:pt>
                      <c:pt idx="10">
                        <c:v>2.4126860589551526</c:v>
                      </c:pt>
                      <c:pt idx="11">
                        <c:v>5.3448779064111278</c:v>
                      </c:pt>
                      <c:pt idx="12">
                        <c:v>1.5564635556852622</c:v>
                      </c:pt>
                      <c:pt idx="14">
                        <c:v>6.9850071883343583</c:v>
                      </c:pt>
                      <c:pt idx="15">
                        <c:v>7.842959215660839</c:v>
                      </c:pt>
                      <c:pt idx="16">
                        <c:v>20.727535103933587</c:v>
                      </c:pt>
                      <c:pt idx="17">
                        <c:v>25.686188669455525</c:v>
                      </c:pt>
                      <c:pt idx="18">
                        <c:v>28.152057593151081</c:v>
                      </c:pt>
                      <c:pt idx="19">
                        <c:v>18.587519322026566</c:v>
                      </c:pt>
                      <c:pt idx="21">
                        <c:v>10.882759888013315</c:v>
                      </c:pt>
                      <c:pt idx="22">
                        <c:v>6.5878652268378897</c:v>
                      </c:pt>
                      <c:pt idx="23">
                        <c:v>10.960372280053184</c:v>
                      </c:pt>
                      <c:pt idx="24">
                        <c:v>17.079482439926061</c:v>
                      </c:pt>
                      <c:pt idx="25">
                        <c:v>12.789830398547197</c:v>
                      </c:pt>
                      <c:pt idx="26">
                        <c:v>7.6196344218525383</c:v>
                      </c:pt>
                      <c:pt idx="28">
                        <c:v>12.602393228913318</c:v>
                      </c:pt>
                      <c:pt idx="29">
                        <c:v>23.613300039995245</c:v>
                      </c:pt>
                      <c:pt idx="30">
                        <c:v>19.224740841629643</c:v>
                      </c:pt>
                      <c:pt idx="31">
                        <c:v>9.1980413140059021</c:v>
                      </c:pt>
                      <c:pt idx="32">
                        <c:v>8.8382462626066065</c:v>
                      </c:pt>
                      <c:pt idx="33">
                        <c:v>8.4010009620477568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55BC-4DE1-A86C-F198333F2FE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Mean FW Flow</c:v>
                </c:tx>
                <c:spPr>
                  <a:ln w="19050" cap="rnd">
                    <a:solidFill>
                      <a:schemeClr val="accent4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95000"/>
                      </a:schemeClr>
                    </a:solidFill>
                    <a:ln w="9525">
                      <a:solidFill>
                        <a:schemeClr val="accent4">
                          <a:tint val="9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[1]June!$BE$5:$BE$38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7.9537154140228354</c:v>
                      </c:pt>
                      <c:pt idx="1">
                        <c:v>13.988750887281872</c:v>
                      </c:pt>
                      <c:pt idx="2">
                        <c:v>31.666446872984476</c:v>
                      </c:pt>
                      <c:pt idx="3">
                        <c:v>27.155509434914048</c:v>
                      </c:pt>
                      <c:pt idx="4">
                        <c:v>38.414026440099022</c:v>
                      </c:pt>
                      <c:pt idx="5">
                        <c:v>21.008033278925385</c:v>
                      </c:pt>
                      <c:pt idx="7">
                        <c:v>9.5864671948921405</c:v>
                      </c:pt>
                      <c:pt idx="8">
                        <c:v>20.145550258888132</c:v>
                      </c:pt>
                      <c:pt idx="9">
                        <c:v>13.416790075414456</c:v>
                      </c:pt>
                      <c:pt idx="10">
                        <c:v>12.52451059873961</c:v>
                      </c:pt>
                      <c:pt idx="11">
                        <c:v>16.19728104405602</c:v>
                      </c:pt>
                      <c:pt idx="12">
                        <c:v>27.675663794936103</c:v>
                      </c:pt>
                      <c:pt idx="14">
                        <c:v>0.21058756976647861</c:v>
                      </c:pt>
                      <c:pt idx="15">
                        <c:v>1.4453596509243944</c:v>
                      </c:pt>
                      <c:pt idx="16">
                        <c:v>8.2606212594538313</c:v>
                      </c:pt>
                      <c:pt idx="17">
                        <c:v>3.5056731992231556</c:v>
                      </c:pt>
                      <c:pt idx="18">
                        <c:v>7.8909715241070417</c:v>
                      </c:pt>
                      <c:pt idx="19">
                        <c:v>0.1887343126763312</c:v>
                      </c:pt>
                      <c:pt idx="21">
                        <c:v>1.3246172527231002</c:v>
                      </c:pt>
                      <c:pt idx="22">
                        <c:v>0.18923875719283892</c:v>
                      </c:pt>
                      <c:pt idx="23">
                        <c:v>2.2304698900671269</c:v>
                      </c:pt>
                      <c:pt idx="24">
                        <c:v>3.5053128817113657</c:v>
                      </c:pt>
                      <c:pt idx="25">
                        <c:v>5.1255166052326405E-2</c:v>
                      </c:pt>
                      <c:pt idx="26">
                        <c:v>0.4986614204436936</c:v>
                      </c:pt>
                      <c:pt idx="28">
                        <c:v>0.83726980214965441</c:v>
                      </c:pt>
                      <c:pt idx="29">
                        <c:v>3.8418494377245231</c:v>
                      </c:pt>
                      <c:pt idx="30">
                        <c:v>1.110714761848141</c:v>
                      </c:pt>
                      <c:pt idx="31">
                        <c:v>-2.7564289652040719E-2</c:v>
                      </c:pt>
                      <c:pt idx="32">
                        <c:v>-9.0475727210818188E-2</c:v>
                      </c:pt>
                      <c:pt idx="33">
                        <c:v>-0.19554431364918745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55BC-4DE1-A86C-F198333F2FEE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SW Flow 6</c:v>
                </c:tx>
                <c:spPr>
                  <a:ln w="19050" cap="rnd">
                    <a:solidFill>
                      <a:srgbClr val="8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800000"/>
                    </a:solidFill>
                    <a:ln w="9525">
                      <a:solidFill>
                        <a:srgbClr val="8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Meters'!$BY$5:$BY$38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Meters'!$CM$5:$CM$38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0.58179705913055102</c:v>
                      </c:pt>
                      <c:pt idx="1">
                        <c:v>4.3098761110042005</c:v>
                      </c:pt>
                      <c:pt idx="2">
                        <c:v>0.84554650734698811</c:v>
                      </c:pt>
                      <c:pt idx="3">
                        <c:v>3.0871813653956508</c:v>
                      </c:pt>
                      <c:pt idx="4">
                        <c:v>1.3194827281800716</c:v>
                      </c:pt>
                      <c:pt idx="5">
                        <c:v>0.57901699448141741</c:v>
                      </c:pt>
                      <c:pt idx="7">
                        <c:v>6.0075147174914392</c:v>
                      </c:pt>
                      <c:pt idx="8">
                        <c:v>6.561922365988913</c:v>
                      </c:pt>
                      <c:pt idx="9">
                        <c:v>3.9777671633115261</c:v>
                      </c:pt>
                      <c:pt idx="10">
                        <c:v>5.5363323474078214</c:v>
                      </c:pt>
                      <c:pt idx="11">
                        <c:v>10.634288207495722</c:v>
                      </c:pt>
                      <c:pt idx="12">
                        <c:v>4.8961785727086422</c:v>
                      </c:pt>
                      <c:pt idx="14">
                        <c:v>10.444507336228327</c:v>
                      </c:pt>
                      <c:pt idx="15">
                        <c:v>12.876704847048069</c:v>
                      </c:pt>
                      <c:pt idx="16">
                        <c:v>53.567880379827066</c:v>
                      </c:pt>
                      <c:pt idx="17">
                        <c:v>43.885205929179087</c:v>
                      </c:pt>
                      <c:pt idx="18">
                        <c:v>50.725452191548101</c:v>
                      </c:pt>
                      <c:pt idx="19">
                        <c:v>33.108079455000372</c:v>
                      </c:pt>
                      <c:pt idx="21">
                        <c:v>24.377940049727044</c:v>
                      </c:pt>
                      <c:pt idx="22">
                        <c:v>10.858477061415087</c:v>
                      </c:pt>
                      <c:pt idx="23">
                        <c:v>15.572470430868494</c:v>
                      </c:pt>
                      <c:pt idx="24">
                        <c:v>24.818735231892376</c:v>
                      </c:pt>
                      <c:pt idx="25">
                        <c:v>18.518618757224814</c:v>
                      </c:pt>
                      <c:pt idx="26">
                        <c:v>17.469470461006612</c:v>
                      </c:pt>
                      <c:pt idx="28">
                        <c:v>15.773062859355298</c:v>
                      </c:pt>
                      <c:pt idx="29">
                        <c:v>30.994379615738456</c:v>
                      </c:pt>
                      <c:pt idx="30">
                        <c:v>26.008700685225644</c:v>
                      </c:pt>
                      <c:pt idx="31">
                        <c:v>10.089495443537531</c:v>
                      </c:pt>
                      <c:pt idx="32">
                        <c:v>15.492269497805133</c:v>
                      </c:pt>
                      <c:pt idx="33" formatCode="0.0">
                        <c:v>15.924386462480511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5-55BC-4DE1-A86C-F198333F2FEE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SW Flow 7</c:v>
                </c:tx>
                <c:spPr>
                  <a:ln w="19050" cap="rnd">
                    <a:solidFill>
                      <a:srgbClr val="CC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0000"/>
                    </a:solidFill>
                    <a:ln w="9525">
                      <a:solidFill>
                        <a:srgbClr val="CC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Meters'!$CN$5:$CN$38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Meters'!$DB$5:$DB$38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0.44868289660987148</c:v>
                      </c:pt>
                      <c:pt idx="1">
                        <c:v>2.6905340986477242</c:v>
                      </c:pt>
                      <c:pt idx="2">
                        <c:v>2.7669809418668478</c:v>
                      </c:pt>
                      <c:pt idx="3">
                        <c:v>0.98986113519754326</c:v>
                      </c:pt>
                      <c:pt idx="4">
                        <c:v>1.9337131706546771</c:v>
                      </c:pt>
                      <c:pt idx="5">
                        <c:v>0.67937020885413091</c:v>
                      </c:pt>
                      <c:pt idx="7">
                        <c:v>5.8152131794130177</c:v>
                      </c:pt>
                      <c:pt idx="8">
                        <c:v>4.0950749938777093</c:v>
                      </c:pt>
                      <c:pt idx="9">
                        <c:v>4.4244662242521926</c:v>
                      </c:pt>
                      <c:pt idx="10">
                        <c:v>3.8487408207560776</c:v>
                      </c:pt>
                      <c:pt idx="11">
                        <c:v>7.9092747376445587</c:v>
                      </c:pt>
                      <c:pt idx="12">
                        <c:v>4.7131914181238059</c:v>
                      </c:pt>
                      <c:pt idx="14">
                        <c:v>8.4129454875636398</c:v>
                      </c:pt>
                      <c:pt idx="15">
                        <c:v>10.84265929713534</c:v>
                      </c:pt>
                      <c:pt idx="16">
                        <c:v>32.429711061387287</c:v>
                      </c:pt>
                      <c:pt idx="17">
                        <c:v>42.42300915566797</c:v>
                      </c:pt>
                      <c:pt idx="18">
                        <c:v>49.958140113067628</c:v>
                      </c:pt>
                      <c:pt idx="19">
                        <c:v>28.37358362833956</c:v>
                      </c:pt>
                      <c:pt idx="21">
                        <c:v>21.90073585150926</c:v>
                      </c:pt>
                      <c:pt idx="22">
                        <c:v>12.680487892084342</c:v>
                      </c:pt>
                      <c:pt idx="23">
                        <c:v>15.560062296126109</c:v>
                      </c:pt>
                      <c:pt idx="24">
                        <c:v>26.897341937715503</c:v>
                      </c:pt>
                      <c:pt idx="25">
                        <c:v>18.289129829481617</c:v>
                      </c:pt>
                      <c:pt idx="26">
                        <c:v>17.110480832632806</c:v>
                      </c:pt>
                      <c:pt idx="28">
                        <c:v>14.435455908361826</c:v>
                      </c:pt>
                      <c:pt idx="29">
                        <c:v>30.881006135710265</c:v>
                      </c:pt>
                      <c:pt idx="30">
                        <c:v>24.020844090889835</c:v>
                      </c:pt>
                      <c:pt idx="32">
                        <c:v>12.495894459120462</c:v>
                      </c:pt>
                      <c:pt idx="33" formatCode="0.0">
                        <c:v>12.50434806228172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55BC-4DE1-A86C-F198333F2FEE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SW Flow 8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Meters'!$DC$5:$DC$38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Meters'!$DQ$5:$DQ$38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0.38717693031098932</c:v>
                      </c:pt>
                      <c:pt idx="1">
                        <c:v>2.3638759850180016</c:v>
                      </c:pt>
                      <c:pt idx="2">
                        <c:v>2.6366041197363543</c:v>
                      </c:pt>
                      <c:pt idx="3">
                        <c:v>0.83962143691020685</c:v>
                      </c:pt>
                      <c:pt idx="4">
                        <c:v>1.6985530774718711</c:v>
                      </c:pt>
                      <c:pt idx="5">
                        <c:v>0.58425569651346621</c:v>
                      </c:pt>
                      <c:pt idx="8">
                        <c:v>3.8264085556286744</c:v>
                      </c:pt>
                      <c:pt idx="9">
                        <c:v>4.4114908342946109</c:v>
                      </c:pt>
                      <c:pt idx="10">
                        <c:v>3.6500936053421675</c:v>
                      </c:pt>
                      <c:pt idx="11">
                        <c:v>8.2480281624167304</c:v>
                      </c:pt>
                      <c:pt idx="12">
                        <c:v>4.623378120800048</c:v>
                      </c:pt>
                      <c:pt idx="14">
                        <c:v>8.7860851553817874</c:v>
                      </c:pt>
                      <c:pt idx="15">
                        <c:v>10.485162382234076</c:v>
                      </c:pt>
                      <c:pt idx="16">
                        <c:v>31.361364594480655</c:v>
                      </c:pt>
                      <c:pt idx="17">
                        <c:v>42.393332684761845</c:v>
                      </c:pt>
                      <c:pt idx="18">
                        <c:v>51.762081317485595</c:v>
                      </c:pt>
                      <c:pt idx="19">
                        <c:v>27.562391393930469</c:v>
                      </c:pt>
                      <c:pt idx="21">
                        <c:v>20.683367646985179</c:v>
                      </c:pt>
                      <c:pt idx="22">
                        <c:v>12.825422738126607</c:v>
                      </c:pt>
                      <c:pt idx="23">
                        <c:v>16.520371945306607</c:v>
                      </c:pt>
                      <c:pt idx="24">
                        <c:v>26.069332295618889</c:v>
                      </c:pt>
                      <c:pt idx="25">
                        <c:v>16.533395679885992</c:v>
                      </c:pt>
                      <c:pt idx="26">
                        <c:v>17.265685741787831</c:v>
                      </c:pt>
                      <c:pt idx="28">
                        <c:v>16.80385536222326</c:v>
                      </c:pt>
                      <c:pt idx="29">
                        <c:v>30.272101905231143</c:v>
                      </c:pt>
                      <c:pt idx="30">
                        <c:v>23.562998836525963</c:v>
                      </c:pt>
                      <c:pt idx="31">
                        <c:v>8.4497005102359708</c:v>
                      </c:pt>
                      <c:pt idx="32">
                        <c:v>13.392243503039394</c:v>
                      </c:pt>
                      <c:pt idx="33" formatCode="0.0">
                        <c:v>10.789593643577255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7-55BC-4DE1-A86C-F198333F2FEE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SW Flow 9</c:v>
                </c:tx>
                <c:spPr>
                  <a:ln w="19050" cap="rnd">
                    <a:solidFill>
                      <a:srgbClr val="FF5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5050"/>
                    </a:solidFill>
                    <a:ln w="9525">
                      <a:solidFill>
                        <a:srgbClr val="FF5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Meters'!$DR$5:$DR$38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Meters'!$EF$5:$EF$38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0.63778405612658595</c:v>
                      </c:pt>
                      <c:pt idx="1">
                        <c:v>2.2120921527478608</c:v>
                      </c:pt>
                      <c:pt idx="2">
                        <c:v>0.75929194520497134</c:v>
                      </c:pt>
                      <c:pt idx="3">
                        <c:v>1.0238826535575782</c:v>
                      </c:pt>
                      <c:pt idx="4">
                        <c:v>2.1825755304553951</c:v>
                      </c:pt>
                      <c:pt idx="5">
                        <c:v>0.39975590126383054</c:v>
                      </c:pt>
                      <c:pt idx="7">
                        <c:v>7.6254322581786305</c:v>
                      </c:pt>
                      <c:pt idx="8">
                        <c:v>4.0679663245782791</c:v>
                      </c:pt>
                      <c:pt idx="9">
                        <c:v>3.3919635437292825</c:v>
                      </c:pt>
                      <c:pt idx="10">
                        <c:v>2.4017782651891046</c:v>
                      </c:pt>
                      <c:pt idx="11">
                        <c:v>10.072119187791927</c:v>
                      </c:pt>
                      <c:pt idx="12">
                        <c:v>5.6913133671573206</c:v>
                      </c:pt>
                      <c:pt idx="14">
                        <c:v>7.9260120306673922</c:v>
                      </c:pt>
                      <c:pt idx="15">
                        <c:v>9.8637030291298871</c:v>
                      </c:pt>
                      <c:pt idx="16">
                        <c:v>34.770119841975877</c:v>
                      </c:pt>
                      <c:pt idx="17">
                        <c:v>44.381649926241465</c:v>
                      </c:pt>
                      <c:pt idx="18">
                        <c:v>56.827535805995552</c:v>
                      </c:pt>
                      <c:pt idx="19">
                        <c:v>23.426403346629098</c:v>
                      </c:pt>
                      <c:pt idx="21">
                        <c:v>17.792380463846538</c:v>
                      </c:pt>
                      <c:pt idx="22">
                        <c:v>11.236761033822992</c:v>
                      </c:pt>
                      <c:pt idx="23">
                        <c:v>17.149389184606626</c:v>
                      </c:pt>
                      <c:pt idx="24">
                        <c:v>24.935596847942456</c:v>
                      </c:pt>
                      <c:pt idx="25">
                        <c:v>16.665634848337476</c:v>
                      </c:pt>
                      <c:pt idx="26">
                        <c:v>15.331935956510335</c:v>
                      </c:pt>
                      <c:pt idx="28">
                        <c:v>14.23614489087783</c:v>
                      </c:pt>
                      <c:pt idx="29">
                        <c:v>28.799752887699153</c:v>
                      </c:pt>
                      <c:pt idx="30">
                        <c:v>21.625988657940081</c:v>
                      </c:pt>
                      <c:pt idx="31">
                        <c:v>8.4203254453278795</c:v>
                      </c:pt>
                      <c:pt idx="32">
                        <c:v>11.168600137788342</c:v>
                      </c:pt>
                      <c:pt idx="33" formatCode="0.0">
                        <c:v>8.131002181979893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8-55BC-4DE1-A86C-F198333F2FEE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SW Flow 10</c:v>
                </c:tx>
                <c:spPr>
                  <a:ln w="19050" cap="rnd">
                    <a:solidFill>
                      <a:srgbClr val="FF9999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99"/>
                    </a:solidFill>
                    <a:ln w="9525">
                      <a:solidFill>
                        <a:srgbClr val="FF9999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Meters'!$EG$5:$EG$38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Meters'!$EU$5:$EU$38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0.56344650906378657</c:v>
                      </c:pt>
                      <c:pt idx="1">
                        <c:v>6.2217847543725995</c:v>
                      </c:pt>
                      <c:pt idx="2">
                        <c:v>0.77183826152311497</c:v>
                      </c:pt>
                      <c:pt idx="3">
                        <c:v>1.9848928084730488</c:v>
                      </c:pt>
                      <c:pt idx="4">
                        <c:v>0.75115018940897471</c:v>
                      </c:pt>
                      <c:pt idx="5">
                        <c:v>3.338220244330472</c:v>
                      </c:pt>
                      <c:pt idx="7">
                        <c:v>5.9990256517491503</c:v>
                      </c:pt>
                      <c:pt idx="8">
                        <c:v>6.1891987495242731</c:v>
                      </c:pt>
                      <c:pt idx="9">
                        <c:v>11.165419657457306</c:v>
                      </c:pt>
                      <c:pt idx="10">
                        <c:v>1.970662456847883</c:v>
                      </c:pt>
                      <c:pt idx="11">
                        <c:v>4.3558210768055972</c:v>
                      </c:pt>
                      <c:pt idx="12">
                        <c:v>6.0875360221359713</c:v>
                      </c:pt>
                      <c:pt idx="14">
                        <c:v>7.3080678694065213</c:v>
                      </c:pt>
                      <c:pt idx="15">
                        <c:v>10.449983910437263</c:v>
                      </c:pt>
                      <c:pt idx="16">
                        <c:v>34.01657848588485</c:v>
                      </c:pt>
                      <c:pt idx="17">
                        <c:v>38.983994894102878</c:v>
                      </c:pt>
                      <c:pt idx="18">
                        <c:v>57.952791042945194</c:v>
                      </c:pt>
                      <c:pt idx="19">
                        <c:v>16.988201463804025</c:v>
                      </c:pt>
                      <c:pt idx="21">
                        <c:v>14.29441171947817</c:v>
                      </c:pt>
                      <c:pt idx="22">
                        <c:v>10.414542947419196</c:v>
                      </c:pt>
                      <c:pt idx="23">
                        <c:v>14.55589762472885</c:v>
                      </c:pt>
                      <c:pt idx="24">
                        <c:v>17.922960164109515</c:v>
                      </c:pt>
                      <c:pt idx="25">
                        <c:v>15.438037615768296</c:v>
                      </c:pt>
                      <c:pt idx="26">
                        <c:v>11.900171592497632</c:v>
                      </c:pt>
                      <c:pt idx="28">
                        <c:v>13.994446253865016</c:v>
                      </c:pt>
                      <c:pt idx="29">
                        <c:v>23.921828302196712</c:v>
                      </c:pt>
                      <c:pt idx="30">
                        <c:v>20.458326174897664</c:v>
                      </c:pt>
                      <c:pt idx="31">
                        <c:v>9.3865548363771367</c:v>
                      </c:pt>
                      <c:pt idx="32">
                        <c:v>10.134168966535432</c:v>
                      </c:pt>
                      <c:pt idx="33" formatCode="0.0">
                        <c:v>5.698622468224265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9-55BC-4DE1-A86C-F198333F2FEE}"/>
                  </c:ext>
                </c:extLst>
              </c15:ser>
            </c15:filteredScatterSeries>
          </c:ext>
        </c:extLst>
      </c:scatterChart>
      <c:valAx>
        <c:axId val="-157545496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453328"/>
        <c:crosses val="autoZero"/>
        <c:crossBetween val="midCat"/>
        <c:majorUnit val="6"/>
      </c:valAx>
      <c:valAx>
        <c:axId val="-1575453328"/>
        <c:scaling>
          <c:orientation val="minMax"/>
          <c:max val="6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 (cm/d)</a:t>
                </a:r>
              </a:p>
            </c:rich>
          </c:tx>
          <c:layout>
            <c:manualLayout>
              <c:xMode val="edge"/>
              <c:yMode val="edge"/>
              <c:x val="9.0293902997560672E-3"/>
              <c:y val="0.1000459968571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45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85983507920461"/>
          <c:y val="0.10899808352618295"/>
          <c:w val="0.10374530690678169"/>
          <c:h val="0.2757141223196081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SW Flow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18"/>
          <c:order val="18"/>
          <c:tx>
            <c:v>SW Flow 6</c:v>
          </c:tx>
          <c:spPr>
            <a:ln w="19050" cap="rnd">
              <a:solidFill>
                <a:srgbClr val="8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0000"/>
              </a:solidFill>
              <a:ln w="9525">
                <a:solidFill>
                  <a:srgbClr val="800000"/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Meters'!$CM$5:$CM$38</c:f>
              <c:numCache>
                <c:formatCode>0.00</c:formatCode>
                <c:ptCount val="34"/>
                <c:pt idx="0">
                  <c:v>0.58179705913055102</c:v>
                </c:pt>
                <c:pt idx="1">
                  <c:v>4.3098761110042005</c:v>
                </c:pt>
                <c:pt idx="2">
                  <c:v>0.84554650734698811</c:v>
                </c:pt>
                <c:pt idx="3">
                  <c:v>3.0871813653956508</c:v>
                </c:pt>
                <c:pt idx="4">
                  <c:v>1.3194827281800716</c:v>
                </c:pt>
                <c:pt idx="5">
                  <c:v>0.57901699448141741</c:v>
                </c:pt>
                <c:pt idx="7">
                  <c:v>6.0075147174914392</c:v>
                </c:pt>
                <c:pt idx="8">
                  <c:v>6.561922365988913</c:v>
                </c:pt>
                <c:pt idx="9">
                  <c:v>3.9777671633115261</c:v>
                </c:pt>
                <c:pt idx="10">
                  <c:v>5.5363323474078214</c:v>
                </c:pt>
                <c:pt idx="11">
                  <c:v>10.634288207495722</c:v>
                </c:pt>
                <c:pt idx="12">
                  <c:v>4.8961785727086422</c:v>
                </c:pt>
                <c:pt idx="14">
                  <c:v>10.444507336228327</c:v>
                </c:pt>
                <c:pt idx="15">
                  <c:v>12.876704847048069</c:v>
                </c:pt>
                <c:pt idx="16">
                  <c:v>53.567880379827066</c:v>
                </c:pt>
                <c:pt idx="17">
                  <c:v>43.885205929179087</c:v>
                </c:pt>
                <c:pt idx="18">
                  <c:v>50.725452191548101</c:v>
                </c:pt>
                <c:pt idx="19">
                  <c:v>33.108079455000372</c:v>
                </c:pt>
                <c:pt idx="21">
                  <c:v>24.377940049727044</c:v>
                </c:pt>
                <c:pt idx="22">
                  <c:v>10.858477061415087</c:v>
                </c:pt>
                <c:pt idx="23">
                  <c:v>15.572470430868494</c:v>
                </c:pt>
                <c:pt idx="24">
                  <c:v>24.818735231892376</c:v>
                </c:pt>
                <c:pt idx="25">
                  <c:v>18.518618757224814</c:v>
                </c:pt>
                <c:pt idx="26">
                  <c:v>17.469470461006612</c:v>
                </c:pt>
                <c:pt idx="28">
                  <c:v>15.773062859355298</c:v>
                </c:pt>
                <c:pt idx="29">
                  <c:v>30.994379615738456</c:v>
                </c:pt>
                <c:pt idx="30">
                  <c:v>26.008700685225644</c:v>
                </c:pt>
                <c:pt idx="31">
                  <c:v>10.089495443537531</c:v>
                </c:pt>
                <c:pt idx="32">
                  <c:v>15.492269497805133</c:v>
                </c:pt>
                <c:pt idx="33" formatCode="0.0">
                  <c:v>15.924386462480511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5BC-4DE1-A86C-F198333F2FEE}"/>
            </c:ext>
          </c:extLst>
        </c:ser>
        <c:ser>
          <c:idx val="19"/>
          <c:order val="19"/>
          <c:tx>
            <c:v>SW Flow 7</c:v>
          </c:tx>
          <c:spPr>
            <a:ln w="19050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Meters'!$DB$5:$DB$38</c:f>
              <c:numCache>
                <c:formatCode>0.00</c:formatCode>
                <c:ptCount val="34"/>
                <c:pt idx="0">
                  <c:v>0.44868289660987148</c:v>
                </c:pt>
                <c:pt idx="1">
                  <c:v>2.6905340986477242</c:v>
                </c:pt>
                <c:pt idx="2">
                  <c:v>2.7669809418668478</c:v>
                </c:pt>
                <c:pt idx="3">
                  <c:v>0.98986113519754326</c:v>
                </c:pt>
                <c:pt idx="4">
                  <c:v>1.9337131706546771</c:v>
                </c:pt>
                <c:pt idx="5">
                  <c:v>0.67937020885413091</c:v>
                </c:pt>
                <c:pt idx="7">
                  <c:v>5.8152131794130177</c:v>
                </c:pt>
                <c:pt idx="8">
                  <c:v>4.0950749938777093</c:v>
                </c:pt>
                <c:pt idx="9">
                  <c:v>4.4244662242521926</c:v>
                </c:pt>
                <c:pt idx="10">
                  <c:v>3.8487408207560776</c:v>
                </c:pt>
                <c:pt idx="11">
                  <c:v>7.9092747376445587</c:v>
                </c:pt>
                <c:pt idx="12">
                  <c:v>4.7131914181238059</c:v>
                </c:pt>
                <c:pt idx="14">
                  <c:v>8.4129454875636398</c:v>
                </c:pt>
                <c:pt idx="15">
                  <c:v>10.84265929713534</c:v>
                </c:pt>
                <c:pt idx="16">
                  <c:v>32.429711061387287</c:v>
                </c:pt>
                <c:pt idx="17">
                  <c:v>42.42300915566797</c:v>
                </c:pt>
                <c:pt idx="18">
                  <c:v>49.958140113067628</c:v>
                </c:pt>
                <c:pt idx="19">
                  <c:v>28.37358362833956</c:v>
                </c:pt>
                <c:pt idx="21">
                  <c:v>21.90073585150926</c:v>
                </c:pt>
                <c:pt idx="22">
                  <c:v>12.680487892084342</c:v>
                </c:pt>
                <c:pt idx="23">
                  <c:v>15.560062296126109</c:v>
                </c:pt>
                <c:pt idx="24">
                  <c:v>26.897341937715503</c:v>
                </c:pt>
                <c:pt idx="25">
                  <c:v>18.289129829481617</c:v>
                </c:pt>
                <c:pt idx="26">
                  <c:v>17.110480832632806</c:v>
                </c:pt>
                <c:pt idx="28">
                  <c:v>14.435455908361826</c:v>
                </c:pt>
                <c:pt idx="29">
                  <c:v>30.881006135710265</c:v>
                </c:pt>
                <c:pt idx="30">
                  <c:v>24.020844090889835</c:v>
                </c:pt>
                <c:pt idx="32">
                  <c:v>12.495894459120462</c:v>
                </c:pt>
                <c:pt idx="33" formatCode="0.0">
                  <c:v>12.50434806228172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5BC-4DE1-A86C-F198333F2FEE}"/>
            </c:ext>
          </c:extLst>
        </c:ser>
        <c:ser>
          <c:idx val="20"/>
          <c:order val="20"/>
          <c:tx>
            <c:v>SW Flow 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Meters'!$DQ$5:$DQ$38</c:f>
              <c:numCache>
                <c:formatCode>0.00</c:formatCode>
                <c:ptCount val="34"/>
                <c:pt idx="0">
                  <c:v>0.38717693031098932</c:v>
                </c:pt>
                <c:pt idx="1">
                  <c:v>2.3638759850180016</c:v>
                </c:pt>
                <c:pt idx="2">
                  <c:v>2.6366041197363543</c:v>
                </c:pt>
                <c:pt idx="3">
                  <c:v>0.83962143691020685</c:v>
                </c:pt>
                <c:pt idx="4">
                  <c:v>1.6985530774718711</c:v>
                </c:pt>
                <c:pt idx="5">
                  <c:v>0.58425569651346621</c:v>
                </c:pt>
                <c:pt idx="8">
                  <c:v>3.8264085556286744</c:v>
                </c:pt>
                <c:pt idx="9">
                  <c:v>4.4114908342946109</c:v>
                </c:pt>
                <c:pt idx="10">
                  <c:v>3.6500936053421675</c:v>
                </c:pt>
                <c:pt idx="11">
                  <c:v>8.2480281624167304</c:v>
                </c:pt>
                <c:pt idx="12">
                  <c:v>4.623378120800048</c:v>
                </c:pt>
                <c:pt idx="14">
                  <c:v>8.7860851553817874</c:v>
                </c:pt>
                <c:pt idx="15">
                  <c:v>10.485162382234076</c:v>
                </c:pt>
                <c:pt idx="16">
                  <c:v>31.361364594480655</c:v>
                </c:pt>
                <c:pt idx="17">
                  <c:v>42.393332684761845</c:v>
                </c:pt>
                <c:pt idx="18">
                  <c:v>51.762081317485595</c:v>
                </c:pt>
                <c:pt idx="19">
                  <c:v>27.562391393930469</c:v>
                </c:pt>
                <c:pt idx="21">
                  <c:v>20.683367646985179</c:v>
                </c:pt>
                <c:pt idx="22">
                  <c:v>12.825422738126607</c:v>
                </c:pt>
                <c:pt idx="23">
                  <c:v>16.520371945306607</c:v>
                </c:pt>
                <c:pt idx="24">
                  <c:v>26.069332295618889</c:v>
                </c:pt>
                <c:pt idx="25">
                  <c:v>16.533395679885992</c:v>
                </c:pt>
                <c:pt idx="26">
                  <c:v>17.265685741787831</c:v>
                </c:pt>
                <c:pt idx="28">
                  <c:v>16.80385536222326</c:v>
                </c:pt>
                <c:pt idx="29">
                  <c:v>30.272101905231143</c:v>
                </c:pt>
                <c:pt idx="30">
                  <c:v>23.562998836525963</c:v>
                </c:pt>
                <c:pt idx="31">
                  <c:v>8.4497005102359708</c:v>
                </c:pt>
                <c:pt idx="32">
                  <c:v>13.392243503039394</c:v>
                </c:pt>
                <c:pt idx="33" formatCode="0.0">
                  <c:v>10.789593643577255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5BC-4DE1-A86C-F198333F2FEE}"/>
            </c:ext>
          </c:extLst>
        </c:ser>
        <c:ser>
          <c:idx val="21"/>
          <c:order val="21"/>
          <c:tx>
            <c:v>SW Flow 9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Meters'!$EF$5:$EF$38</c:f>
              <c:numCache>
                <c:formatCode>0.00</c:formatCode>
                <c:ptCount val="34"/>
                <c:pt idx="0">
                  <c:v>0.63778405612658595</c:v>
                </c:pt>
                <c:pt idx="1">
                  <c:v>2.2120921527478608</c:v>
                </c:pt>
                <c:pt idx="2">
                  <c:v>0.75929194520497134</c:v>
                </c:pt>
                <c:pt idx="3">
                  <c:v>1.0238826535575782</c:v>
                </c:pt>
                <c:pt idx="4">
                  <c:v>2.1825755304553951</c:v>
                </c:pt>
                <c:pt idx="5">
                  <c:v>0.39975590126383054</c:v>
                </c:pt>
                <c:pt idx="7">
                  <c:v>7.6254322581786305</c:v>
                </c:pt>
                <c:pt idx="8">
                  <c:v>4.0679663245782791</c:v>
                </c:pt>
                <c:pt idx="9">
                  <c:v>3.3919635437292825</c:v>
                </c:pt>
                <c:pt idx="10">
                  <c:v>2.4017782651891046</c:v>
                </c:pt>
                <c:pt idx="11">
                  <c:v>10.072119187791927</c:v>
                </c:pt>
                <c:pt idx="12">
                  <c:v>5.6913133671573206</c:v>
                </c:pt>
                <c:pt idx="14">
                  <c:v>7.9260120306673922</c:v>
                </c:pt>
                <c:pt idx="15">
                  <c:v>9.8637030291298871</c:v>
                </c:pt>
                <c:pt idx="16">
                  <c:v>34.770119841975877</c:v>
                </c:pt>
                <c:pt idx="17">
                  <c:v>44.381649926241465</c:v>
                </c:pt>
                <c:pt idx="18">
                  <c:v>56.827535805995552</c:v>
                </c:pt>
                <c:pt idx="19">
                  <c:v>23.426403346629098</c:v>
                </c:pt>
                <c:pt idx="21">
                  <c:v>17.792380463846538</c:v>
                </c:pt>
                <c:pt idx="22">
                  <c:v>11.236761033822992</c:v>
                </c:pt>
                <c:pt idx="23">
                  <c:v>17.149389184606626</c:v>
                </c:pt>
                <c:pt idx="24">
                  <c:v>24.935596847942456</c:v>
                </c:pt>
                <c:pt idx="25">
                  <c:v>16.665634848337476</c:v>
                </c:pt>
                <c:pt idx="26">
                  <c:v>15.331935956510335</c:v>
                </c:pt>
                <c:pt idx="28">
                  <c:v>14.23614489087783</c:v>
                </c:pt>
                <c:pt idx="29">
                  <c:v>28.799752887699153</c:v>
                </c:pt>
                <c:pt idx="30">
                  <c:v>21.625988657940081</c:v>
                </c:pt>
                <c:pt idx="31">
                  <c:v>8.4203254453278795</c:v>
                </c:pt>
                <c:pt idx="32">
                  <c:v>11.168600137788342</c:v>
                </c:pt>
                <c:pt idx="33" formatCode="0.0">
                  <c:v>8.131002181979893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5BC-4DE1-A86C-F198333F2FEE}"/>
            </c:ext>
          </c:extLst>
        </c:ser>
        <c:ser>
          <c:idx val="22"/>
          <c:order val="22"/>
          <c:tx>
            <c:v>SW Flow 10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solidFill>
                  <a:srgbClr val="FF9999"/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Meters'!$EU$5:$EU$38</c:f>
              <c:numCache>
                <c:formatCode>0.00</c:formatCode>
                <c:ptCount val="34"/>
                <c:pt idx="0">
                  <c:v>0.56344650906378657</c:v>
                </c:pt>
                <c:pt idx="1">
                  <c:v>6.2217847543725995</c:v>
                </c:pt>
                <c:pt idx="2">
                  <c:v>0.77183826152311497</c:v>
                </c:pt>
                <c:pt idx="3">
                  <c:v>1.9848928084730488</c:v>
                </c:pt>
                <c:pt idx="4">
                  <c:v>0.75115018940897471</c:v>
                </c:pt>
                <c:pt idx="5">
                  <c:v>3.338220244330472</c:v>
                </c:pt>
                <c:pt idx="7">
                  <c:v>5.9990256517491503</c:v>
                </c:pt>
                <c:pt idx="8">
                  <c:v>6.1891987495242731</c:v>
                </c:pt>
                <c:pt idx="9">
                  <c:v>11.165419657457306</c:v>
                </c:pt>
                <c:pt idx="10">
                  <c:v>1.970662456847883</c:v>
                </c:pt>
                <c:pt idx="11">
                  <c:v>4.3558210768055972</c:v>
                </c:pt>
                <c:pt idx="12">
                  <c:v>6.0875360221359713</c:v>
                </c:pt>
                <c:pt idx="14">
                  <c:v>7.3080678694065213</c:v>
                </c:pt>
                <c:pt idx="15">
                  <c:v>10.449983910437263</c:v>
                </c:pt>
                <c:pt idx="16">
                  <c:v>34.01657848588485</c:v>
                </c:pt>
                <c:pt idx="17">
                  <c:v>38.983994894102878</c:v>
                </c:pt>
                <c:pt idx="18">
                  <c:v>57.952791042945194</c:v>
                </c:pt>
                <c:pt idx="19">
                  <c:v>16.988201463804025</c:v>
                </c:pt>
                <c:pt idx="21">
                  <c:v>14.29441171947817</c:v>
                </c:pt>
                <c:pt idx="22">
                  <c:v>10.414542947419196</c:v>
                </c:pt>
                <c:pt idx="23">
                  <c:v>14.55589762472885</c:v>
                </c:pt>
                <c:pt idx="24">
                  <c:v>17.922960164109515</c:v>
                </c:pt>
                <c:pt idx="25">
                  <c:v>15.438037615768296</c:v>
                </c:pt>
                <c:pt idx="26">
                  <c:v>11.900171592497632</c:v>
                </c:pt>
                <c:pt idx="28">
                  <c:v>13.994446253865016</c:v>
                </c:pt>
                <c:pt idx="29">
                  <c:v>23.921828302196712</c:v>
                </c:pt>
                <c:pt idx="30">
                  <c:v>20.458326174897664</c:v>
                </c:pt>
                <c:pt idx="31">
                  <c:v>9.3865548363771367</c:v>
                </c:pt>
                <c:pt idx="32">
                  <c:v>10.134168966535432</c:v>
                </c:pt>
                <c:pt idx="33" formatCode="0.0">
                  <c:v>5.698622468224265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5BC-4DE1-A86C-F198333F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458768"/>
        <c:axId val="-15754511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4">
                        <a:shade val="3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35000"/>
                      </a:schemeClr>
                    </a:solidFill>
                    <a:ln w="9525">
                      <a:solidFill>
                        <a:schemeClr val="accent4">
                          <a:shade val="3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5BC-4DE1-A86C-F198333F2FE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4">
                        <a:shade val="4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41000"/>
                      </a:schemeClr>
                    </a:solidFill>
                    <a:ln w="9525">
                      <a:solidFill>
                        <a:schemeClr val="accent4">
                          <a:shade val="4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55BC-4DE1-A86C-F198333F2FE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47000"/>
                      </a:schemeClr>
                    </a:solidFill>
                    <a:ln w="9525">
                      <a:solidFill>
                        <a:schemeClr val="accent4">
                          <a:shade val="4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55BC-4DE1-A86C-F198333F2FE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4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53000"/>
                      </a:schemeClr>
                    </a:solidFill>
                    <a:ln w="9525">
                      <a:solidFill>
                        <a:schemeClr val="accent4">
                          <a:shade val="5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55BC-4DE1-A86C-F198333F2FE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59000"/>
                      </a:schemeClr>
                    </a:solidFill>
                    <a:ln w="9525">
                      <a:solidFill>
                        <a:schemeClr val="accent4">
                          <a:shade val="5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55BC-4DE1-A86C-F198333F2FE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4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65000"/>
                      </a:schemeClr>
                    </a:solidFill>
                    <a:ln w="9525">
                      <a:solidFill>
                        <a:schemeClr val="accent4">
                          <a:shade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55BC-4DE1-A86C-F198333F2FE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4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0000"/>
                      </a:schemeClr>
                    </a:solidFill>
                    <a:ln w="9525">
                      <a:solidFill>
                        <a:schemeClr val="accent4">
                          <a:shade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[1]June!$Q$5:$Q$38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79.158964879852135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55BC-4DE1-A86C-F198333F2FE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 2</c:v>
                </c:tx>
                <c:spPr>
                  <a:ln w="19050" cap="rnd">
                    <a:solidFill>
                      <a:schemeClr val="accent4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6000"/>
                      </a:schemeClr>
                    </a:solidFill>
                    <a:ln w="9525">
                      <a:solidFill>
                        <a:schemeClr val="accent4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[1]June!$AE$5:$AE$38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86.195860969156612</c:v>
                      </c:pt>
                      <c:pt idx="1">
                        <c:v>76.474837937049273</c:v>
                      </c:pt>
                      <c:pt idx="2">
                        <c:v>79.585604624604116</c:v>
                      </c:pt>
                      <c:pt idx="3">
                        <c:v>75.406879761958422</c:v>
                      </c:pt>
                      <c:pt idx="5">
                        <c:v>79.984328538133894</c:v>
                      </c:pt>
                      <c:pt idx="7">
                        <c:v>43.371237127013472</c:v>
                      </c:pt>
                      <c:pt idx="8">
                        <c:v>33.444010862371918</c:v>
                      </c:pt>
                      <c:pt idx="9">
                        <c:v>24.538557693586359</c:v>
                      </c:pt>
                      <c:pt idx="10">
                        <c:v>33.887795589266375</c:v>
                      </c:pt>
                      <c:pt idx="11">
                        <c:v>22.905113986444857</c:v>
                      </c:pt>
                      <c:pt idx="12">
                        <c:v>47.20035995719428</c:v>
                      </c:pt>
                      <c:pt idx="14">
                        <c:v>-7.4173341548572562</c:v>
                      </c:pt>
                      <c:pt idx="15">
                        <c:v>6.1145874367443422</c:v>
                      </c:pt>
                      <c:pt idx="16">
                        <c:v>10.002843736669984</c:v>
                      </c:pt>
                      <c:pt idx="17">
                        <c:v>-6.9962088347353664</c:v>
                      </c:pt>
                      <c:pt idx="18">
                        <c:v>-6.1750419120491973</c:v>
                      </c:pt>
                      <c:pt idx="19">
                        <c:v>-2.7754439029854803</c:v>
                      </c:pt>
                      <c:pt idx="21">
                        <c:v>0.20774905985083575</c:v>
                      </c:pt>
                      <c:pt idx="22">
                        <c:v>-3.2435370076280132</c:v>
                      </c:pt>
                      <c:pt idx="23">
                        <c:v>7.6932598362820181</c:v>
                      </c:pt>
                      <c:pt idx="24">
                        <c:v>8.3423086439518617</c:v>
                      </c:pt>
                      <c:pt idx="25">
                        <c:v>-3.6655283686832143</c:v>
                      </c:pt>
                      <c:pt idx="26">
                        <c:v>1.7460403754847638</c:v>
                      </c:pt>
                      <c:pt idx="28">
                        <c:v>-5.1844496008180085</c:v>
                      </c:pt>
                      <c:pt idx="29">
                        <c:v>-4.6754376427095785</c:v>
                      </c:pt>
                      <c:pt idx="30">
                        <c:v>-7.2550831792975821</c:v>
                      </c:pt>
                      <c:pt idx="32">
                        <c:v>-1.1174062970844592</c:v>
                      </c:pt>
                      <c:pt idx="33">
                        <c:v>-8.160813308687608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55BC-4DE1-A86C-F198333F2FE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chemeClr val="accent4">
                        <a:shade val="8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82000"/>
                      </a:schemeClr>
                    </a:solidFill>
                    <a:ln w="9525">
                      <a:solidFill>
                        <a:schemeClr val="accent4">
                          <a:shade val="8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[1]June!$AS$5:$AS$38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85.129232481935802</c:v>
                      </c:pt>
                      <c:pt idx="1">
                        <c:v>83.788923645670408</c:v>
                      </c:pt>
                      <c:pt idx="2">
                        <c:v>79.279686970217327</c:v>
                      </c:pt>
                      <c:pt idx="3">
                        <c:v>75.887172490684506</c:v>
                      </c:pt>
                      <c:pt idx="4">
                        <c:v>97.018049363923026</c:v>
                      </c:pt>
                      <c:pt idx="5">
                        <c:v>86.730041369597743</c:v>
                      </c:pt>
                      <c:pt idx="7">
                        <c:v>44.531731361675909</c:v>
                      </c:pt>
                      <c:pt idx="9">
                        <c:v>25.29966952332942</c:v>
                      </c:pt>
                      <c:pt idx="10">
                        <c:v>31.532069422406895</c:v>
                      </c:pt>
                      <c:pt idx="11">
                        <c:v>21.742425950137495</c:v>
                      </c:pt>
                      <c:pt idx="12">
                        <c:v>45.899235649697765</c:v>
                      </c:pt>
                      <c:pt idx="14">
                        <c:v>-4.8849030649529261</c:v>
                      </c:pt>
                      <c:pt idx="15">
                        <c:v>6.9927255381312916</c:v>
                      </c:pt>
                      <c:pt idx="16">
                        <c:v>8.3676951514289826</c:v>
                      </c:pt>
                      <c:pt idx="17">
                        <c:v>-1.2168823166974672</c:v>
                      </c:pt>
                      <c:pt idx="18">
                        <c:v>-1.5548548439708743</c:v>
                      </c:pt>
                      <c:pt idx="19">
                        <c:v>-2.4264987967774507</c:v>
                      </c:pt>
                      <c:pt idx="21">
                        <c:v>2.7979222887027002</c:v>
                      </c:pt>
                      <c:pt idx="22">
                        <c:v>-1.4012377453847753</c:v>
                      </c:pt>
                      <c:pt idx="23">
                        <c:v>4.4121769037301872</c:v>
                      </c:pt>
                      <c:pt idx="25">
                        <c:v>-0.77456277548698937</c:v>
                      </c:pt>
                      <c:pt idx="26">
                        <c:v>2.4630314232901926</c:v>
                      </c:pt>
                      <c:pt idx="28">
                        <c:v>-2.2095172591669465</c:v>
                      </c:pt>
                      <c:pt idx="29">
                        <c:v>-2.7939001848428733</c:v>
                      </c:pt>
                      <c:pt idx="30">
                        <c:v>-1.3216266173752373</c:v>
                      </c:pt>
                      <c:pt idx="31">
                        <c:v>-7.2851201478742871</c:v>
                      </c:pt>
                      <c:pt idx="32">
                        <c:v>-1.6889273150080402</c:v>
                      </c:pt>
                      <c:pt idx="33">
                        <c:v>-3.0954938302442994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55BC-4DE1-A86C-F198333F2FE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FW Flow 1</c:v>
                </c:tx>
                <c:spPr>
                  <a:ln w="19050" cap="rnd">
                    <a:solidFill>
                      <a:schemeClr val="accent4">
                        <a:shade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88000"/>
                      </a:schemeClr>
                    </a:solidFill>
                    <a:ln w="9525">
                      <a:solidFill>
                        <a:schemeClr val="accent4">
                          <a:shade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[1]June!$R$5:$R$38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4.8162921166131589</c:v>
                      </c:pt>
                      <c:pt idx="1">
                        <c:v>13.977364853909267</c:v>
                      </c:pt>
                      <c:pt idx="2">
                        <c:v>34.430435299585994</c:v>
                      </c:pt>
                      <c:pt idx="3">
                        <c:v>37.403768200538323</c:v>
                      </c:pt>
                      <c:pt idx="4">
                        <c:v>26.673692858146595</c:v>
                      </c:pt>
                      <c:pt idx="5">
                        <c:v>15.945309206472743</c:v>
                      </c:pt>
                      <c:pt idx="7">
                        <c:v>22.481175211596465</c:v>
                      </c:pt>
                      <c:pt idx="8">
                        <c:v>27.617580612035326</c:v>
                      </c:pt>
                      <c:pt idx="9">
                        <c:v>24.459923684750997</c:v>
                      </c:pt>
                      <c:pt idx="10">
                        <c:v>20.043454291922039</c:v>
                      </c:pt>
                      <c:pt idx="11">
                        <c:v>33.017695193004073</c:v>
                      </c:pt>
                      <c:pt idx="12">
                        <c:v>42.18622650279427</c:v>
                      </c:pt>
                      <c:pt idx="14">
                        <c:v>1.9038817005545292</c:v>
                      </c:pt>
                      <c:pt idx="15">
                        <c:v>2.4494384451578739</c:v>
                      </c:pt>
                      <c:pt idx="16">
                        <c:v>22.547318697236005</c:v>
                      </c:pt>
                      <c:pt idx="17">
                        <c:v>11.506793786684826</c:v>
                      </c:pt>
                      <c:pt idx="18">
                        <c:v>24.479521354217336</c:v>
                      </c:pt>
                      <c:pt idx="19">
                        <c:v>1.2955216136459446</c:v>
                      </c:pt>
                      <c:pt idx="21">
                        <c:v>1.9827371880100748</c:v>
                      </c:pt>
                      <c:pt idx="22">
                        <c:v>1.3653511474311162</c:v>
                      </c:pt>
                      <c:pt idx="23">
                        <c:v>5.1799785971397991</c:v>
                      </c:pt>
                      <c:pt idx="24">
                        <c:v>3.5053128817113657</c:v>
                      </c:pt>
                      <c:pt idx="25">
                        <c:v>0.77742106344110551</c:v>
                      </c:pt>
                      <c:pt idx="26">
                        <c:v>0.56750008107143879</c:v>
                      </c:pt>
                      <c:pt idx="28">
                        <c:v>3.3040395196246943</c:v>
                      </c:pt>
                      <c:pt idx="29">
                        <c:v>12.410091772870253</c:v>
                      </c:pt>
                      <c:pt idx="30">
                        <c:v>4.1670720238674326</c:v>
                      </c:pt>
                      <c:pt idx="31">
                        <c:v>0.62652008950286953</c:v>
                      </c:pt>
                      <c:pt idx="32">
                        <c:v>0.28456075493725097</c:v>
                      </c:pt>
                      <c:pt idx="33">
                        <c:v>0.25396979818616233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55BC-4DE1-A86C-F198333F2FE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FW Flow 2</c:v>
                </c:tx>
                <c:spPr>
                  <a:ln w="19050" cap="rnd">
                    <a:solidFill>
                      <a:schemeClr val="accent4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94000"/>
                      </a:schemeClr>
                    </a:solidFill>
                    <a:ln w="9525">
                      <a:solidFill>
                        <a:schemeClr val="accent4">
                          <a:shade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[1]June!$AF$5:$AF$38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10.283014992811664</c:v>
                      </c:pt>
                      <c:pt idx="1">
                        <c:v>12.701084195392978</c:v>
                      </c:pt>
                      <c:pt idx="2">
                        <c:v>29.227929651608996</c:v>
                      </c:pt>
                      <c:pt idx="3">
                        <c:v>21.69601452800207</c:v>
                      </c:pt>
                      <c:pt idx="5">
                        <c:v>21.516252121369352</c:v>
                      </c:pt>
                      <c:pt idx="7">
                        <c:v>2.8406892153365551</c:v>
                      </c:pt>
                      <c:pt idx="8">
                        <c:v>12.673519905740937</c:v>
                      </c:pt>
                      <c:pt idx="9">
                        <c:v>7.9786187588503017</c:v>
                      </c:pt>
                      <c:pt idx="10">
                        <c:v>9.1952848850406994</c:v>
                      </c:pt>
                      <c:pt idx="11">
                        <c:v>7.2331938904562696</c:v>
                      </c:pt>
                      <c:pt idx="12">
                        <c:v>20.977937758753015</c:v>
                      </c:pt>
                      <c:pt idx="14">
                        <c:v>-0.78077201630076387</c:v>
                      </c:pt>
                      <c:pt idx="15">
                        <c:v>0.87249083892726276</c:v>
                      </c:pt>
                      <c:pt idx="16">
                        <c:v>1.2167201738171676</c:v>
                      </c:pt>
                      <c:pt idx="17">
                        <c:v>-0.80190463836732861</c:v>
                      </c:pt>
                      <c:pt idx="18">
                        <c:v>-0.62111532682600101</c:v>
                      </c:pt>
                      <c:pt idx="19">
                        <c:v>-0.42848958502231971</c:v>
                      </c:pt>
                      <c:pt idx="21">
                        <c:v>0.11274334943951787</c:v>
                      </c:pt>
                      <c:pt idx="22">
                        <c:v>-0.53869269600371694</c:v>
                      </c:pt>
                      <c:pt idx="23">
                        <c:v>1.0077720487293405</c:v>
                      </c:pt>
                      <c:pt idx="25">
                        <c:v>-0.50588578655511041</c:v>
                      </c:pt>
                      <c:pt idx="26">
                        <c:v>0.20829955356660335</c:v>
                      </c:pt>
                      <c:pt idx="28">
                        <c:v>-0.56998627190279871</c:v>
                      </c:pt>
                      <c:pt idx="29">
                        <c:v>-0.55777150825307253</c:v>
                      </c:pt>
                      <c:pt idx="30">
                        <c:v>-0.6958091470203529</c:v>
                      </c:pt>
                      <c:pt idx="32">
                        <c:v>-0.31104409205391959</c:v>
                      </c:pt>
                      <c:pt idx="33">
                        <c:v>-0.57268865324123563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55BC-4DE1-A86C-F198333F2FE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FW Flow 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[1]June!$S$5:$S$38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0.79774297110613901</c:v>
                      </c:pt>
                      <c:pt idx="1">
                        <c:v>2.1629860232837164</c:v>
                      </c:pt>
                      <c:pt idx="2">
                        <c:v>0.89120212731459247</c:v>
                      </c:pt>
                      <c:pt idx="3">
                        <c:v>9.8476937877657704</c:v>
                      </c:pt>
                      <c:pt idx="4">
                        <c:v>0.46081006583001027</c:v>
                      </c:pt>
                      <c:pt idx="5">
                        <c:v>0.19504167072024003</c:v>
                      </c:pt>
                      <c:pt idx="7">
                        <c:v>2.7819826831403809</c:v>
                      </c:pt>
                      <c:pt idx="8">
                        <c:v>3.4935304990757885</c:v>
                      </c:pt>
                      <c:pt idx="9">
                        <c:v>2.6745792392256078</c:v>
                      </c:pt>
                      <c:pt idx="10">
                        <c:v>2.4126860589551526</c:v>
                      </c:pt>
                      <c:pt idx="11">
                        <c:v>5.3448779064111278</c:v>
                      </c:pt>
                      <c:pt idx="12">
                        <c:v>1.5564635556852622</c:v>
                      </c:pt>
                      <c:pt idx="14">
                        <c:v>6.9850071883343583</c:v>
                      </c:pt>
                      <c:pt idx="15">
                        <c:v>7.842959215660839</c:v>
                      </c:pt>
                      <c:pt idx="16">
                        <c:v>20.727535103933587</c:v>
                      </c:pt>
                      <c:pt idx="17">
                        <c:v>25.686188669455525</c:v>
                      </c:pt>
                      <c:pt idx="18">
                        <c:v>28.152057593151081</c:v>
                      </c:pt>
                      <c:pt idx="19">
                        <c:v>18.587519322026566</c:v>
                      </c:pt>
                      <c:pt idx="21">
                        <c:v>10.882759888013315</c:v>
                      </c:pt>
                      <c:pt idx="22">
                        <c:v>6.5878652268378897</c:v>
                      </c:pt>
                      <c:pt idx="23">
                        <c:v>10.960372280053184</c:v>
                      </c:pt>
                      <c:pt idx="24">
                        <c:v>17.079482439926061</c:v>
                      </c:pt>
                      <c:pt idx="25">
                        <c:v>12.789830398547197</c:v>
                      </c:pt>
                      <c:pt idx="26">
                        <c:v>7.6196344218525383</c:v>
                      </c:pt>
                      <c:pt idx="28">
                        <c:v>12.602393228913318</c:v>
                      </c:pt>
                      <c:pt idx="29">
                        <c:v>23.613300039995245</c:v>
                      </c:pt>
                      <c:pt idx="30">
                        <c:v>19.224740841629643</c:v>
                      </c:pt>
                      <c:pt idx="31">
                        <c:v>9.1980413140059021</c:v>
                      </c:pt>
                      <c:pt idx="32">
                        <c:v>8.8382462626066065</c:v>
                      </c:pt>
                      <c:pt idx="33">
                        <c:v>8.4010009620477568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55BC-4DE1-A86C-F198333F2FE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Mean FW Flow</c:v>
                </c:tx>
                <c:spPr>
                  <a:ln w="19050" cap="rnd">
                    <a:solidFill>
                      <a:schemeClr val="accent4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95000"/>
                      </a:schemeClr>
                    </a:solidFill>
                    <a:ln w="9525">
                      <a:solidFill>
                        <a:schemeClr val="accent4">
                          <a:tint val="9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[1]June!$BE$5:$BE$38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7.9537154140228354</c:v>
                      </c:pt>
                      <c:pt idx="1">
                        <c:v>13.988750887281872</c:v>
                      </c:pt>
                      <c:pt idx="2">
                        <c:v>31.666446872984476</c:v>
                      </c:pt>
                      <c:pt idx="3">
                        <c:v>27.155509434914048</c:v>
                      </c:pt>
                      <c:pt idx="4">
                        <c:v>38.414026440099022</c:v>
                      </c:pt>
                      <c:pt idx="5">
                        <c:v>21.008033278925385</c:v>
                      </c:pt>
                      <c:pt idx="7">
                        <c:v>9.5864671948921405</c:v>
                      </c:pt>
                      <c:pt idx="8">
                        <c:v>20.145550258888132</c:v>
                      </c:pt>
                      <c:pt idx="9">
                        <c:v>13.416790075414456</c:v>
                      </c:pt>
                      <c:pt idx="10">
                        <c:v>12.52451059873961</c:v>
                      </c:pt>
                      <c:pt idx="11">
                        <c:v>16.19728104405602</c:v>
                      </c:pt>
                      <c:pt idx="12">
                        <c:v>27.675663794936103</c:v>
                      </c:pt>
                      <c:pt idx="14">
                        <c:v>0.21058756976647861</c:v>
                      </c:pt>
                      <c:pt idx="15">
                        <c:v>1.4453596509243944</c:v>
                      </c:pt>
                      <c:pt idx="16">
                        <c:v>8.2606212594538313</c:v>
                      </c:pt>
                      <c:pt idx="17">
                        <c:v>3.5056731992231556</c:v>
                      </c:pt>
                      <c:pt idx="18">
                        <c:v>7.8909715241070417</c:v>
                      </c:pt>
                      <c:pt idx="19">
                        <c:v>0.1887343126763312</c:v>
                      </c:pt>
                      <c:pt idx="21">
                        <c:v>1.3246172527231002</c:v>
                      </c:pt>
                      <c:pt idx="22">
                        <c:v>0.18923875719283892</c:v>
                      </c:pt>
                      <c:pt idx="23">
                        <c:v>2.2304698900671269</c:v>
                      </c:pt>
                      <c:pt idx="24">
                        <c:v>3.5053128817113657</c:v>
                      </c:pt>
                      <c:pt idx="25">
                        <c:v>5.1255166052326405E-2</c:v>
                      </c:pt>
                      <c:pt idx="26">
                        <c:v>0.4986614204436936</c:v>
                      </c:pt>
                      <c:pt idx="28">
                        <c:v>0.83726980214965441</c:v>
                      </c:pt>
                      <c:pt idx="29">
                        <c:v>3.8418494377245231</c:v>
                      </c:pt>
                      <c:pt idx="30">
                        <c:v>1.110714761848141</c:v>
                      </c:pt>
                      <c:pt idx="31">
                        <c:v>-2.7564289652040719E-2</c:v>
                      </c:pt>
                      <c:pt idx="32">
                        <c:v>-9.0475727210818188E-2</c:v>
                      </c:pt>
                      <c:pt idx="33">
                        <c:v>-0.19554431364918745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55BC-4DE1-A86C-F198333F2FE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SW Flow 1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Meters'!$S$5:$S$38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1.167428738204106</c:v>
                      </c:pt>
                      <c:pt idx="1">
                        <c:v>3.1272087083620015</c:v>
                      </c:pt>
                      <c:pt idx="2">
                        <c:v>1.2884850033463948</c:v>
                      </c:pt>
                      <c:pt idx="3">
                        <c:v>1.6187989788108155</c:v>
                      </c:pt>
                      <c:pt idx="4">
                        <c:v>0.65830009404286471</c:v>
                      </c:pt>
                      <c:pt idx="5">
                        <c:v>0.32061644501957076</c:v>
                      </c:pt>
                      <c:pt idx="7">
                        <c:v>3.750987887380294</c:v>
                      </c:pt>
                      <c:pt idx="8">
                        <c:v>4.7103782010010562</c:v>
                      </c:pt>
                      <c:pt idx="9">
                        <c:v>3.5661056523008128</c:v>
                      </c:pt>
                      <c:pt idx="10">
                        <c:v>3.216914745273538</c:v>
                      </c:pt>
                      <c:pt idx="11">
                        <c:v>7.0481906458168808</c:v>
                      </c:pt>
                      <c:pt idx="12">
                        <c:v>2.0524794140904561</c:v>
                      </c:pt>
                      <c:pt idx="14">
                        <c:v>8.9170304531927869</c:v>
                      </c:pt>
                      <c:pt idx="15">
                        <c:v>9.906895851361055</c:v>
                      </c:pt>
                      <c:pt idx="16">
                        <c:v>25.909418879916956</c:v>
                      </c:pt>
                      <c:pt idx="17">
                        <c:v>32.107735836819415</c:v>
                      </c:pt>
                      <c:pt idx="18">
                        <c:v>34.82728774410441</c:v>
                      </c:pt>
                      <c:pt idx="19">
                        <c:v>23.234399152533218</c:v>
                      </c:pt>
                      <c:pt idx="21">
                        <c:v>13.325828434302025</c:v>
                      </c:pt>
                      <c:pt idx="22">
                        <c:v>7.9054382722054708</c:v>
                      </c:pt>
                      <c:pt idx="23">
                        <c:v>12.894555623591987</c:v>
                      </c:pt>
                      <c:pt idx="24">
                        <c:v>20.093508752854202</c:v>
                      </c:pt>
                      <c:pt idx="25">
                        <c:v>14.757496613708314</c:v>
                      </c:pt>
                      <c:pt idx="26">
                        <c:v>8.6260012322858977</c:v>
                      </c:pt>
                      <c:pt idx="28">
                        <c:v>14.13352511653831</c:v>
                      </c:pt>
                      <c:pt idx="29">
                        <c:v>26.237000044439178</c:v>
                      </c:pt>
                      <c:pt idx="30">
                        <c:v>21.360823157366266</c:v>
                      </c:pt>
                      <c:pt idx="31">
                        <c:v>10.126284015419344</c:v>
                      </c:pt>
                      <c:pt idx="32">
                        <c:v>9.4695495670785093</c:v>
                      </c:pt>
                      <c:pt idx="33">
                        <c:v>9.001072459336882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55BC-4DE1-A86C-F198333F2FE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SW Flow 2</c:v>
                </c:tx>
                <c:spPr>
                  <a:ln w="19050" cap="rnd">
                    <a:solidFill>
                      <a:srgbClr val="CC66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66FF"/>
                    </a:solidFill>
                    <a:ln w="9525">
                      <a:solidFill>
                        <a:srgbClr val="CC66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Meters'!$AG$5:$AG$38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0.61609187653956088</c:v>
                      </c:pt>
                      <c:pt idx="1">
                        <c:v>2.4747693205714434</c:v>
                      </c:pt>
                      <c:pt idx="2">
                        <c:v>0.64817240028836665</c:v>
                      </c:pt>
                      <c:pt idx="3">
                        <c:v>1.1827450041283925</c:v>
                      </c:pt>
                      <c:pt idx="4">
                        <c:v>0.61903657195027506</c:v>
                      </c:pt>
                      <c:pt idx="5">
                        <c:v>0.26985178048573744</c:v>
                      </c:pt>
                      <c:pt idx="7">
                        <c:v>2.7359989622855672</c:v>
                      </c:pt>
                      <c:pt idx="8">
                        <c:v>3.8239974928502392</c:v>
                      </c:pt>
                      <c:pt idx="9">
                        <c:v>2.8452932416352965</c:v>
                      </c:pt>
                      <c:pt idx="10">
                        <c:v>3.2695134005520785</c:v>
                      </c:pt>
                      <c:pt idx="11">
                        <c:v>8.6938749961349586</c:v>
                      </c:pt>
                      <c:pt idx="12">
                        <c:v>2.9683222701998773</c:v>
                      </c:pt>
                      <c:pt idx="14">
                        <c:v>6.5823523689074834</c:v>
                      </c:pt>
                      <c:pt idx="15">
                        <c:v>9.2308690110032696</c:v>
                      </c:pt>
                      <c:pt idx="16">
                        <c:v>27.049957352651727</c:v>
                      </c:pt>
                      <c:pt idx="17">
                        <c:v>35.730157042292632</c:v>
                      </c:pt>
                      <c:pt idx="18">
                        <c:v>43.96372458410351</c:v>
                      </c:pt>
                      <c:pt idx="19">
                        <c:v>9.9080275692786621</c:v>
                      </c:pt>
                      <c:pt idx="21">
                        <c:v>17.378074790274407</c:v>
                      </c:pt>
                      <c:pt idx="22">
                        <c:v>7.7489329751222886</c:v>
                      </c:pt>
                      <c:pt idx="23">
                        <c:v>12.492392482301902</c:v>
                      </c:pt>
                      <c:pt idx="24">
                        <c:v>17.975580539586737</c:v>
                      </c:pt>
                      <c:pt idx="25">
                        <c:v>14.157817407160721</c:v>
                      </c:pt>
                      <c:pt idx="26">
                        <c:v>8.5703737518116334</c:v>
                      </c:pt>
                      <c:pt idx="28">
                        <c:v>10.984443127647712</c:v>
                      </c:pt>
                      <c:pt idx="29">
                        <c:v>21.538372340979585</c:v>
                      </c:pt>
                      <c:pt idx="30">
                        <c:v>21.195268179410604</c:v>
                      </c:pt>
                      <c:pt idx="31">
                        <c:v>8.8617644066424628</c:v>
                      </c:pt>
                      <c:pt idx="32">
                        <c:v>7.1825582779881518</c:v>
                      </c:pt>
                      <c:pt idx="33">
                        <c:v>8.8413873095669491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55BC-4DE1-A86C-F198333F2FEE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SW Flow 3</c:v>
                </c:tx>
                <c:spPr>
                  <a:ln w="19050" cap="rnd">
                    <a:solidFill>
                      <a:srgbClr val="FF66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66FF"/>
                    </a:solidFill>
                    <a:ln w="9525">
                      <a:solidFill>
                        <a:srgbClr val="FF66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Meters'!$AU$5:$AU$38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0.60946217084690524</c:v>
                      </c:pt>
                      <c:pt idx="1">
                        <c:v>1.5803329530345742</c:v>
                      </c:pt>
                      <c:pt idx="2">
                        <c:v>2.0894731234156012</c:v>
                      </c:pt>
                      <c:pt idx="3">
                        <c:v>1.3461028775850465</c:v>
                      </c:pt>
                      <c:pt idx="4">
                        <c:v>0.75692685356742118</c:v>
                      </c:pt>
                      <c:pt idx="5">
                        <c:v>0.37813685055634849</c:v>
                      </c:pt>
                      <c:pt idx="7">
                        <c:v>4.5204452345224801</c:v>
                      </c:pt>
                      <c:pt idx="8">
                        <c:v>3.8533168863516991</c:v>
                      </c:pt>
                      <c:pt idx="9">
                        <c:v>2.3306908957264127</c:v>
                      </c:pt>
                      <c:pt idx="10">
                        <c:v>2.934357078534525</c:v>
                      </c:pt>
                      <c:pt idx="11">
                        <c:v>8.0924037534602817</c:v>
                      </c:pt>
                      <c:pt idx="12">
                        <c:v>3.8272205467457781</c:v>
                      </c:pt>
                      <c:pt idx="14">
                        <c:v>5.9643825314439614</c:v>
                      </c:pt>
                      <c:pt idx="15">
                        <c:v>8.6648165050065025</c:v>
                      </c:pt>
                      <c:pt idx="16">
                        <c:v>30.130107902992513</c:v>
                      </c:pt>
                      <c:pt idx="17">
                        <c:v>36.019696920562758</c:v>
                      </c:pt>
                      <c:pt idx="18">
                        <c:v>47.520835360119328</c:v>
                      </c:pt>
                      <c:pt idx="19">
                        <c:v>9.7992172240639981</c:v>
                      </c:pt>
                      <c:pt idx="21">
                        <c:v>16.175722970158223</c:v>
                      </c:pt>
                      <c:pt idx="22">
                        <c:v>8.5382178310410826</c:v>
                      </c:pt>
                      <c:pt idx="23">
                        <c:v>13.947181333113811</c:v>
                      </c:pt>
                      <c:pt idx="24">
                        <c:v>19.669112887392647</c:v>
                      </c:pt>
                      <c:pt idx="25">
                        <c:v>19.426979519468851</c:v>
                      </c:pt>
                      <c:pt idx="26">
                        <c:v>5.4016029694597716</c:v>
                      </c:pt>
                      <c:pt idx="28">
                        <c:v>11.156706880654426</c:v>
                      </c:pt>
                      <c:pt idx="29">
                        <c:v>27.240820989408647</c:v>
                      </c:pt>
                      <c:pt idx="30">
                        <c:v>19.231057658008258</c:v>
                      </c:pt>
                      <c:pt idx="31">
                        <c:v>5.9261702662386089</c:v>
                      </c:pt>
                      <c:pt idx="32">
                        <c:v>4.8492375231053604</c:v>
                      </c:pt>
                      <c:pt idx="33" formatCode="0.0">
                        <c:v>4.1880626137985342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5BC-4DE1-A86C-F198333F2FEE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v>SW Flow 4</c:v>
                </c:tx>
                <c:spPr>
                  <a:ln w="19050" cap="rnd">
                    <a:solidFill>
                      <a:srgbClr val="FF99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FF"/>
                    </a:solidFill>
                    <a:ln w="9525">
                      <a:solidFill>
                        <a:srgbClr val="FF99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Meters'!$AV$5:$AV$38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Meters'!$BI$5:$BI$38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0.65362557485656403</c:v>
                      </c:pt>
                      <c:pt idx="1">
                        <c:v>4.2561665339497168</c:v>
                      </c:pt>
                      <c:pt idx="2">
                        <c:v>1.3740450942513291</c:v>
                      </c:pt>
                      <c:pt idx="3">
                        <c:v>1.2093859515019716</c:v>
                      </c:pt>
                      <c:pt idx="4">
                        <c:v>0.74140437030723305</c:v>
                      </c:pt>
                      <c:pt idx="5">
                        <c:v>1.6879315844166669</c:v>
                      </c:pt>
                      <c:pt idx="7">
                        <c:v>4.8534288414951305</c:v>
                      </c:pt>
                      <c:pt idx="8">
                        <c:v>6.0735119787556826</c:v>
                      </c:pt>
                      <c:pt idx="9">
                        <c:v>3.067461307773975</c:v>
                      </c:pt>
                      <c:pt idx="10">
                        <c:v>2.2221982010547734</c:v>
                      </c:pt>
                      <c:pt idx="11">
                        <c:v>10.922905264118747</c:v>
                      </c:pt>
                      <c:pt idx="12">
                        <c:v>6.8239332499798806</c:v>
                      </c:pt>
                      <c:pt idx="14">
                        <c:v>6.6556791020718036</c:v>
                      </c:pt>
                      <c:pt idx="15">
                        <c:v>8.9178584168369159</c:v>
                      </c:pt>
                      <c:pt idx="16">
                        <c:v>31.584568321604994</c:v>
                      </c:pt>
                      <c:pt idx="17">
                        <c:v>38.997250347155216</c:v>
                      </c:pt>
                      <c:pt idx="18">
                        <c:v>53.094775175586228</c:v>
                      </c:pt>
                      <c:pt idx="19">
                        <c:v>16.521119587050695</c:v>
                      </c:pt>
                      <c:pt idx="21">
                        <c:v>13.837464161654543</c:v>
                      </c:pt>
                      <c:pt idx="22">
                        <c:v>9.2037544660825716</c:v>
                      </c:pt>
                      <c:pt idx="23">
                        <c:v>14.697543475310459</c:v>
                      </c:pt>
                      <c:pt idx="24">
                        <c:v>19.689094029658932</c:v>
                      </c:pt>
                      <c:pt idx="25">
                        <c:v>7.2239337304032221</c:v>
                      </c:pt>
                      <c:pt idx="26">
                        <c:v>5.8284960707375264</c:v>
                      </c:pt>
                      <c:pt idx="28">
                        <c:v>14.112725545515397</c:v>
                      </c:pt>
                      <c:pt idx="29">
                        <c:v>22.650615722574706</c:v>
                      </c:pt>
                      <c:pt idx="30">
                        <c:v>18.778163317515375</c:v>
                      </c:pt>
                      <c:pt idx="31">
                        <c:v>6.4684199716790545</c:v>
                      </c:pt>
                      <c:pt idx="32">
                        <c:v>5.6355541099832163</c:v>
                      </c:pt>
                      <c:pt idx="33" formatCode="0.0">
                        <c:v>5.3974121996303142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55BC-4DE1-A86C-F198333F2FEE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SW Flow 5</c:v>
                </c:tx>
                <c:spPr>
                  <a:ln w="19050" cap="rnd">
                    <a:solidFill>
                      <a:srgbClr val="FFCCFF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CCFF"/>
                    </a:solidFill>
                    <a:ln w="9525">
                      <a:solidFill>
                        <a:srgbClr val="FFCC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Meters'!$BJ$5:$BJ$38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Meters'!$BW$5:$BW$38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1.0508224057565831</c:v>
                      </c:pt>
                      <c:pt idx="1">
                        <c:v>1.9123594568676801</c:v>
                      </c:pt>
                      <c:pt idx="2">
                        <c:v>0.9108473586924859</c:v>
                      </c:pt>
                      <c:pt idx="3">
                        <c:v>0.98826888234109589</c:v>
                      </c:pt>
                      <c:pt idx="4">
                        <c:v>1.3827544832506362</c:v>
                      </c:pt>
                      <c:pt idx="5">
                        <c:v>1.1640895580948332</c:v>
                      </c:pt>
                      <c:pt idx="7">
                        <c:v>8.5405423965480445</c:v>
                      </c:pt>
                      <c:pt idx="8">
                        <c:v>8.0399977872265822</c:v>
                      </c:pt>
                      <c:pt idx="9">
                        <c:v>4.7134935304990719</c:v>
                      </c:pt>
                      <c:pt idx="10">
                        <c:v>2.4469231517582557</c:v>
                      </c:pt>
                      <c:pt idx="11">
                        <c:v>15.459930086508734</c:v>
                      </c:pt>
                      <c:pt idx="12">
                        <c:v>11.216545558407603</c:v>
                      </c:pt>
                      <c:pt idx="14">
                        <c:v>8.0447813690347054</c:v>
                      </c:pt>
                      <c:pt idx="15">
                        <c:v>9.6755645690366876</c:v>
                      </c:pt>
                      <c:pt idx="16">
                        <c:v>32.701346712437257</c:v>
                      </c:pt>
                      <c:pt idx="17">
                        <c:v>40.130179317788318</c:v>
                      </c:pt>
                      <c:pt idx="18">
                        <c:v>48.912900178478338</c:v>
                      </c:pt>
                      <c:pt idx="19">
                        <c:v>19.685063459052202</c:v>
                      </c:pt>
                      <c:pt idx="21">
                        <c:v>18.393730798570367</c:v>
                      </c:pt>
                      <c:pt idx="22">
                        <c:v>9.7003266194058106</c:v>
                      </c:pt>
                      <c:pt idx="23">
                        <c:v>15.173239817805939</c:v>
                      </c:pt>
                      <c:pt idx="24">
                        <c:v>19.479027348806291</c:v>
                      </c:pt>
                      <c:pt idx="25">
                        <c:v>11.004276968864954</c:v>
                      </c:pt>
                      <c:pt idx="26">
                        <c:v>7.8346833622311403</c:v>
                      </c:pt>
                      <c:pt idx="28">
                        <c:v>14.5560085729363</c:v>
                      </c:pt>
                      <c:pt idx="29">
                        <c:v>27.471720807648435</c:v>
                      </c:pt>
                      <c:pt idx="30">
                        <c:v>20.393329147098981</c:v>
                      </c:pt>
                      <c:pt idx="31">
                        <c:v>7.9172894427296523</c:v>
                      </c:pt>
                      <c:pt idx="32">
                        <c:v>7.0188877465849888</c:v>
                      </c:pt>
                      <c:pt idx="33" formatCode="0.0">
                        <c:v>5.6019634772431859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55BC-4DE1-A86C-F198333F2FEE}"/>
                  </c:ext>
                </c:extLst>
              </c15:ser>
            </c15:filteredScatterSeries>
          </c:ext>
        </c:extLst>
      </c:scatterChart>
      <c:valAx>
        <c:axId val="-157545876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451152"/>
        <c:crosses val="autoZero"/>
        <c:crossBetween val="midCat"/>
        <c:majorUnit val="6"/>
      </c:valAx>
      <c:valAx>
        <c:axId val="-1575451152"/>
        <c:scaling>
          <c:orientation val="minMax"/>
          <c:max val="6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 (cm/d)</a:t>
                </a:r>
              </a:p>
            </c:rich>
          </c:tx>
          <c:layout>
            <c:manualLayout>
              <c:xMode val="edge"/>
              <c:yMode val="edge"/>
              <c:x val="9.0293902997560672E-3"/>
              <c:y val="0.1000459968571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45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226916792544884"/>
          <c:y val="0.10899808352618295"/>
          <c:w val="0.10374530690678169"/>
          <c:h val="0.25070885546221883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Tides and seepage meter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54646235258331E-2"/>
          <c:y val="7.6502301117685745E-2"/>
          <c:w val="0.8652292520038769"/>
          <c:h val="0.85463112788701034"/>
        </c:manualLayout>
      </c:layout>
      <c:scatterChart>
        <c:scatterStyle val="lineMarker"/>
        <c:varyColors val="0"/>
        <c:ser>
          <c:idx val="0"/>
          <c:order val="0"/>
          <c:tx>
            <c:v>Tide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level'!$B$3:$B$218</c:f>
              <c:numCache>
                <c:formatCode>m/d/yyyy\ h:mm</c:formatCode>
                <c:ptCount val="216"/>
                <c:pt idx="0">
                  <c:v>42534.340277777781</c:v>
                </c:pt>
                <c:pt idx="1">
                  <c:v>42534.347222222219</c:v>
                </c:pt>
                <c:pt idx="2">
                  <c:v>42534.354166666664</c:v>
                </c:pt>
                <c:pt idx="3">
                  <c:v>42534.361111111109</c:v>
                </c:pt>
                <c:pt idx="4">
                  <c:v>42534.368055555555</c:v>
                </c:pt>
                <c:pt idx="5">
                  <c:v>42534.375</c:v>
                </c:pt>
                <c:pt idx="6">
                  <c:v>42534.381944444445</c:v>
                </c:pt>
                <c:pt idx="7">
                  <c:v>42534.388888888891</c:v>
                </c:pt>
                <c:pt idx="8">
                  <c:v>42534.395833333336</c:v>
                </c:pt>
                <c:pt idx="9">
                  <c:v>42534.402777777781</c:v>
                </c:pt>
                <c:pt idx="10">
                  <c:v>42534.409722222219</c:v>
                </c:pt>
                <c:pt idx="11">
                  <c:v>42534.416666666664</c:v>
                </c:pt>
                <c:pt idx="12">
                  <c:v>42534.423611111109</c:v>
                </c:pt>
                <c:pt idx="13">
                  <c:v>42534.430555555555</c:v>
                </c:pt>
                <c:pt idx="14">
                  <c:v>42534.4375</c:v>
                </c:pt>
                <c:pt idx="15">
                  <c:v>42534.444444444445</c:v>
                </c:pt>
                <c:pt idx="16">
                  <c:v>42534.451388888891</c:v>
                </c:pt>
                <c:pt idx="17">
                  <c:v>42534.458333333336</c:v>
                </c:pt>
                <c:pt idx="18">
                  <c:v>42534.465277777781</c:v>
                </c:pt>
                <c:pt idx="19">
                  <c:v>42534.472222222219</c:v>
                </c:pt>
                <c:pt idx="20">
                  <c:v>42534.479166666664</c:v>
                </c:pt>
                <c:pt idx="21">
                  <c:v>42534.486111111109</c:v>
                </c:pt>
                <c:pt idx="22">
                  <c:v>42534.493055555555</c:v>
                </c:pt>
                <c:pt idx="23">
                  <c:v>42534.5</c:v>
                </c:pt>
                <c:pt idx="24">
                  <c:v>42534.506944444445</c:v>
                </c:pt>
                <c:pt idx="25">
                  <c:v>42534.513888888891</c:v>
                </c:pt>
                <c:pt idx="26">
                  <c:v>42534.520833333336</c:v>
                </c:pt>
                <c:pt idx="27">
                  <c:v>42534.527777777781</c:v>
                </c:pt>
                <c:pt idx="28">
                  <c:v>42534.534722222219</c:v>
                </c:pt>
                <c:pt idx="29">
                  <c:v>42534.541666666664</c:v>
                </c:pt>
                <c:pt idx="30">
                  <c:v>42534.548611111109</c:v>
                </c:pt>
                <c:pt idx="31">
                  <c:v>42534.555555555555</c:v>
                </c:pt>
                <c:pt idx="32">
                  <c:v>42534.5625</c:v>
                </c:pt>
                <c:pt idx="33">
                  <c:v>42534.569444444445</c:v>
                </c:pt>
                <c:pt idx="34">
                  <c:v>42534.576388888891</c:v>
                </c:pt>
                <c:pt idx="35">
                  <c:v>42534.583333333336</c:v>
                </c:pt>
                <c:pt idx="36">
                  <c:v>42534.590277777781</c:v>
                </c:pt>
                <c:pt idx="37">
                  <c:v>42534.597222222219</c:v>
                </c:pt>
                <c:pt idx="38">
                  <c:v>42534.604166666664</c:v>
                </c:pt>
                <c:pt idx="39">
                  <c:v>42534.611111111109</c:v>
                </c:pt>
                <c:pt idx="40">
                  <c:v>42534.618055555555</c:v>
                </c:pt>
                <c:pt idx="41">
                  <c:v>42534.625</c:v>
                </c:pt>
                <c:pt idx="42">
                  <c:v>42534.631944444445</c:v>
                </c:pt>
                <c:pt idx="43">
                  <c:v>42534.638888888891</c:v>
                </c:pt>
                <c:pt idx="44">
                  <c:v>42534.645833333336</c:v>
                </c:pt>
                <c:pt idx="45">
                  <c:v>42534.652777777781</c:v>
                </c:pt>
                <c:pt idx="46">
                  <c:v>42534.659722222219</c:v>
                </c:pt>
                <c:pt idx="47">
                  <c:v>42534.666666666664</c:v>
                </c:pt>
                <c:pt idx="48">
                  <c:v>42534.673611111109</c:v>
                </c:pt>
                <c:pt idx="49">
                  <c:v>42534.680555555555</c:v>
                </c:pt>
                <c:pt idx="50">
                  <c:v>42534.6875</c:v>
                </c:pt>
                <c:pt idx="51">
                  <c:v>42534.694444444445</c:v>
                </c:pt>
                <c:pt idx="52">
                  <c:v>42534.701388888891</c:v>
                </c:pt>
                <c:pt idx="53">
                  <c:v>42534.708333333336</c:v>
                </c:pt>
                <c:pt idx="54">
                  <c:v>42534.715277777781</c:v>
                </c:pt>
                <c:pt idx="55">
                  <c:v>42534.722222222219</c:v>
                </c:pt>
                <c:pt idx="56">
                  <c:v>42534.729166666664</c:v>
                </c:pt>
                <c:pt idx="57">
                  <c:v>42534.736111111109</c:v>
                </c:pt>
                <c:pt idx="58">
                  <c:v>42534.743055555555</c:v>
                </c:pt>
                <c:pt idx="59">
                  <c:v>42534.75</c:v>
                </c:pt>
                <c:pt idx="60">
                  <c:v>42534.756944444445</c:v>
                </c:pt>
                <c:pt idx="61">
                  <c:v>42534.763888888891</c:v>
                </c:pt>
                <c:pt idx="62">
                  <c:v>42534.770833333336</c:v>
                </c:pt>
                <c:pt idx="63">
                  <c:v>42534.777777777781</c:v>
                </c:pt>
                <c:pt idx="64">
                  <c:v>42534.784722222219</c:v>
                </c:pt>
                <c:pt idx="65">
                  <c:v>42534.791666666664</c:v>
                </c:pt>
                <c:pt idx="66">
                  <c:v>42534.798611111109</c:v>
                </c:pt>
                <c:pt idx="67">
                  <c:v>42534.805555555555</c:v>
                </c:pt>
                <c:pt idx="68">
                  <c:v>42534.8125</c:v>
                </c:pt>
                <c:pt idx="69">
                  <c:v>42534.819444444445</c:v>
                </c:pt>
                <c:pt idx="70">
                  <c:v>42534.826388888891</c:v>
                </c:pt>
                <c:pt idx="71">
                  <c:v>42534.833333333336</c:v>
                </c:pt>
                <c:pt idx="72">
                  <c:v>42534.840277777781</c:v>
                </c:pt>
                <c:pt idx="73">
                  <c:v>42534.847222222219</c:v>
                </c:pt>
                <c:pt idx="74">
                  <c:v>42534.854166666664</c:v>
                </c:pt>
                <c:pt idx="75">
                  <c:v>42534.861111111109</c:v>
                </c:pt>
                <c:pt idx="76">
                  <c:v>42534.868055555555</c:v>
                </c:pt>
                <c:pt idx="77">
                  <c:v>42534.875</c:v>
                </c:pt>
                <c:pt idx="78">
                  <c:v>42534.881944444445</c:v>
                </c:pt>
                <c:pt idx="79">
                  <c:v>42534.888888888891</c:v>
                </c:pt>
                <c:pt idx="80">
                  <c:v>42534.895833333336</c:v>
                </c:pt>
                <c:pt idx="81">
                  <c:v>42534.902777777781</c:v>
                </c:pt>
                <c:pt idx="82">
                  <c:v>42534.909722222219</c:v>
                </c:pt>
                <c:pt idx="83">
                  <c:v>42534.916666666664</c:v>
                </c:pt>
                <c:pt idx="84">
                  <c:v>42534.923611111109</c:v>
                </c:pt>
                <c:pt idx="85">
                  <c:v>42534.930555555555</c:v>
                </c:pt>
                <c:pt idx="86">
                  <c:v>42534.9375</c:v>
                </c:pt>
                <c:pt idx="87">
                  <c:v>42534.944444444445</c:v>
                </c:pt>
                <c:pt idx="88">
                  <c:v>42534.951388888891</c:v>
                </c:pt>
                <c:pt idx="89">
                  <c:v>42534.958333333336</c:v>
                </c:pt>
                <c:pt idx="90">
                  <c:v>42534.965277777781</c:v>
                </c:pt>
                <c:pt idx="91">
                  <c:v>42534.972222222219</c:v>
                </c:pt>
                <c:pt idx="92">
                  <c:v>42534.979166666664</c:v>
                </c:pt>
                <c:pt idx="93">
                  <c:v>42534.986111111109</c:v>
                </c:pt>
                <c:pt idx="94">
                  <c:v>42534.993055555555</c:v>
                </c:pt>
                <c:pt idx="95">
                  <c:v>42535</c:v>
                </c:pt>
                <c:pt idx="96">
                  <c:v>42535.006944444445</c:v>
                </c:pt>
                <c:pt idx="97">
                  <c:v>42535.013888888891</c:v>
                </c:pt>
                <c:pt idx="98">
                  <c:v>42535.020833333336</c:v>
                </c:pt>
                <c:pt idx="99">
                  <c:v>42535.027777777781</c:v>
                </c:pt>
                <c:pt idx="100">
                  <c:v>42535.034722222219</c:v>
                </c:pt>
                <c:pt idx="101">
                  <c:v>42535.041666666664</c:v>
                </c:pt>
                <c:pt idx="102">
                  <c:v>42535.048611111109</c:v>
                </c:pt>
                <c:pt idx="103">
                  <c:v>42535.055555555555</c:v>
                </c:pt>
                <c:pt idx="104">
                  <c:v>42535.0625</c:v>
                </c:pt>
                <c:pt idx="105">
                  <c:v>42535.069444444445</c:v>
                </c:pt>
                <c:pt idx="106">
                  <c:v>42535.076388888891</c:v>
                </c:pt>
                <c:pt idx="107">
                  <c:v>42535.083333333336</c:v>
                </c:pt>
                <c:pt idx="108">
                  <c:v>42535.090277777781</c:v>
                </c:pt>
                <c:pt idx="109">
                  <c:v>42535.097222222219</c:v>
                </c:pt>
                <c:pt idx="110">
                  <c:v>42535.104166666664</c:v>
                </c:pt>
                <c:pt idx="111">
                  <c:v>42535.111111111109</c:v>
                </c:pt>
                <c:pt idx="112">
                  <c:v>42535.118055555555</c:v>
                </c:pt>
                <c:pt idx="113">
                  <c:v>42535.125</c:v>
                </c:pt>
                <c:pt idx="114">
                  <c:v>42535.131944444445</c:v>
                </c:pt>
                <c:pt idx="115">
                  <c:v>42535.138888888891</c:v>
                </c:pt>
                <c:pt idx="116">
                  <c:v>42535.145833333336</c:v>
                </c:pt>
                <c:pt idx="117">
                  <c:v>42535.152777777781</c:v>
                </c:pt>
                <c:pt idx="118">
                  <c:v>42535.159722222219</c:v>
                </c:pt>
                <c:pt idx="119">
                  <c:v>42535.166666666664</c:v>
                </c:pt>
                <c:pt idx="120">
                  <c:v>42535.173611111109</c:v>
                </c:pt>
                <c:pt idx="121">
                  <c:v>42535.180555555555</c:v>
                </c:pt>
                <c:pt idx="122">
                  <c:v>42535.1875</c:v>
                </c:pt>
                <c:pt idx="123">
                  <c:v>42535.194444444445</c:v>
                </c:pt>
                <c:pt idx="124">
                  <c:v>42535.201388888891</c:v>
                </c:pt>
                <c:pt idx="125">
                  <c:v>42535.208333333336</c:v>
                </c:pt>
                <c:pt idx="126">
                  <c:v>42535.215277777781</c:v>
                </c:pt>
                <c:pt idx="127">
                  <c:v>42535.222222222219</c:v>
                </c:pt>
                <c:pt idx="128">
                  <c:v>42535.229166666664</c:v>
                </c:pt>
                <c:pt idx="129">
                  <c:v>42535.236111111109</c:v>
                </c:pt>
                <c:pt idx="130">
                  <c:v>42535.243055555555</c:v>
                </c:pt>
                <c:pt idx="131">
                  <c:v>42535.25</c:v>
                </c:pt>
                <c:pt idx="132">
                  <c:v>42535.256944444445</c:v>
                </c:pt>
                <c:pt idx="133">
                  <c:v>42535.263888888891</c:v>
                </c:pt>
                <c:pt idx="134">
                  <c:v>42535.270833333336</c:v>
                </c:pt>
                <c:pt idx="135">
                  <c:v>42535.277777777781</c:v>
                </c:pt>
                <c:pt idx="136">
                  <c:v>42535.284722222219</c:v>
                </c:pt>
                <c:pt idx="137">
                  <c:v>42535.291666666664</c:v>
                </c:pt>
                <c:pt idx="138">
                  <c:v>42535.298611111109</c:v>
                </c:pt>
                <c:pt idx="139">
                  <c:v>42535.305555555555</c:v>
                </c:pt>
                <c:pt idx="140">
                  <c:v>42535.3125</c:v>
                </c:pt>
                <c:pt idx="141">
                  <c:v>42535.319444444445</c:v>
                </c:pt>
                <c:pt idx="142">
                  <c:v>42535.326388888891</c:v>
                </c:pt>
                <c:pt idx="143">
                  <c:v>42535.333333333336</c:v>
                </c:pt>
                <c:pt idx="144">
                  <c:v>42535.340277777781</c:v>
                </c:pt>
                <c:pt idx="145">
                  <c:v>42535.347222222219</c:v>
                </c:pt>
                <c:pt idx="146">
                  <c:v>42535.354166666664</c:v>
                </c:pt>
                <c:pt idx="147">
                  <c:v>42535.361111111109</c:v>
                </c:pt>
                <c:pt idx="148">
                  <c:v>42535.368055555555</c:v>
                </c:pt>
                <c:pt idx="149">
                  <c:v>42535.375</c:v>
                </c:pt>
                <c:pt idx="150">
                  <c:v>42535.381944444445</c:v>
                </c:pt>
                <c:pt idx="151">
                  <c:v>42535.388888888891</c:v>
                </c:pt>
                <c:pt idx="152">
                  <c:v>42535.395833333336</c:v>
                </c:pt>
                <c:pt idx="153">
                  <c:v>42535.402777777781</c:v>
                </c:pt>
                <c:pt idx="154">
                  <c:v>42535.409722222219</c:v>
                </c:pt>
                <c:pt idx="155">
                  <c:v>42535.416666666664</c:v>
                </c:pt>
                <c:pt idx="156">
                  <c:v>42535.423611111109</c:v>
                </c:pt>
                <c:pt idx="157">
                  <c:v>42535.430555555555</c:v>
                </c:pt>
                <c:pt idx="158">
                  <c:v>42535.4375</c:v>
                </c:pt>
                <c:pt idx="159">
                  <c:v>42535.444444444445</c:v>
                </c:pt>
                <c:pt idx="160">
                  <c:v>42535.451388888891</c:v>
                </c:pt>
                <c:pt idx="161">
                  <c:v>42535.458333333336</c:v>
                </c:pt>
                <c:pt idx="162">
                  <c:v>42535.465277777781</c:v>
                </c:pt>
                <c:pt idx="163">
                  <c:v>42535.472222222219</c:v>
                </c:pt>
                <c:pt idx="164">
                  <c:v>42535.479166666664</c:v>
                </c:pt>
                <c:pt idx="165">
                  <c:v>42535.486111111109</c:v>
                </c:pt>
                <c:pt idx="166">
                  <c:v>42535.493055555555</c:v>
                </c:pt>
                <c:pt idx="167">
                  <c:v>42535.5</c:v>
                </c:pt>
                <c:pt idx="168">
                  <c:v>42535.506944444445</c:v>
                </c:pt>
                <c:pt idx="169">
                  <c:v>42535.513888888891</c:v>
                </c:pt>
                <c:pt idx="170">
                  <c:v>42535.520833333336</c:v>
                </c:pt>
                <c:pt idx="171">
                  <c:v>42535.527777777781</c:v>
                </c:pt>
                <c:pt idx="172">
                  <c:v>42535.534722222219</c:v>
                </c:pt>
                <c:pt idx="173">
                  <c:v>42535.541666666664</c:v>
                </c:pt>
                <c:pt idx="174">
                  <c:v>42535.548611111109</c:v>
                </c:pt>
                <c:pt idx="175">
                  <c:v>42535.555555555555</c:v>
                </c:pt>
                <c:pt idx="176">
                  <c:v>42535.5625</c:v>
                </c:pt>
                <c:pt idx="177">
                  <c:v>42535.569444444445</c:v>
                </c:pt>
                <c:pt idx="178">
                  <c:v>42535.576388888891</c:v>
                </c:pt>
                <c:pt idx="179">
                  <c:v>42535.583333333336</c:v>
                </c:pt>
                <c:pt idx="180">
                  <c:v>42535.590277777781</c:v>
                </c:pt>
                <c:pt idx="181">
                  <c:v>42535.597222222219</c:v>
                </c:pt>
                <c:pt idx="182">
                  <c:v>42535.604166666664</c:v>
                </c:pt>
                <c:pt idx="183">
                  <c:v>42535.611111111109</c:v>
                </c:pt>
                <c:pt idx="184">
                  <c:v>42535.618055555555</c:v>
                </c:pt>
                <c:pt idx="185">
                  <c:v>42535.625</c:v>
                </c:pt>
                <c:pt idx="186">
                  <c:v>42535.631944444445</c:v>
                </c:pt>
                <c:pt idx="187">
                  <c:v>42535.638888888891</c:v>
                </c:pt>
                <c:pt idx="188">
                  <c:v>42535.645833333336</c:v>
                </c:pt>
                <c:pt idx="189">
                  <c:v>42535.652777777781</c:v>
                </c:pt>
                <c:pt idx="190">
                  <c:v>42535.659722222219</c:v>
                </c:pt>
                <c:pt idx="191">
                  <c:v>42535.666666666664</c:v>
                </c:pt>
                <c:pt idx="192">
                  <c:v>42535.673611111109</c:v>
                </c:pt>
                <c:pt idx="193">
                  <c:v>42535.680555555555</c:v>
                </c:pt>
                <c:pt idx="194">
                  <c:v>42535.6875</c:v>
                </c:pt>
                <c:pt idx="195">
                  <c:v>42535.694444444445</c:v>
                </c:pt>
                <c:pt idx="196">
                  <c:v>42535.701388888891</c:v>
                </c:pt>
                <c:pt idx="197">
                  <c:v>42535.708333333336</c:v>
                </c:pt>
                <c:pt idx="198">
                  <c:v>42535.715277777781</c:v>
                </c:pt>
                <c:pt idx="199">
                  <c:v>42535.722222222219</c:v>
                </c:pt>
                <c:pt idx="200">
                  <c:v>42535.729166666664</c:v>
                </c:pt>
                <c:pt idx="201">
                  <c:v>42535.736111111109</c:v>
                </c:pt>
                <c:pt idx="202">
                  <c:v>42535.743055555555</c:v>
                </c:pt>
                <c:pt idx="203">
                  <c:v>42535.75</c:v>
                </c:pt>
                <c:pt idx="204">
                  <c:v>42535.756944444445</c:v>
                </c:pt>
                <c:pt idx="205">
                  <c:v>42535.763888888891</c:v>
                </c:pt>
                <c:pt idx="206">
                  <c:v>42535.770833333336</c:v>
                </c:pt>
                <c:pt idx="207">
                  <c:v>42535.777777777781</c:v>
                </c:pt>
                <c:pt idx="208">
                  <c:v>42535.784722222219</c:v>
                </c:pt>
                <c:pt idx="209">
                  <c:v>42535.791666666664</c:v>
                </c:pt>
                <c:pt idx="210">
                  <c:v>42535.798611111109</c:v>
                </c:pt>
                <c:pt idx="211">
                  <c:v>42535.805555555555</c:v>
                </c:pt>
                <c:pt idx="212">
                  <c:v>42535.8125</c:v>
                </c:pt>
                <c:pt idx="213">
                  <c:v>42535.819444444445</c:v>
                </c:pt>
                <c:pt idx="214">
                  <c:v>42535.826388888891</c:v>
                </c:pt>
                <c:pt idx="215">
                  <c:v>42535.833333333336</c:v>
                </c:pt>
              </c:numCache>
            </c:numRef>
          </c:xVal>
          <c:yVal>
            <c:numRef>
              <c:f>'Tide level'!$C$3:$C$218</c:f>
              <c:numCache>
                <c:formatCode>0.00</c:formatCode>
                <c:ptCount val="216"/>
                <c:pt idx="0">
                  <c:v>0.32200000000000045</c:v>
                </c:pt>
                <c:pt idx="1">
                  <c:v>0.33895999999999959</c:v>
                </c:pt>
                <c:pt idx="2">
                  <c:v>0.24595000000000028</c:v>
                </c:pt>
                <c:pt idx="3">
                  <c:v>0.29350999999999883</c:v>
                </c:pt>
                <c:pt idx="4">
                  <c:v>0.26686000000000148</c:v>
                </c:pt>
                <c:pt idx="5">
                  <c:v>0.13601000000000113</c:v>
                </c:pt>
                <c:pt idx="6">
                  <c:v>0.22298000000000001</c:v>
                </c:pt>
                <c:pt idx="7">
                  <c:v>0.22060999999999922</c:v>
                </c:pt>
                <c:pt idx="8">
                  <c:v>9.4289999999998597E-2</c:v>
                </c:pt>
                <c:pt idx="9">
                  <c:v>2.3940000000000055E-2</c:v>
                </c:pt>
                <c:pt idx="10">
                  <c:v>7.3869999999999436E-2</c:v>
                </c:pt>
                <c:pt idx="11">
                  <c:v>0.11410000000000081</c:v>
                </c:pt>
                <c:pt idx="12">
                  <c:v>0.11164999999999964</c:v>
                </c:pt>
                <c:pt idx="13">
                  <c:v>5.8219999999998891E-2</c:v>
                </c:pt>
                <c:pt idx="14">
                  <c:v>2.8410000000001219E-2</c:v>
                </c:pt>
                <c:pt idx="15">
                  <c:v>7.4039999999999967E-2</c:v>
                </c:pt>
                <c:pt idx="16">
                  <c:v>4.3379999999999655E-2</c:v>
                </c:pt>
                <c:pt idx="17">
                  <c:v>9.3340000000000603E-2</c:v>
                </c:pt>
                <c:pt idx="18">
                  <c:v>7.2210000000000038E-2</c:v>
                </c:pt>
                <c:pt idx="19">
                  <c:v>5.9120000000000346E-2</c:v>
                </c:pt>
                <c:pt idx="20">
                  <c:v>0.10917000000000143</c:v>
                </c:pt>
                <c:pt idx="21">
                  <c:v>0.10032999999999902</c:v>
                </c:pt>
                <c:pt idx="22">
                  <c:v>0.15153999999999995</c:v>
                </c:pt>
                <c:pt idx="23">
                  <c:v>9.4900000000000095E-2</c:v>
                </c:pt>
                <c:pt idx="24">
                  <c:v>0.1493399999999997</c:v>
                </c:pt>
                <c:pt idx="25">
                  <c:v>0.20126999999999953</c:v>
                </c:pt>
                <c:pt idx="26">
                  <c:v>0.23882000000000062</c:v>
                </c:pt>
                <c:pt idx="27">
                  <c:v>0.20836999999999989</c:v>
                </c:pt>
                <c:pt idx="28">
                  <c:v>0.27199999999999819</c:v>
                </c:pt>
                <c:pt idx="29">
                  <c:v>0.29535999999999829</c:v>
                </c:pt>
                <c:pt idx="30">
                  <c:v>0.27544999999999847</c:v>
                </c:pt>
                <c:pt idx="31">
                  <c:v>0.32895999999999959</c:v>
                </c:pt>
                <c:pt idx="32">
                  <c:v>0.28574000000000072</c:v>
                </c:pt>
                <c:pt idx="33">
                  <c:v>0.37585000000000035</c:v>
                </c:pt>
                <c:pt idx="34">
                  <c:v>0.3847799999999984</c:v>
                </c:pt>
                <c:pt idx="35">
                  <c:v>0.44327999999999973</c:v>
                </c:pt>
                <c:pt idx="36">
                  <c:v>0.46394999999999981</c:v>
                </c:pt>
                <c:pt idx="37">
                  <c:v>0.44398000000000137</c:v>
                </c:pt>
                <c:pt idx="38">
                  <c:v>0.50115999999999983</c:v>
                </c:pt>
                <c:pt idx="39">
                  <c:v>0.53182000000000018</c:v>
                </c:pt>
                <c:pt idx="40">
                  <c:v>0.53159999999999852</c:v>
                </c:pt>
                <c:pt idx="41">
                  <c:v>0.58199000000000067</c:v>
                </c:pt>
                <c:pt idx="42">
                  <c:v>0.57468000000000075</c:v>
                </c:pt>
                <c:pt idx="43">
                  <c:v>0.60605999999999993</c:v>
                </c:pt>
                <c:pt idx="44">
                  <c:v>0.6280600000000004</c:v>
                </c:pt>
                <c:pt idx="45">
                  <c:v>0.6427700000000004</c:v>
                </c:pt>
                <c:pt idx="46">
                  <c:v>0.65520999999999963</c:v>
                </c:pt>
                <c:pt idx="47">
                  <c:v>0.6661999999999989</c:v>
                </c:pt>
                <c:pt idx="48">
                  <c:v>0.68390000000000095</c:v>
                </c:pt>
                <c:pt idx="49">
                  <c:v>0.71050999999999931</c:v>
                </c:pt>
                <c:pt idx="50">
                  <c:v>0.71862000000000081</c:v>
                </c:pt>
                <c:pt idx="51">
                  <c:v>0.72358999999999929</c:v>
                </c:pt>
                <c:pt idx="52">
                  <c:v>0.72374000000000027</c:v>
                </c:pt>
                <c:pt idx="53">
                  <c:v>0.72218000000000071</c:v>
                </c:pt>
                <c:pt idx="54">
                  <c:v>0.72375</c:v>
                </c:pt>
                <c:pt idx="55">
                  <c:v>0.72363999999999806</c:v>
                </c:pt>
                <c:pt idx="56">
                  <c:v>0.7140100000000007</c:v>
                </c:pt>
                <c:pt idx="57">
                  <c:v>0.72142000000000051</c:v>
                </c:pt>
                <c:pt idx="58">
                  <c:v>0.71134000000000019</c:v>
                </c:pt>
                <c:pt idx="59">
                  <c:v>0.70068999999999959</c:v>
                </c:pt>
                <c:pt idx="60">
                  <c:v>0.67971999999999977</c:v>
                </c:pt>
                <c:pt idx="61">
                  <c:v>0.65061999999999898</c:v>
                </c:pt>
                <c:pt idx="62">
                  <c:v>0.61710000000000031</c:v>
                </c:pt>
                <c:pt idx="63">
                  <c:v>0.60424999999999951</c:v>
                </c:pt>
                <c:pt idx="64">
                  <c:v>0.58975999999999884</c:v>
                </c:pt>
                <c:pt idx="65">
                  <c:v>0.57562999999999875</c:v>
                </c:pt>
                <c:pt idx="66">
                  <c:v>0.559670000000001</c:v>
                </c:pt>
                <c:pt idx="67">
                  <c:v>0.53644999999999987</c:v>
                </c:pt>
                <c:pt idx="68">
                  <c:v>0.52267000000000052</c:v>
                </c:pt>
                <c:pt idx="69">
                  <c:v>0.50490999999999986</c:v>
                </c:pt>
                <c:pt idx="70">
                  <c:v>0.49639999999999873</c:v>
                </c:pt>
                <c:pt idx="71">
                  <c:v>0.4670499999999993</c:v>
                </c:pt>
                <c:pt idx="72">
                  <c:v>0.46726000000000112</c:v>
                </c:pt>
                <c:pt idx="73">
                  <c:v>0.42222999999999955</c:v>
                </c:pt>
                <c:pt idx="74">
                  <c:v>0.40615000000000007</c:v>
                </c:pt>
                <c:pt idx="75">
                  <c:v>0.39478000000000063</c:v>
                </c:pt>
                <c:pt idx="76">
                  <c:v>0.35632000000000064</c:v>
                </c:pt>
                <c:pt idx="77">
                  <c:v>0.34617999999999938</c:v>
                </c:pt>
                <c:pt idx="78">
                  <c:v>0.3161500000000001</c:v>
                </c:pt>
                <c:pt idx="79">
                  <c:v>0.30030999999999947</c:v>
                </c:pt>
                <c:pt idx="80">
                  <c:v>0.27769000000000005</c:v>
                </c:pt>
                <c:pt idx="81">
                  <c:v>0.26701999999999998</c:v>
                </c:pt>
                <c:pt idx="82">
                  <c:v>0.24915999999999941</c:v>
                </c:pt>
                <c:pt idx="83">
                  <c:v>0.21560999999999922</c:v>
                </c:pt>
                <c:pt idx="84">
                  <c:v>0.20622000000000071</c:v>
                </c:pt>
                <c:pt idx="85">
                  <c:v>0.20036999999999808</c:v>
                </c:pt>
                <c:pt idx="86">
                  <c:v>0.16859000000000152</c:v>
                </c:pt>
                <c:pt idx="87">
                  <c:v>0.14896999999999935</c:v>
                </c:pt>
                <c:pt idx="88">
                  <c:v>0.14836000000000013</c:v>
                </c:pt>
                <c:pt idx="89">
                  <c:v>0.14142000000000052</c:v>
                </c:pt>
                <c:pt idx="90">
                  <c:v>0.14894000000000004</c:v>
                </c:pt>
                <c:pt idx="91">
                  <c:v>0.13332999999999856</c:v>
                </c:pt>
                <c:pt idx="92">
                  <c:v>0.13788999999999987</c:v>
                </c:pt>
                <c:pt idx="93">
                  <c:v>0.11913000000000011</c:v>
                </c:pt>
                <c:pt idx="94">
                  <c:v>0.13352999999999837</c:v>
                </c:pt>
                <c:pt idx="95">
                  <c:v>0.12322999999999866</c:v>
                </c:pt>
                <c:pt idx="96">
                  <c:v>0.13046000000000049</c:v>
                </c:pt>
                <c:pt idx="97">
                  <c:v>0.13527000000000045</c:v>
                </c:pt>
                <c:pt idx="98">
                  <c:v>0.13959999999999809</c:v>
                </c:pt>
                <c:pt idx="99">
                  <c:v>0.17778000000000019</c:v>
                </c:pt>
                <c:pt idx="100">
                  <c:v>0.18200000000000047</c:v>
                </c:pt>
                <c:pt idx="101">
                  <c:v>0.21726000000000112</c:v>
                </c:pt>
                <c:pt idx="102">
                  <c:v>0.2313799999999992</c:v>
                </c:pt>
                <c:pt idx="103">
                  <c:v>0.25998999999999794</c:v>
                </c:pt>
                <c:pt idx="104">
                  <c:v>0.28991999999999962</c:v>
                </c:pt>
                <c:pt idx="105">
                  <c:v>0.3132099999999991</c:v>
                </c:pt>
                <c:pt idx="106">
                  <c:v>0.32477000000000089</c:v>
                </c:pt>
                <c:pt idx="107">
                  <c:v>0.34425999999999929</c:v>
                </c:pt>
                <c:pt idx="108">
                  <c:v>0.37909999999999855</c:v>
                </c:pt>
                <c:pt idx="109">
                  <c:v>0.4025499999999988</c:v>
                </c:pt>
                <c:pt idx="110">
                  <c:v>0.41982999999999948</c:v>
                </c:pt>
                <c:pt idx="111">
                  <c:v>0.44460000000000038</c:v>
                </c:pt>
                <c:pt idx="112">
                  <c:v>0.45615999999999984</c:v>
                </c:pt>
                <c:pt idx="113">
                  <c:v>0.4896100000000001</c:v>
                </c:pt>
                <c:pt idx="114">
                  <c:v>0.49514000000000125</c:v>
                </c:pt>
                <c:pt idx="115">
                  <c:v>0.5087699999999995</c:v>
                </c:pt>
                <c:pt idx="116">
                  <c:v>0.52589000000000174</c:v>
                </c:pt>
                <c:pt idx="117">
                  <c:v>0.56019999999999981</c:v>
                </c:pt>
                <c:pt idx="118">
                  <c:v>0.57194000000000189</c:v>
                </c:pt>
                <c:pt idx="119">
                  <c:v>0.58496000000000092</c:v>
                </c:pt>
                <c:pt idx="120">
                  <c:v>0.6012899999999991</c:v>
                </c:pt>
                <c:pt idx="121">
                  <c:v>0.62301999999999902</c:v>
                </c:pt>
                <c:pt idx="122">
                  <c:v>0.65388999999999897</c:v>
                </c:pt>
                <c:pt idx="123">
                  <c:v>0.61265999999999854</c:v>
                </c:pt>
                <c:pt idx="124">
                  <c:v>0.63211000000000017</c:v>
                </c:pt>
                <c:pt idx="125">
                  <c:v>0.63886999999999938</c:v>
                </c:pt>
                <c:pt idx="126">
                  <c:v>0.63572999999999869</c:v>
                </c:pt>
                <c:pt idx="127">
                  <c:v>0.64767000000000052</c:v>
                </c:pt>
                <c:pt idx="128">
                  <c:v>0.65953999999999946</c:v>
                </c:pt>
                <c:pt idx="129">
                  <c:v>0.67611000000000099</c:v>
                </c:pt>
                <c:pt idx="130">
                  <c:v>0.66890999999999845</c:v>
                </c:pt>
                <c:pt idx="131">
                  <c:v>0.67659000000000102</c:v>
                </c:pt>
                <c:pt idx="132">
                  <c:v>0.64214999999999922</c:v>
                </c:pt>
                <c:pt idx="133">
                  <c:v>0.66571999999999887</c:v>
                </c:pt>
                <c:pt idx="134">
                  <c:v>0.64523000000000141</c:v>
                </c:pt>
                <c:pt idx="135">
                  <c:v>0.61182000000000014</c:v>
                </c:pt>
                <c:pt idx="136">
                  <c:v>0.57115000000000005</c:v>
                </c:pt>
                <c:pt idx="137">
                  <c:v>0.57084000000000057</c:v>
                </c:pt>
                <c:pt idx="138">
                  <c:v>0.54314999999999825</c:v>
                </c:pt>
                <c:pt idx="139">
                  <c:v>0.52657000000000154</c:v>
                </c:pt>
                <c:pt idx="140">
                  <c:v>0.5156200000000013</c:v>
                </c:pt>
                <c:pt idx="141">
                  <c:v>0.4813799999999992</c:v>
                </c:pt>
                <c:pt idx="142">
                  <c:v>0.48863000000000056</c:v>
                </c:pt>
                <c:pt idx="143">
                  <c:v>0.45732999999999946</c:v>
                </c:pt>
                <c:pt idx="144">
                  <c:v>0.44805999999999813</c:v>
                </c:pt>
                <c:pt idx="145">
                  <c:v>0.36511999999999944</c:v>
                </c:pt>
                <c:pt idx="146">
                  <c:v>0.38332000000000105</c:v>
                </c:pt>
                <c:pt idx="147">
                  <c:v>0.34844000000000053</c:v>
                </c:pt>
                <c:pt idx="148">
                  <c:v>0.37836999999999987</c:v>
                </c:pt>
                <c:pt idx="149">
                  <c:v>0.35189000000000076</c:v>
                </c:pt>
                <c:pt idx="150">
                  <c:v>0.31184999999999946</c:v>
                </c:pt>
                <c:pt idx="151">
                  <c:v>0.32114000000000031</c:v>
                </c:pt>
                <c:pt idx="152">
                  <c:v>0.28232999999999947</c:v>
                </c:pt>
                <c:pt idx="153">
                  <c:v>0.22192000000000006</c:v>
                </c:pt>
                <c:pt idx="154">
                  <c:v>0.25353000000000064</c:v>
                </c:pt>
                <c:pt idx="155">
                  <c:v>0.2459699999999998</c:v>
                </c:pt>
                <c:pt idx="156">
                  <c:v>0.20016999999999827</c:v>
                </c:pt>
                <c:pt idx="157">
                  <c:v>0.21089999999999917</c:v>
                </c:pt>
                <c:pt idx="158">
                  <c:v>0.12913999999999987</c:v>
                </c:pt>
                <c:pt idx="159">
                  <c:v>0.15455000000000155</c:v>
                </c:pt>
                <c:pt idx="160">
                  <c:v>0.12652000000000044</c:v>
                </c:pt>
                <c:pt idx="161">
                  <c:v>0.12194999999999936</c:v>
                </c:pt>
                <c:pt idx="162">
                  <c:v>8.9669999999998709E-2</c:v>
                </c:pt>
                <c:pt idx="163">
                  <c:v>9.4210000000000488E-2</c:v>
                </c:pt>
                <c:pt idx="164">
                  <c:v>8.6730000000000015E-2</c:v>
                </c:pt>
                <c:pt idx="165">
                  <c:v>9.3240000000000697E-2</c:v>
                </c:pt>
                <c:pt idx="166">
                  <c:v>5.5809999999999034E-2</c:v>
                </c:pt>
                <c:pt idx="167">
                  <c:v>3.167000000000144E-2</c:v>
                </c:pt>
                <c:pt idx="168">
                  <c:v>6.2889999999999877E-2</c:v>
                </c:pt>
                <c:pt idx="169">
                  <c:v>5.7379999999998293E-2</c:v>
                </c:pt>
                <c:pt idx="170">
                  <c:v>8.9980000000000476E-2</c:v>
                </c:pt>
                <c:pt idx="171">
                  <c:v>9.9449999999999358E-2</c:v>
                </c:pt>
                <c:pt idx="172">
                  <c:v>0.11117999999999938</c:v>
                </c:pt>
                <c:pt idx="173">
                  <c:v>0.14257000000000061</c:v>
                </c:pt>
                <c:pt idx="174">
                  <c:v>0.1657199999999989</c:v>
                </c:pt>
                <c:pt idx="175">
                  <c:v>0.19501000000000204</c:v>
                </c:pt>
                <c:pt idx="176">
                  <c:v>0.22103999999999815</c:v>
                </c:pt>
                <c:pt idx="177">
                  <c:v>0.24263999999999897</c:v>
                </c:pt>
                <c:pt idx="178">
                  <c:v>0.28687999999999875</c:v>
                </c:pt>
                <c:pt idx="179">
                  <c:v>0.29207000000000105</c:v>
                </c:pt>
                <c:pt idx="180">
                  <c:v>0.30848999999999932</c:v>
                </c:pt>
                <c:pt idx="181">
                  <c:v>0.35096999999999978</c:v>
                </c:pt>
                <c:pt idx="182">
                  <c:v>0.35384999999999989</c:v>
                </c:pt>
                <c:pt idx="183">
                  <c:v>0.40682000000000018</c:v>
                </c:pt>
                <c:pt idx="184">
                  <c:v>0.40832000000000107</c:v>
                </c:pt>
                <c:pt idx="185">
                  <c:v>0.43838999999999939</c:v>
                </c:pt>
                <c:pt idx="186">
                  <c:v>0.47111000000000103</c:v>
                </c:pt>
                <c:pt idx="187">
                  <c:v>0.48681000000000041</c:v>
                </c:pt>
                <c:pt idx="188">
                  <c:v>0.50888000000000144</c:v>
                </c:pt>
                <c:pt idx="189">
                  <c:v>0.55426000000000153</c:v>
                </c:pt>
                <c:pt idx="190">
                  <c:v>0.53979000000000044</c:v>
                </c:pt>
                <c:pt idx="191">
                  <c:v>0.54768000000000028</c:v>
                </c:pt>
                <c:pt idx="192">
                  <c:v>0.61288999999999982</c:v>
                </c:pt>
                <c:pt idx="193">
                  <c:v>0.62963999999999942</c:v>
                </c:pt>
                <c:pt idx="194">
                  <c:v>0.63278999999999996</c:v>
                </c:pt>
                <c:pt idx="195">
                  <c:v>0.63565000000000049</c:v>
                </c:pt>
                <c:pt idx="196">
                  <c:v>0.66656999999999922</c:v>
                </c:pt>
                <c:pt idx="197">
                  <c:v>0.65432999999999997</c:v>
                </c:pt>
                <c:pt idx="198">
                  <c:v>0.66230999999999995</c:v>
                </c:pt>
                <c:pt idx="199">
                  <c:v>0.6912699999999995</c:v>
                </c:pt>
                <c:pt idx="200">
                  <c:v>0.6854000000000019</c:v>
                </c:pt>
                <c:pt idx="201">
                  <c:v>0.7030999999999995</c:v>
                </c:pt>
                <c:pt idx="202">
                  <c:v>0.70752000000000181</c:v>
                </c:pt>
                <c:pt idx="203">
                  <c:v>0.70365000000000011</c:v>
                </c:pt>
                <c:pt idx="204">
                  <c:v>0.69990000000000008</c:v>
                </c:pt>
                <c:pt idx="205">
                  <c:v>0.69559999999999944</c:v>
                </c:pt>
                <c:pt idx="206">
                  <c:v>0.69649000000000116</c:v>
                </c:pt>
                <c:pt idx="207">
                  <c:v>0.68767000000000056</c:v>
                </c:pt>
                <c:pt idx="208">
                  <c:v>0.67680000000000062</c:v>
                </c:pt>
                <c:pt idx="209">
                  <c:v>0.66182999999999992</c:v>
                </c:pt>
                <c:pt idx="210">
                  <c:v>0.6340000000000009</c:v>
                </c:pt>
                <c:pt idx="211">
                  <c:v>0.61926000000000159</c:v>
                </c:pt>
                <c:pt idx="212">
                  <c:v>0.59357999999999944</c:v>
                </c:pt>
                <c:pt idx="213">
                  <c:v>0.57332999999999856</c:v>
                </c:pt>
                <c:pt idx="214">
                  <c:v>0.55113000000000056</c:v>
                </c:pt>
                <c:pt idx="215">
                  <c:v>0.52678999999999865</c:v>
                </c:pt>
              </c:numCache>
            </c:numRef>
          </c:yVal>
          <c:smooth val="0"/>
        </c:ser>
        <c:ser>
          <c:idx val="1"/>
          <c:order val="1"/>
          <c:tx>
            <c:v>1A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level'!$B$9:$B$22</c:f>
              <c:numCache>
                <c:formatCode>m/d/yyyy\ h:mm</c:formatCode>
                <c:ptCount val="14"/>
                <c:pt idx="0">
                  <c:v>42534.381944444445</c:v>
                </c:pt>
                <c:pt idx="1">
                  <c:v>42534.388888888891</c:v>
                </c:pt>
                <c:pt idx="2">
                  <c:v>42534.395833333336</c:v>
                </c:pt>
                <c:pt idx="3">
                  <c:v>42534.402777777781</c:v>
                </c:pt>
                <c:pt idx="4">
                  <c:v>42534.409722222219</c:v>
                </c:pt>
                <c:pt idx="5">
                  <c:v>42534.416666666664</c:v>
                </c:pt>
                <c:pt idx="6">
                  <c:v>42534.423611111109</c:v>
                </c:pt>
                <c:pt idx="7">
                  <c:v>42534.430555555555</c:v>
                </c:pt>
                <c:pt idx="8">
                  <c:v>42534.4375</c:v>
                </c:pt>
                <c:pt idx="9">
                  <c:v>42534.444444444445</c:v>
                </c:pt>
                <c:pt idx="10">
                  <c:v>42534.451388888891</c:v>
                </c:pt>
                <c:pt idx="11">
                  <c:v>42534.458333333336</c:v>
                </c:pt>
                <c:pt idx="12">
                  <c:v>42534.465277777781</c:v>
                </c:pt>
                <c:pt idx="13">
                  <c:v>42534.472222222219</c:v>
                </c:pt>
              </c:numCache>
            </c:numRef>
          </c:xVal>
          <c:yVal>
            <c:numRef>
              <c:f>'Tide level'!$C$9:$C$22</c:f>
              <c:numCache>
                <c:formatCode>0.00</c:formatCode>
                <c:ptCount val="14"/>
                <c:pt idx="0">
                  <c:v>0.22298000000000001</c:v>
                </c:pt>
                <c:pt idx="1">
                  <c:v>0.22060999999999922</c:v>
                </c:pt>
                <c:pt idx="2">
                  <c:v>9.4289999999998597E-2</c:v>
                </c:pt>
                <c:pt idx="3">
                  <c:v>2.3940000000000055E-2</c:v>
                </c:pt>
                <c:pt idx="4">
                  <c:v>7.3869999999999436E-2</c:v>
                </c:pt>
                <c:pt idx="5">
                  <c:v>0.11410000000000081</c:v>
                </c:pt>
                <c:pt idx="6">
                  <c:v>0.11164999999999964</c:v>
                </c:pt>
                <c:pt idx="7">
                  <c:v>5.8219999999998891E-2</c:v>
                </c:pt>
                <c:pt idx="8">
                  <c:v>2.8410000000001219E-2</c:v>
                </c:pt>
                <c:pt idx="9">
                  <c:v>7.4039999999999967E-2</c:v>
                </c:pt>
                <c:pt idx="10">
                  <c:v>4.3379999999999655E-2</c:v>
                </c:pt>
                <c:pt idx="11">
                  <c:v>9.3340000000000603E-2</c:v>
                </c:pt>
                <c:pt idx="12">
                  <c:v>7.2210000000000038E-2</c:v>
                </c:pt>
                <c:pt idx="13">
                  <c:v>5.9120000000000346E-2</c:v>
                </c:pt>
              </c:numCache>
            </c:numRef>
          </c:yVal>
          <c:smooth val="0"/>
        </c:ser>
        <c:ser>
          <c:idx val="2"/>
          <c:order val="2"/>
          <c:tx>
            <c:v>1B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level'!$B$22:$B$35</c:f>
              <c:numCache>
                <c:formatCode>m/d/yyyy\ h:mm</c:formatCode>
                <c:ptCount val="14"/>
                <c:pt idx="0">
                  <c:v>42534.472222222219</c:v>
                </c:pt>
                <c:pt idx="1">
                  <c:v>42534.479166666664</c:v>
                </c:pt>
                <c:pt idx="2">
                  <c:v>42534.486111111109</c:v>
                </c:pt>
                <c:pt idx="3">
                  <c:v>42534.493055555555</c:v>
                </c:pt>
                <c:pt idx="4">
                  <c:v>42534.5</c:v>
                </c:pt>
                <c:pt idx="5">
                  <c:v>42534.506944444445</c:v>
                </c:pt>
                <c:pt idx="6">
                  <c:v>42534.513888888891</c:v>
                </c:pt>
                <c:pt idx="7">
                  <c:v>42534.520833333336</c:v>
                </c:pt>
                <c:pt idx="8">
                  <c:v>42534.527777777781</c:v>
                </c:pt>
                <c:pt idx="9">
                  <c:v>42534.534722222219</c:v>
                </c:pt>
                <c:pt idx="10">
                  <c:v>42534.541666666664</c:v>
                </c:pt>
                <c:pt idx="11">
                  <c:v>42534.548611111109</c:v>
                </c:pt>
                <c:pt idx="12">
                  <c:v>42534.555555555555</c:v>
                </c:pt>
                <c:pt idx="13">
                  <c:v>42534.5625</c:v>
                </c:pt>
              </c:numCache>
            </c:numRef>
          </c:xVal>
          <c:yVal>
            <c:numRef>
              <c:f>'Tide level'!$C$22:$C$35</c:f>
              <c:numCache>
                <c:formatCode>0.00</c:formatCode>
                <c:ptCount val="14"/>
                <c:pt idx="0">
                  <c:v>5.9120000000000346E-2</c:v>
                </c:pt>
                <c:pt idx="1">
                  <c:v>0.10917000000000143</c:v>
                </c:pt>
                <c:pt idx="2">
                  <c:v>0.10032999999999902</c:v>
                </c:pt>
                <c:pt idx="3">
                  <c:v>0.15153999999999995</c:v>
                </c:pt>
                <c:pt idx="4">
                  <c:v>9.4900000000000095E-2</c:v>
                </c:pt>
                <c:pt idx="5">
                  <c:v>0.1493399999999997</c:v>
                </c:pt>
                <c:pt idx="6">
                  <c:v>0.20126999999999953</c:v>
                </c:pt>
                <c:pt idx="7">
                  <c:v>0.23882000000000062</c:v>
                </c:pt>
                <c:pt idx="8">
                  <c:v>0.20836999999999989</c:v>
                </c:pt>
                <c:pt idx="9">
                  <c:v>0.27199999999999819</c:v>
                </c:pt>
                <c:pt idx="10">
                  <c:v>0.29535999999999829</c:v>
                </c:pt>
                <c:pt idx="11">
                  <c:v>0.27544999999999847</c:v>
                </c:pt>
                <c:pt idx="12">
                  <c:v>0.32895999999999959</c:v>
                </c:pt>
                <c:pt idx="13">
                  <c:v>0.28574000000000072</c:v>
                </c:pt>
              </c:numCache>
            </c:numRef>
          </c:yVal>
          <c:smooth val="0"/>
        </c:ser>
        <c:ser>
          <c:idx val="3"/>
          <c:order val="3"/>
          <c:tx>
            <c:v>1C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level'!$B$35:$B$49</c:f>
              <c:numCache>
                <c:formatCode>m/d/yyyy\ h:mm</c:formatCode>
                <c:ptCount val="15"/>
                <c:pt idx="0">
                  <c:v>42534.5625</c:v>
                </c:pt>
                <c:pt idx="1">
                  <c:v>42534.569444444445</c:v>
                </c:pt>
                <c:pt idx="2">
                  <c:v>42534.576388888891</c:v>
                </c:pt>
                <c:pt idx="3">
                  <c:v>42534.583333333336</c:v>
                </c:pt>
                <c:pt idx="4">
                  <c:v>42534.590277777781</c:v>
                </c:pt>
                <c:pt idx="5">
                  <c:v>42534.597222222219</c:v>
                </c:pt>
                <c:pt idx="6">
                  <c:v>42534.604166666664</c:v>
                </c:pt>
                <c:pt idx="7">
                  <c:v>42534.611111111109</c:v>
                </c:pt>
                <c:pt idx="8">
                  <c:v>42534.618055555555</c:v>
                </c:pt>
                <c:pt idx="9">
                  <c:v>42534.625</c:v>
                </c:pt>
                <c:pt idx="10">
                  <c:v>42534.631944444445</c:v>
                </c:pt>
                <c:pt idx="11">
                  <c:v>42534.638888888891</c:v>
                </c:pt>
                <c:pt idx="12">
                  <c:v>42534.645833333336</c:v>
                </c:pt>
                <c:pt idx="13">
                  <c:v>42534.652777777781</c:v>
                </c:pt>
                <c:pt idx="14">
                  <c:v>42534.659722222219</c:v>
                </c:pt>
              </c:numCache>
            </c:numRef>
          </c:xVal>
          <c:yVal>
            <c:numRef>
              <c:f>'Tide level'!$C$35:$C$49</c:f>
              <c:numCache>
                <c:formatCode>0.00</c:formatCode>
                <c:ptCount val="15"/>
                <c:pt idx="0">
                  <c:v>0.28574000000000072</c:v>
                </c:pt>
                <c:pt idx="1">
                  <c:v>0.37585000000000035</c:v>
                </c:pt>
                <c:pt idx="2">
                  <c:v>0.3847799999999984</c:v>
                </c:pt>
                <c:pt idx="3">
                  <c:v>0.44327999999999973</c:v>
                </c:pt>
                <c:pt idx="4">
                  <c:v>0.46394999999999981</c:v>
                </c:pt>
                <c:pt idx="5">
                  <c:v>0.44398000000000137</c:v>
                </c:pt>
                <c:pt idx="6">
                  <c:v>0.50115999999999983</c:v>
                </c:pt>
                <c:pt idx="7">
                  <c:v>0.53182000000000018</c:v>
                </c:pt>
                <c:pt idx="8">
                  <c:v>0.53159999999999852</c:v>
                </c:pt>
                <c:pt idx="9">
                  <c:v>0.58199000000000067</c:v>
                </c:pt>
                <c:pt idx="10">
                  <c:v>0.57468000000000075</c:v>
                </c:pt>
                <c:pt idx="11">
                  <c:v>0.60605999999999993</c:v>
                </c:pt>
                <c:pt idx="12">
                  <c:v>0.6280600000000004</c:v>
                </c:pt>
                <c:pt idx="13">
                  <c:v>0.6427700000000004</c:v>
                </c:pt>
                <c:pt idx="14">
                  <c:v>0.65520999999999963</c:v>
                </c:pt>
              </c:numCache>
            </c:numRef>
          </c:yVal>
          <c:smooth val="0"/>
        </c:ser>
        <c:ser>
          <c:idx val="4"/>
          <c:order val="4"/>
          <c:tx>
            <c:v>1D</c:v>
          </c:tx>
          <c:spPr>
            <a:ln w="254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level'!$B$49:$B$62</c:f>
              <c:numCache>
                <c:formatCode>m/d/yyyy\ h:mm</c:formatCode>
                <c:ptCount val="14"/>
                <c:pt idx="0">
                  <c:v>42534.659722222219</c:v>
                </c:pt>
                <c:pt idx="1">
                  <c:v>42534.666666666664</c:v>
                </c:pt>
                <c:pt idx="2">
                  <c:v>42534.673611111109</c:v>
                </c:pt>
                <c:pt idx="3">
                  <c:v>42534.680555555555</c:v>
                </c:pt>
                <c:pt idx="4">
                  <c:v>42534.6875</c:v>
                </c:pt>
                <c:pt idx="5">
                  <c:v>42534.694444444445</c:v>
                </c:pt>
                <c:pt idx="6">
                  <c:v>42534.701388888891</c:v>
                </c:pt>
                <c:pt idx="7">
                  <c:v>42534.708333333336</c:v>
                </c:pt>
                <c:pt idx="8">
                  <c:v>42534.715277777781</c:v>
                </c:pt>
                <c:pt idx="9">
                  <c:v>42534.722222222219</c:v>
                </c:pt>
                <c:pt idx="10">
                  <c:v>42534.729166666664</c:v>
                </c:pt>
                <c:pt idx="11">
                  <c:v>42534.736111111109</c:v>
                </c:pt>
                <c:pt idx="12">
                  <c:v>42534.743055555555</c:v>
                </c:pt>
                <c:pt idx="13">
                  <c:v>42534.75</c:v>
                </c:pt>
              </c:numCache>
            </c:numRef>
          </c:xVal>
          <c:yVal>
            <c:numRef>
              <c:f>'Tide level'!$C$49:$C$62</c:f>
              <c:numCache>
                <c:formatCode>0.00</c:formatCode>
                <c:ptCount val="14"/>
                <c:pt idx="0">
                  <c:v>0.65520999999999963</c:v>
                </c:pt>
                <c:pt idx="1">
                  <c:v>0.6661999999999989</c:v>
                </c:pt>
                <c:pt idx="2">
                  <c:v>0.68390000000000095</c:v>
                </c:pt>
                <c:pt idx="3">
                  <c:v>0.71050999999999931</c:v>
                </c:pt>
                <c:pt idx="4">
                  <c:v>0.71862000000000081</c:v>
                </c:pt>
                <c:pt idx="5">
                  <c:v>0.72358999999999929</c:v>
                </c:pt>
                <c:pt idx="6">
                  <c:v>0.72374000000000027</c:v>
                </c:pt>
                <c:pt idx="7">
                  <c:v>0.72218000000000071</c:v>
                </c:pt>
                <c:pt idx="8">
                  <c:v>0.72375</c:v>
                </c:pt>
                <c:pt idx="9">
                  <c:v>0.72363999999999806</c:v>
                </c:pt>
                <c:pt idx="10">
                  <c:v>0.7140100000000007</c:v>
                </c:pt>
                <c:pt idx="11">
                  <c:v>0.72142000000000051</c:v>
                </c:pt>
                <c:pt idx="12">
                  <c:v>0.71134000000000019</c:v>
                </c:pt>
                <c:pt idx="13">
                  <c:v>0.70068999999999959</c:v>
                </c:pt>
              </c:numCache>
            </c:numRef>
          </c:yVal>
          <c:smooth val="0"/>
        </c:ser>
        <c:ser>
          <c:idx val="5"/>
          <c:order val="5"/>
          <c:tx>
            <c:v>1E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level'!$B$62:$B$72</c:f>
              <c:numCache>
                <c:formatCode>m/d/yyyy\ h:mm</c:formatCode>
                <c:ptCount val="11"/>
                <c:pt idx="0">
                  <c:v>42534.75</c:v>
                </c:pt>
                <c:pt idx="1">
                  <c:v>42534.756944444445</c:v>
                </c:pt>
                <c:pt idx="2">
                  <c:v>42534.763888888891</c:v>
                </c:pt>
                <c:pt idx="3">
                  <c:v>42534.770833333336</c:v>
                </c:pt>
                <c:pt idx="4">
                  <c:v>42534.777777777781</c:v>
                </c:pt>
                <c:pt idx="5">
                  <c:v>42534.784722222219</c:v>
                </c:pt>
                <c:pt idx="6">
                  <c:v>42534.791666666664</c:v>
                </c:pt>
                <c:pt idx="7">
                  <c:v>42534.798611111109</c:v>
                </c:pt>
                <c:pt idx="8">
                  <c:v>42534.805555555555</c:v>
                </c:pt>
                <c:pt idx="9">
                  <c:v>42534.8125</c:v>
                </c:pt>
                <c:pt idx="10">
                  <c:v>42534.819444444445</c:v>
                </c:pt>
              </c:numCache>
            </c:numRef>
          </c:xVal>
          <c:yVal>
            <c:numRef>
              <c:f>'Tide level'!$C$62:$C$72</c:f>
              <c:numCache>
                <c:formatCode>0.00</c:formatCode>
                <c:ptCount val="11"/>
                <c:pt idx="0">
                  <c:v>0.70068999999999959</c:v>
                </c:pt>
                <c:pt idx="1">
                  <c:v>0.67971999999999977</c:v>
                </c:pt>
                <c:pt idx="2">
                  <c:v>0.65061999999999898</c:v>
                </c:pt>
                <c:pt idx="3">
                  <c:v>0.61710000000000031</c:v>
                </c:pt>
                <c:pt idx="4">
                  <c:v>0.60424999999999951</c:v>
                </c:pt>
                <c:pt idx="5">
                  <c:v>0.58975999999999884</c:v>
                </c:pt>
                <c:pt idx="6">
                  <c:v>0.57562999999999875</c:v>
                </c:pt>
                <c:pt idx="7">
                  <c:v>0.559670000000001</c:v>
                </c:pt>
                <c:pt idx="8">
                  <c:v>0.53644999999999987</c:v>
                </c:pt>
                <c:pt idx="9">
                  <c:v>0.52267000000000052</c:v>
                </c:pt>
                <c:pt idx="10">
                  <c:v>0.50490999999999986</c:v>
                </c:pt>
              </c:numCache>
            </c:numRef>
          </c:yVal>
          <c:smooth val="0"/>
        </c:ser>
        <c:ser>
          <c:idx val="6"/>
          <c:order val="6"/>
          <c:tx>
            <c:v>2A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level'!$B$157:$B$170</c:f>
              <c:numCache>
                <c:formatCode>m/d/yyyy\ h:mm</c:formatCode>
                <c:ptCount val="14"/>
                <c:pt idx="0">
                  <c:v>42535.409722222219</c:v>
                </c:pt>
                <c:pt idx="1">
                  <c:v>42535.416666666664</c:v>
                </c:pt>
                <c:pt idx="2">
                  <c:v>42535.423611111109</c:v>
                </c:pt>
                <c:pt idx="3">
                  <c:v>42535.430555555555</c:v>
                </c:pt>
                <c:pt idx="4">
                  <c:v>42535.4375</c:v>
                </c:pt>
                <c:pt idx="5">
                  <c:v>42535.444444444445</c:v>
                </c:pt>
                <c:pt idx="6">
                  <c:v>42535.451388888891</c:v>
                </c:pt>
                <c:pt idx="7">
                  <c:v>42535.458333333336</c:v>
                </c:pt>
                <c:pt idx="8">
                  <c:v>42535.465277777781</c:v>
                </c:pt>
                <c:pt idx="9">
                  <c:v>42535.472222222219</c:v>
                </c:pt>
                <c:pt idx="10">
                  <c:v>42535.479166666664</c:v>
                </c:pt>
                <c:pt idx="11">
                  <c:v>42535.486111111109</c:v>
                </c:pt>
                <c:pt idx="12">
                  <c:v>42535.493055555555</c:v>
                </c:pt>
                <c:pt idx="13">
                  <c:v>42535.5</c:v>
                </c:pt>
              </c:numCache>
            </c:numRef>
          </c:xVal>
          <c:yVal>
            <c:numRef>
              <c:f>'Tide level'!$C$157:$C$170</c:f>
              <c:numCache>
                <c:formatCode>0.00</c:formatCode>
                <c:ptCount val="14"/>
                <c:pt idx="0">
                  <c:v>0.25353000000000064</c:v>
                </c:pt>
                <c:pt idx="1">
                  <c:v>0.2459699999999998</c:v>
                </c:pt>
                <c:pt idx="2">
                  <c:v>0.20016999999999827</c:v>
                </c:pt>
                <c:pt idx="3">
                  <c:v>0.21089999999999917</c:v>
                </c:pt>
                <c:pt idx="4">
                  <c:v>0.12913999999999987</c:v>
                </c:pt>
                <c:pt idx="5">
                  <c:v>0.15455000000000155</c:v>
                </c:pt>
                <c:pt idx="6">
                  <c:v>0.12652000000000044</c:v>
                </c:pt>
                <c:pt idx="7">
                  <c:v>0.12194999999999936</c:v>
                </c:pt>
                <c:pt idx="8">
                  <c:v>8.9669999999998709E-2</c:v>
                </c:pt>
                <c:pt idx="9">
                  <c:v>9.4210000000000488E-2</c:v>
                </c:pt>
                <c:pt idx="10">
                  <c:v>8.6730000000000015E-2</c:v>
                </c:pt>
                <c:pt idx="11">
                  <c:v>9.3240000000000697E-2</c:v>
                </c:pt>
                <c:pt idx="12">
                  <c:v>5.5809999999999034E-2</c:v>
                </c:pt>
                <c:pt idx="13">
                  <c:v>3.167000000000144E-2</c:v>
                </c:pt>
              </c:numCache>
            </c:numRef>
          </c:yVal>
          <c:smooth val="0"/>
        </c:ser>
        <c:ser>
          <c:idx val="7"/>
          <c:order val="7"/>
          <c:tx>
            <c:v>2B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level'!$B$170:$B$182</c:f>
              <c:numCache>
                <c:formatCode>m/d/yyyy\ h:mm</c:formatCode>
                <c:ptCount val="13"/>
                <c:pt idx="0">
                  <c:v>42535.5</c:v>
                </c:pt>
                <c:pt idx="1">
                  <c:v>42535.506944444445</c:v>
                </c:pt>
                <c:pt idx="2">
                  <c:v>42535.513888888891</c:v>
                </c:pt>
                <c:pt idx="3">
                  <c:v>42535.520833333336</c:v>
                </c:pt>
                <c:pt idx="4">
                  <c:v>42535.527777777781</c:v>
                </c:pt>
                <c:pt idx="5">
                  <c:v>42535.534722222219</c:v>
                </c:pt>
                <c:pt idx="6">
                  <c:v>42535.541666666664</c:v>
                </c:pt>
                <c:pt idx="7">
                  <c:v>42535.548611111109</c:v>
                </c:pt>
                <c:pt idx="8">
                  <c:v>42535.555555555555</c:v>
                </c:pt>
                <c:pt idx="9">
                  <c:v>42535.5625</c:v>
                </c:pt>
                <c:pt idx="10">
                  <c:v>42535.569444444445</c:v>
                </c:pt>
                <c:pt idx="11">
                  <c:v>42535.576388888891</c:v>
                </c:pt>
                <c:pt idx="12">
                  <c:v>42535.583333333336</c:v>
                </c:pt>
              </c:numCache>
            </c:numRef>
          </c:xVal>
          <c:yVal>
            <c:numRef>
              <c:f>'Tide level'!$C$170:$C$182</c:f>
              <c:numCache>
                <c:formatCode>0.00</c:formatCode>
                <c:ptCount val="13"/>
                <c:pt idx="0">
                  <c:v>3.167000000000144E-2</c:v>
                </c:pt>
                <c:pt idx="1">
                  <c:v>6.2889999999999877E-2</c:v>
                </c:pt>
                <c:pt idx="2">
                  <c:v>5.7379999999998293E-2</c:v>
                </c:pt>
                <c:pt idx="3">
                  <c:v>8.9980000000000476E-2</c:v>
                </c:pt>
                <c:pt idx="4">
                  <c:v>9.9449999999999358E-2</c:v>
                </c:pt>
                <c:pt idx="5">
                  <c:v>0.11117999999999938</c:v>
                </c:pt>
                <c:pt idx="6">
                  <c:v>0.14257000000000061</c:v>
                </c:pt>
                <c:pt idx="7">
                  <c:v>0.1657199999999989</c:v>
                </c:pt>
                <c:pt idx="8">
                  <c:v>0.19501000000000204</c:v>
                </c:pt>
                <c:pt idx="9">
                  <c:v>0.22103999999999815</c:v>
                </c:pt>
                <c:pt idx="10">
                  <c:v>0.24263999999999897</c:v>
                </c:pt>
                <c:pt idx="11">
                  <c:v>0.28687999999999875</c:v>
                </c:pt>
                <c:pt idx="12">
                  <c:v>0.29207000000000105</c:v>
                </c:pt>
              </c:numCache>
            </c:numRef>
          </c:yVal>
          <c:smooth val="0"/>
        </c:ser>
        <c:ser>
          <c:idx val="8"/>
          <c:order val="8"/>
          <c:tx>
            <c:v>2C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level'!$B$182:$B$195</c:f>
              <c:numCache>
                <c:formatCode>m/d/yyyy\ h:mm</c:formatCode>
                <c:ptCount val="14"/>
                <c:pt idx="0">
                  <c:v>42535.583333333336</c:v>
                </c:pt>
                <c:pt idx="1">
                  <c:v>42535.590277777781</c:v>
                </c:pt>
                <c:pt idx="2">
                  <c:v>42535.597222222219</c:v>
                </c:pt>
                <c:pt idx="3">
                  <c:v>42535.604166666664</c:v>
                </c:pt>
                <c:pt idx="4">
                  <c:v>42535.611111111109</c:v>
                </c:pt>
                <c:pt idx="5">
                  <c:v>42535.618055555555</c:v>
                </c:pt>
                <c:pt idx="6">
                  <c:v>42535.625</c:v>
                </c:pt>
                <c:pt idx="7">
                  <c:v>42535.631944444445</c:v>
                </c:pt>
                <c:pt idx="8">
                  <c:v>42535.638888888891</c:v>
                </c:pt>
                <c:pt idx="9">
                  <c:v>42535.645833333336</c:v>
                </c:pt>
                <c:pt idx="10">
                  <c:v>42535.652777777781</c:v>
                </c:pt>
                <c:pt idx="11">
                  <c:v>42535.659722222219</c:v>
                </c:pt>
                <c:pt idx="12">
                  <c:v>42535.666666666664</c:v>
                </c:pt>
                <c:pt idx="13">
                  <c:v>42535.673611111109</c:v>
                </c:pt>
              </c:numCache>
            </c:numRef>
          </c:xVal>
          <c:yVal>
            <c:numRef>
              <c:f>'Tide level'!$C$182:$C$195</c:f>
              <c:numCache>
                <c:formatCode>0.00</c:formatCode>
                <c:ptCount val="14"/>
                <c:pt idx="0">
                  <c:v>0.29207000000000105</c:v>
                </c:pt>
                <c:pt idx="1">
                  <c:v>0.30848999999999932</c:v>
                </c:pt>
                <c:pt idx="2">
                  <c:v>0.35096999999999978</c:v>
                </c:pt>
                <c:pt idx="3">
                  <c:v>0.35384999999999989</c:v>
                </c:pt>
                <c:pt idx="4">
                  <c:v>0.40682000000000018</c:v>
                </c:pt>
                <c:pt idx="5">
                  <c:v>0.40832000000000107</c:v>
                </c:pt>
                <c:pt idx="6">
                  <c:v>0.43838999999999939</c:v>
                </c:pt>
                <c:pt idx="7">
                  <c:v>0.47111000000000103</c:v>
                </c:pt>
                <c:pt idx="8">
                  <c:v>0.48681000000000041</c:v>
                </c:pt>
                <c:pt idx="9">
                  <c:v>0.50888000000000144</c:v>
                </c:pt>
                <c:pt idx="10">
                  <c:v>0.55426000000000153</c:v>
                </c:pt>
                <c:pt idx="11">
                  <c:v>0.53979000000000044</c:v>
                </c:pt>
                <c:pt idx="12">
                  <c:v>0.54768000000000028</c:v>
                </c:pt>
                <c:pt idx="13">
                  <c:v>0.61288999999999982</c:v>
                </c:pt>
              </c:numCache>
            </c:numRef>
          </c:yVal>
          <c:smooth val="0"/>
        </c:ser>
        <c:ser>
          <c:idx val="9"/>
          <c:order val="9"/>
          <c:tx>
            <c:v>2D</c:v>
          </c:tx>
          <c:spPr>
            <a:ln w="254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level'!$B$195:$B$205</c:f>
              <c:numCache>
                <c:formatCode>m/d/yyyy\ h:mm</c:formatCode>
                <c:ptCount val="11"/>
                <c:pt idx="0">
                  <c:v>42535.673611111109</c:v>
                </c:pt>
                <c:pt idx="1">
                  <c:v>42535.680555555555</c:v>
                </c:pt>
                <c:pt idx="2">
                  <c:v>42535.6875</c:v>
                </c:pt>
                <c:pt idx="3">
                  <c:v>42535.694444444445</c:v>
                </c:pt>
                <c:pt idx="4">
                  <c:v>42535.701388888891</c:v>
                </c:pt>
                <c:pt idx="5">
                  <c:v>42535.708333333336</c:v>
                </c:pt>
                <c:pt idx="6">
                  <c:v>42535.715277777781</c:v>
                </c:pt>
                <c:pt idx="7">
                  <c:v>42535.722222222219</c:v>
                </c:pt>
                <c:pt idx="8">
                  <c:v>42535.729166666664</c:v>
                </c:pt>
                <c:pt idx="9">
                  <c:v>42535.736111111109</c:v>
                </c:pt>
                <c:pt idx="10">
                  <c:v>42535.743055555555</c:v>
                </c:pt>
              </c:numCache>
            </c:numRef>
          </c:xVal>
          <c:yVal>
            <c:numRef>
              <c:f>'Tide level'!$C$195:$C$205</c:f>
              <c:numCache>
                <c:formatCode>0.00</c:formatCode>
                <c:ptCount val="11"/>
                <c:pt idx="0">
                  <c:v>0.61288999999999982</c:v>
                </c:pt>
                <c:pt idx="1">
                  <c:v>0.62963999999999942</c:v>
                </c:pt>
                <c:pt idx="2">
                  <c:v>0.63278999999999996</c:v>
                </c:pt>
                <c:pt idx="3">
                  <c:v>0.63565000000000049</c:v>
                </c:pt>
                <c:pt idx="4">
                  <c:v>0.66656999999999922</c:v>
                </c:pt>
                <c:pt idx="5">
                  <c:v>0.65432999999999997</c:v>
                </c:pt>
                <c:pt idx="6">
                  <c:v>0.66230999999999995</c:v>
                </c:pt>
                <c:pt idx="7">
                  <c:v>0.6912699999999995</c:v>
                </c:pt>
                <c:pt idx="8">
                  <c:v>0.6854000000000019</c:v>
                </c:pt>
                <c:pt idx="9">
                  <c:v>0.7030999999999995</c:v>
                </c:pt>
                <c:pt idx="10">
                  <c:v>0.70752000000000181</c:v>
                </c:pt>
              </c:numCache>
            </c:numRef>
          </c:yVal>
          <c:smooth val="0"/>
        </c:ser>
        <c:ser>
          <c:idx val="10"/>
          <c:order val="10"/>
          <c:tx>
            <c:v>2E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level'!$B$205:$B$214</c:f>
              <c:numCache>
                <c:formatCode>m/d/yyyy\ h:mm</c:formatCode>
                <c:ptCount val="10"/>
                <c:pt idx="0">
                  <c:v>42535.743055555555</c:v>
                </c:pt>
                <c:pt idx="1">
                  <c:v>42535.75</c:v>
                </c:pt>
                <c:pt idx="2">
                  <c:v>42535.756944444445</c:v>
                </c:pt>
                <c:pt idx="3">
                  <c:v>42535.763888888891</c:v>
                </c:pt>
                <c:pt idx="4">
                  <c:v>42535.770833333336</c:v>
                </c:pt>
                <c:pt idx="5">
                  <c:v>42535.777777777781</c:v>
                </c:pt>
                <c:pt idx="6">
                  <c:v>42535.784722222219</c:v>
                </c:pt>
                <c:pt idx="7">
                  <c:v>42535.791666666664</c:v>
                </c:pt>
                <c:pt idx="8">
                  <c:v>42535.798611111109</c:v>
                </c:pt>
                <c:pt idx="9">
                  <c:v>42535.805555555555</c:v>
                </c:pt>
              </c:numCache>
            </c:numRef>
          </c:xVal>
          <c:yVal>
            <c:numRef>
              <c:f>'Tide level'!$C$205:$C$214</c:f>
              <c:numCache>
                <c:formatCode>0.00</c:formatCode>
                <c:ptCount val="10"/>
                <c:pt idx="0">
                  <c:v>0.70752000000000181</c:v>
                </c:pt>
                <c:pt idx="1">
                  <c:v>0.70365000000000011</c:v>
                </c:pt>
                <c:pt idx="2">
                  <c:v>0.69990000000000008</c:v>
                </c:pt>
                <c:pt idx="3">
                  <c:v>0.69559999999999944</c:v>
                </c:pt>
                <c:pt idx="4">
                  <c:v>0.69649000000000116</c:v>
                </c:pt>
                <c:pt idx="5">
                  <c:v>0.68767000000000056</c:v>
                </c:pt>
                <c:pt idx="6">
                  <c:v>0.67680000000000062</c:v>
                </c:pt>
                <c:pt idx="7">
                  <c:v>0.66182999999999992</c:v>
                </c:pt>
                <c:pt idx="8">
                  <c:v>0.6340000000000009</c:v>
                </c:pt>
                <c:pt idx="9">
                  <c:v>0.61926000000000159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452784"/>
        <c:axId val="-1575455504"/>
      </c:scatterChart>
      <c:valAx>
        <c:axId val="-1575452784"/>
        <c:scaling>
          <c:orientation val="minMax"/>
          <c:max val="42535.83"/>
          <c:min val="42534.35000000000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744968199729751"/>
              <c:y val="0.96017016536980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55504"/>
        <c:crosses val="autoZero"/>
        <c:crossBetween val="midCat"/>
      </c:valAx>
      <c:valAx>
        <c:axId val="-15754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Tidel 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52784"/>
        <c:crosses val="autoZero"/>
        <c:crossBetween val="midCat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71995245877282"/>
          <c:y val="0.62275348194442293"/>
          <c:w val="0.11168509596677774"/>
          <c:h val="0.295088821166509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FW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area Day 1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8550507778596"/>
          <c:y val="9.58275044556016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4025962833697"/>
          <c:y val="7.3755235929328117E-2"/>
          <c:w val="0.84120901641140189"/>
          <c:h val="0.82952789988867914"/>
        </c:manualLayout>
      </c:layout>
      <c:lineChart>
        <c:grouping val="standard"/>
        <c:varyColors val="0"/>
        <c:ser>
          <c:idx val="0"/>
          <c:order val="0"/>
          <c:tx>
            <c:v>A (10am)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'Effect of tides'!$C$41:$C$46</c:f>
              <c:numCache>
                <c:formatCode>0.0</c:formatCode>
                <c:ptCount val="6"/>
                <c:pt idx="0">
                  <c:v>8.2156611039794658</c:v>
                </c:pt>
                <c:pt idx="1">
                  <c:v>23.335447051363367</c:v>
                </c:pt>
                <c:pt idx="2">
                  <c:v>51.067427605157462</c:v>
                </c:pt>
                <c:pt idx="3">
                  <c:v>77.673636145157431</c:v>
                </c:pt>
                <c:pt idx="4">
                  <c:v>38.763575605680863</c:v>
                </c:pt>
                <c:pt idx="5">
                  <c:v>26.532083633741895</c:v>
                </c:pt>
              </c:numCache>
            </c:numRef>
          </c:val>
          <c:smooth val="0"/>
        </c:ser>
        <c:ser>
          <c:idx val="1"/>
          <c:order val="1"/>
          <c:tx>
            <c:v>B (12pm)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'Effect of tides'!$D$41:$D$46</c:f>
              <c:numCache>
                <c:formatCode>0.0</c:formatCode>
                <c:ptCount val="6"/>
                <c:pt idx="0">
                  <c:v>7.0728001105125067</c:v>
                </c:pt>
                <c:pt idx="1">
                  <c:v>23.319838056680162</c:v>
                </c:pt>
                <c:pt idx="2">
                  <c:v>50.094466936572225</c:v>
                </c:pt>
                <c:pt idx="3">
                  <c:v>65.20917678812414</c:v>
                </c:pt>
                <c:pt idx="4">
                  <c:v>40.593792172739562</c:v>
                </c:pt>
                <c:pt idx="5">
                  <c:v>25.127334465195251</c:v>
                </c:pt>
              </c:numCache>
            </c:numRef>
          </c:val>
          <c:smooth val="0"/>
        </c:ser>
        <c:ser>
          <c:idx val="2"/>
          <c:order val="2"/>
          <c:tx>
            <c:v>C (2 pm)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'Effect of tides'!$E$41:$E$46</c:f>
              <c:numCache>
                <c:formatCode>0.0</c:formatCode>
                <c:ptCount val="6"/>
                <c:pt idx="0">
                  <c:v>6.331618519984171</c:v>
                </c:pt>
                <c:pt idx="1">
                  <c:v>20.839978734715576</c:v>
                </c:pt>
                <c:pt idx="2">
                  <c:v>43.477113837224643</c:v>
                </c:pt>
                <c:pt idx="3">
                  <c:v>56.562458778525254</c:v>
                </c:pt>
                <c:pt idx="4">
                  <c:v>32.924416303917688</c:v>
                </c:pt>
                <c:pt idx="5">
                  <c:v>22.11589580010633</c:v>
                </c:pt>
              </c:numCache>
            </c:numRef>
          </c:val>
          <c:smooth val="0"/>
        </c:ser>
        <c:ser>
          <c:idx val="3"/>
          <c:order val="3"/>
          <c:tx>
            <c:v>D (4 pm)</c:v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val>
            <c:numRef>
              <c:f>'Effect of tides'!$F$41:$F$46</c:f>
              <c:numCache>
                <c:formatCode>0.0</c:formatCode>
                <c:ptCount val="6"/>
                <c:pt idx="0">
                  <c:v>5.821962313190383</c:v>
                </c:pt>
                <c:pt idx="1">
                  <c:v>20.376868096166341</c:v>
                </c:pt>
                <c:pt idx="2">
                  <c:v>40.100250626566371</c:v>
                </c:pt>
                <c:pt idx="3">
                  <c:v>52.552433715868609</c:v>
                </c:pt>
                <c:pt idx="4">
                  <c:v>31.002880335166278</c:v>
                </c:pt>
                <c:pt idx="5">
                  <c:v>19.691018591254256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5450608"/>
        <c:axId val="-1575463120"/>
      </c:lineChart>
      <c:catAx>
        <c:axId val="-157545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Seepage 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63120"/>
        <c:crossesAt val="0"/>
        <c:auto val="0"/>
        <c:lblAlgn val="ctr"/>
        <c:lblOffset val="0"/>
        <c:tickMarkSkip val="1"/>
        <c:noMultiLvlLbl val="0"/>
      </c:catAx>
      <c:valAx>
        <c:axId val="-15754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Flux (cm/d)</a:t>
                </a:r>
              </a:p>
            </c:rich>
          </c:tx>
          <c:layout>
            <c:manualLayout>
              <c:xMode val="edge"/>
              <c:yMode val="edge"/>
              <c:x val="1.4592262390788107E-3"/>
              <c:y val="0.1890581086920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50608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5759409672142977"/>
          <c:y val="8.6843361518189374E-2"/>
          <c:w val="0.24701442895759243"/>
          <c:h val="0.197644605213318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Tides and seepage meter rounds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54646235258331E-2"/>
          <c:y val="7.6502301117685745E-2"/>
          <c:w val="0.8652292520038769"/>
          <c:h val="0.85463112788701034"/>
        </c:manualLayout>
      </c:layout>
      <c:scatterChart>
        <c:scatterStyle val="lineMarker"/>
        <c:varyColors val="0"/>
        <c:ser>
          <c:idx val="0"/>
          <c:order val="0"/>
          <c:tx>
            <c:v>Tide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level'!$B$3:$B$218</c:f>
              <c:numCache>
                <c:formatCode>m/d/yyyy\ h:mm</c:formatCode>
                <c:ptCount val="216"/>
                <c:pt idx="0">
                  <c:v>42534.340277777781</c:v>
                </c:pt>
                <c:pt idx="1">
                  <c:v>42534.347222222219</c:v>
                </c:pt>
                <c:pt idx="2">
                  <c:v>42534.354166666664</c:v>
                </c:pt>
                <c:pt idx="3">
                  <c:v>42534.361111111109</c:v>
                </c:pt>
                <c:pt idx="4">
                  <c:v>42534.368055555555</c:v>
                </c:pt>
                <c:pt idx="5">
                  <c:v>42534.375</c:v>
                </c:pt>
                <c:pt idx="6">
                  <c:v>42534.381944444445</c:v>
                </c:pt>
                <c:pt idx="7">
                  <c:v>42534.388888888891</c:v>
                </c:pt>
                <c:pt idx="8">
                  <c:v>42534.395833333336</c:v>
                </c:pt>
                <c:pt idx="9">
                  <c:v>42534.402777777781</c:v>
                </c:pt>
                <c:pt idx="10">
                  <c:v>42534.409722222219</c:v>
                </c:pt>
                <c:pt idx="11">
                  <c:v>42534.416666666664</c:v>
                </c:pt>
                <c:pt idx="12">
                  <c:v>42534.423611111109</c:v>
                </c:pt>
                <c:pt idx="13">
                  <c:v>42534.430555555555</c:v>
                </c:pt>
                <c:pt idx="14">
                  <c:v>42534.4375</c:v>
                </c:pt>
                <c:pt idx="15">
                  <c:v>42534.444444444445</c:v>
                </c:pt>
                <c:pt idx="16">
                  <c:v>42534.451388888891</c:v>
                </c:pt>
                <c:pt idx="17">
                  <c:v>42534.458333333336</c:v>
                </c:pt>
                <c:pt idx="18">
                  <c:v>42534.465277777781</c:v>
                </c:pt>
                <c:pt idx="19">
                  <c:v>42534.472222222219</c:v>
                </c:pt>
                <c:pt idx="20">
                  <c:v>42534.479166666664</c:v>
                </c:pt>
                <c:pt idx="21">
                  <c:v>42534.486111111109</c:v>
                </c:pt>
                <c:pt idx="22">
                  <c:v>42534.493055555555</c:v>
                </c:pt>
                <c:pt idx="23">
                  <c:v>42534.5</c:v>
                </c:pt>
                <c:pt idx="24">
                  <c:v>42534.506944444445</c:v>
                </c:pt>
                <c:pt idx="25">
                  <c:v>42534.513888888891</c:v>
                </c:pt>
                <c:pt idx="26">
                  <c:v>42534.520833333336</c:v>
                </c:pt>
                <c:pt idx="27">
                  <c:v>42534.527777777781</c:v>
                </c:pt>
                <c:pt idx="28">
                  <c:v>42534.534722222219</c:v>
                </c:pt>
                <c:pt idx="29">
                  <c:v>42534.541666666664</c:v>
                </c:pt>
                <c:pt idx="30">
                  <c:v>42534.548611111109</c:v>
                </c:pt>
                <c:pt idx="31">
                  <c:v>42534.555555555555</c:v>
                </c:pt>
                <c:pt idx="32">
                  <c:v>42534.5625</c:v>
                </c:pt>
                <c:pt idx="33">
                  <c:v>42534.569444444445</c:v>
                </c:pt>
                <c:pt idx="34">
                  <c:v>42534.576388888891</c:v>
                </c:pt>
                <c:pt idx="35">
                  <c:v>42534.583333333336</c:v>
                </c:pt>
                <c:pt idx="36">
                  <c:v>42534.590277777781</c:v>
                </c:pt>
                <c:pt idx="37">
                  <c:v>42534.597222222219</c:v>
                </c:pt>
                <c:pt idx="38">
                  <c:v>42534.604166666664</c:v>
                </c:pt>
                <c:pt idx="39">
                  <c:v>42534.611111111109</c:v>
                </c:pt>
                <c:pt idx="40">
                  <c:v>42534.618055555555</c:v>
                </c:pt>
                <c:pt idx="41">
                  <c:v>42534.625</c:v>
                </c:pt>
                <c:pt idx="42">
                  <c:v>42534.631944444445</c:v>
                </c:pt>
                <c:pt idx="43">
                  <c:v>42534.638888888891</c:v>
                </c:pt>
                <c:pt idx="44">
                  <c:v>42534.645833333336</c:v>
                </c:pt>
                <c:pt idx="45">
                  <c:v>42534.652777777781</c:v>
                </c:pt>
                <c:pt idx="46">
                  <c:v>42534.659722222219</c:v>
                </c:pt>
                <c:pt idx="47">
                  <c:v>42534.666666666664</c:v>
                </c:pt>
                <c:pt idx="48">
                  <c:v>42534.673611111109</c:v>
                </c:pt>
                <c:pt idx="49">
                  <c:v>42534.680555555555</c:v>
                </c:pt>
                <c:pt idx="50">
                  <c:v>42534.6875</c:v>
                </c:pt>
                <c:pt idx="51">
                  <c:v>42534.694444444445</c:v>
                </c:pt>
                <c:pt idx="52">
                  <c:v>42534.701388888891</c:v>
                </c:pt>
                <c:pt idx="53">
                  <c:v>42534.708333333336</c:v>
                </c:pt>
                <c:pt idx="54">
                  <c:v>42534.715277777781</c:v>
                </c:pt>
                <c:pt idx="55">
                  <c:v>42534.722222222219</c:v>
                </c:pt>
                <c:pt idx="56">
                  <c:v>42534.729166666664</c:v>
                </c:pt>
                <c:pt idx="57">
                  <c:v>42534.736111111109</c:v>
                </c:pt>
                <c:pt idx="58">
                  <c:v>42534.743055555555</c:v>
                </c:pt>
                <c:pt idx="59">
                  <c:v>42534.75</c:v>
                </c:pt>
                <c:pt idx="60">
                  <c:v>42534.756944444445</c:v>
                </c:pt>
                <c:pt idx="61">
                  <c:v>42534.763888888891</c:v>
                </c:pt>
                <c:pt idx="62">
                  <c:v>42534.770833333336</c:v>
                </c:pt>
                <c:pt idx="63">
                  <c:v>42534.777777777781</c:v>
                </c:pt>
                <c:pt idx="64">
                  <c:v>42534.784722222219</c:v>
                </c:pt>
                <c:pt idx="65">
                  <c:v>42534.791666666664</c:v>
                </c:pt>
                <c:pt idx="66">
                  <c:v>42534.798611111109</c:v>
                </c:pt>
                <c:pt idx="67">
                  <c:v>42534.805555555555</c:v>
                </c:pt>
                <c:pt idx="68">
                  <c:v>42534.8125</c:v>
                </c:pt>
                <c:pt idx="69">
                  <c:v>42534.819444444445</c:v>
                </c:pt>
                <c:pt idx="70">
                  <c:v>42534.826388888891</c:v>
                </c:pt>
                <c:pt idx="71">
                  <c:v>42534.833333333336</c:v>
                </c:pt>
                <c:pt idx="72">
                  <c:v>42534.840277777781</c:v>
                </c:pt>
                <c:pt idx="73">
                  <c:v>42534.847222222219</c:v>
                </c:pt>
                <c:pt idx="74">
                  <c:v>42534.854166666664</c:v>
                </c:pt>
                <c:pt idx="75">
                  <c:v>42534.861111111109</c:v>
                </c:pt>
                <c:pt idx="76">
                  <c:v>42534.868055555555</c:v>
                </c:pt>
                <c:pt idx="77">
                  <c:v>42534.875</c:v>
                </c:pt>
                <c:pt idx="78">
                  <c:v>42534.881944444445</c:v>
                </c:pt>
                <c:pt idx="79">
                  <c:v>42534.888888888891</c:v>
                </c:pt>
                <c:pt idx="80">
                  <c:v>42534.895833333336</c:v>
                </c:pt>
                <c:pt idx="81">
                  <c:v>42534.902777777781</c:v>
                </c:pt>
                <c:pt idx="82">
                  <c:v>42534.909722222219</c:v>
                </c:pt>
                <c:pt idx="83">
                  <c:v>42534.916666666664</c:v>
                </c:pt>
                <c:pt idx="84">
                  <c:v>42534.923611111109</c:v>
                </c:pt>
                <c:pt idx="85">
                  <c:v>42534.930555555555</c:v>
                </c:pt>
                <c:pt idx="86">
                  <c:v>42534.9375</c:v>
                </c:pt>
                <c:pt idx="87">
                  <c:v>42534.944444444445</c:v>
                </c:pt>
                <c:pt idx="88">
                  <c:v>42534.951388888891</c:v>
                </c:pt>
                <c:pt idx="89">
                  <c:v>42534.958333333336</c:v>
                </c:pt>
                <c:pt idx="90">
                  <c:v>42534.965277777781</c:v>
                </c:pt>
                <c:pt idx="91">
                  <c:v>42534.972222222219</c:v>
                </c:pt>
                <c:pt idx="92">
                  <c:v>42534.979166666664</c:v>
                </c:pt>
                <c:pt idx="93">
                  <c:v>42534.986111111109</c:v>
                </c:pt>
                <c:pt idx="94">
                  <c:v>42534.993055555555</c:v>
                </c:pt>
                <c:pt idx="95">
                  <c:v>42535</c:v>
                </c:pt>
                <c:pt idx="96">
                  <c:v>42535.006944444445</c:v>
                </c:pt>
                <c:pt idx="97">
                  <c:v>42535.013888888891</c:v>
                </c:pt>
                <c:pt idx="98">
                  <c:v>42535.020833333336</c:v>
                </c:pt>
                <c:pt idx="99">
                  <c:v>42535.027777777781</c:v>
                </c:pt>
                <c:pt idx="100">
                  <c:v>42535.034722222219</c:v>
                </c:pt>
                <c:pt idx="101">
                  <c:v>42535.041666666664</c:v>
                </c:pt>
                <c:pt idx="102">
                  <c:v>42535.048611111109</c:v>
                </c:pt>
                <c:pt idx="103">
                  <c:v>42535.055555555555</c:v>
                </c:pt>
                <c:pt idx="104">
                  <c:v>42535.0625</c:v>
                </c:pt>
                <c:pt idx="105">
                  <c:v>42535.069444444445</c:v>
                </c:pt>
                <c:pt idx="106">
                  <c:v>42535.076388888891</c:v>
                </c:pt>
                <c:pt idx="107">
                  <c:v>42535.083333333336</c:v>
                </c:pt>
                <c:pt idx="108">
                  <c:v>42535.090277777781</c:v>
                </c:pt>
                <c:pt idx="109">
                  <c:v>42535.097222222219</c:v>
                </c:pt>
                <c:pt idx="110">
                  <c:v>42535.104166666664</c:v>
                </c:pt>
                <c:pt idx="111">
                  <c:v>42535.111111111109</c:v>
                </c:pt>
                <c:pt idx="112">
                  <c:v>42535.118055555555</c:v>
                </c:pt>
                <c:pt idx="113">
                  <c:v>42535.125</c:v>
                </c:pt>
                <c:pt idx="114">
                  <c:v>42535.131944444445</c:v>
                </c:pt>
                <c:pt idx="115">
                  <c:v>42535.138888888891</c:v>
                </c:pt>
                <c:pt idx="116">
                  <c:v>42535.145833333336</c:v>
                </c:pt>
                <c:pt idx="117">
                  <c:v>42535.152777777781</c:v>
                </c:pt>
                <c:pt idx="118">
                  <c:v>42535.159722222219</c:v>
                </c:pt>
                <c:pt idx="119">
                  <c:v>42535.166666666664</c:v>
                </c:pt>
                <c:pt idx="120">
                  <c:v>42535.173611111109</c:v>
                </c:pt>
                <c:pt idx="121">
                  <c:v>42535.180555555555</c:v>
                </c:pt>
                <c:pt idx="122">
                  <c:v>42535.1875</c:v>
                </c:pt>
                <c:pt idx="123">
                  <c:v>42535.194444444445</c:v>
                </c:pt>
                <c:pt idx="124">
                  <c:v>42535.201388888891</c:v>
                </c:pt>
                <c:pt idx="125">
                  <c:v>42535.208333333336</c:v>
                </c:pt>
                <c:pt idx="126">
                  <c:v>42535.215277777781</c:v>
                </c:pt>
                <c:pt idx="127">
                  <c:v>42535.222222222219</c:v>
                </c:pt>
                <c:pt idx="128">
                  <c:v>42535.229166666664</c:v>
                </c:pt>
                <c:pt idx="129">
                  <c:v>42535.236111111109</c:v>
                </c:pt>
                <c:pt idx="130">
                  <c:v>42535.243055555555</c:v>
                </c:pt>
                <c:pt idx="131">
                  <c:v>42535.25</c:v>
                </c:pt>
                <c:pt idx="132">
                  <c:v>42535.256944444445</c:v>
                </c:pt>
                <c:pt idx="133">
                  <c:v>42535.263888888891</c:v>
                </c:pt>
                <c:pt idx="134">
                  <c:v>42535.270833333336</c:v>
                </c:pt>
                <c:pt idx="135">
                  <c:v>42535.277777777781</c:v>
                </c:pt>
                <c:pt idx="136">
                  <c:v>42535.284722222219</c:v>
                </c:pt>
                <c:pt idx="137">
                  <c:v>42535.291666666664</c:v>
                </c:pt>
                <c:pt idx="138">
                  <c:v>42535.298611111109</c:v>
                </c:pt>
                <c:pt idx="139">
                  <c:v>42535.305555555555</c:v>
                </c:pt>
                <c:pt idx="140">
                  <c:v>42535.3125</c:v>
                </c:pt>
                <c:pt idx="141">
                  <c:v>42535.319444444445</c:v>
                </c:pt>
                <c:pt idx="142">
                  <c:v>42535.326388888891</c:v>
                </c:pt>
                <c:pt idx="143">
                  <c:v>42535.333333333336</c:v>
                </c:pt>
                <c:pt idx="144">
                  <c:v>42535.340277777781</c:v>
                </c:pt>
                <c:pt idx="145">
                  <c:v>42535.347222222219</c:v>
                </c:pt>
                <c:pt idx="146">
                  <c:v>42535.354166666664</c:v>
                </c:pt>
                <c:pt idx="147">
                  <c:v>42535.361111111109</c:v>
                </c:pt>
                <c:pt idx="148">
                  <c:v>42535.368055555555</c:v>
                </c:pt>
                <c:pt idx="149">
                  <c:v>42535.375</c:v>
                </c:pt>
                <c:pt idx="150">
                  <c:v>42535.381944444445</c:v>
                </c:pt>
                <c:pt idx="151">
                  <c:v>42535.388888888891</c:v>
                </c:pt>
                <c:pt idx="152">
                  <c:v>42535.395833333336</c:v>
                </c:pt>
                <c:pt idx="153">
                  <c:v>42535.402777777781</c:v>
                </c:pt>
                <c:pt idx="154">
                  <c:v>42535.409722222219</c:v>
                </c:pt>
                <c:pt idx="155">
                  <c:v>42535.416666666664</c:v>
                </c:pt>
                <c:pt idx="156">
                  <c:v>42535.423611111109</c:v>
                </c:pt>
                <c:pt idx="157">
                  <c:v>42535.430555555555</c:v>
                </c:pt>
                <c:pt idx="158">
                  <c:v>42535.4375</c:v>
                </c:pt>
                <c:pt idx="159">
                  <c:v>42535.444444444445</c:v>
                </c:pt>
                <c:pt idx="160">
                  <c:v>42535.451388888891</c:v>
                </c:pt>
                <c:pt idx="161">
                  <c:v>42535.458333333336</c:v>
                </c:pt>
                <c:pt idx="162">
                  <c:v>42535.465277777781</c:v>
                </c:pt>
                <c:pt idx="163">
                  <c:v>42535.472222222219</c:v>
                </c:pt>
                <c:pt idx="164">
                  <c:v>42535.479166666664</c:v>
                </c:pt>
                <c:pt idx="165">
                  <c:v>42535.486111111109</c:v>
                </c:pt>
                <c:pt idx="166">
                  <c:v>42535.493055555555</c:v>
                </c:pt>
                <c:pt idx="167">
                  <c:v>42535.5</c:v>
                </c:pt>
                <c:pt idx="168">
                  <c:v>42535.506944444445</c:v>
                </c:pt>
                <c:pt idx="169">
                  <c:v>42535.513888888891</c:v>
                </c:pt>
                <c:pt idx="170">
                  <c:v>42535.520833333336</c:v>
                </c:pt>
                <c:pt idx="171">
                  <c:v>42535.527777777781</c:v>
                </c:pt>
                <c:pt idx="172">
                  <c:v>42535.534722222219</c:v>
                </c:pt>
                <c:pt idx="173">
                  <c:v>42535.541666666664</c:v>
                </c:pt>
                <c:pt idx="174">
                  <c:v>42535.548611111109</c:v>
                </c:pt>
                <c:pt idx="175">
                  <c:v>42535.555555555555</c:v>
                </c:pt>
                <c:pt idx="176">
                  <c:v>42535.5625</c:v>
                </c:pt>
                <c:pt idx="177">
                  <c:v>42535.569444444445</c:v>
                </c:pt>
                <c:pt idx="178">
                  <c:v>42535.576388888891</c:v>
                </c:pt>
                <c:pt idx="179">
                  <c:v>42535.583333333336</c:v>
                </c:pt>
                <c:pt idx="180">
                  <c:v>42535.590277777781</c:v>
                </c:pt>
                <c:pt idx="181">
                  <c:v>42535.597222222219</c:v>
                </c:pt>
                <c:pt idx="182">
                  <c:v>42535.604166666664</c:v>
                </c:pt>
                <c:pt idx="183">
                  <c:v>42535.611111111109</c:v>
                </c:pt>
                <c:pt idx="184">
                  <c:v>42535.618055555555</c:v>
                </c:pt>
                <c:pt idx="185">
                  <c:v>42535.625</c:v>
                </c:pt>
                <c:pt idx="186">
                  <c:v>42535.631944444445</c:v>
                </c:pt>
                <c:pt idx="187">
                  <c:v>42535.638888888891</c:v>
                </c:pt>
                <c:pt idx="188">
                  <c:v>42535.645833333336</c:v>
                </c:pt>
                <c:pt idx="189">
                  <c:v>42535.652777777781</c:v>
                </c:pt>
                <c:pt idx="190">
                  <c:v>42535.659722222219</c:v>
                </c:pt>
                <c:pt idx="191">
                  <c:v>42535.666666666664</c:v>
                </c:pt>
                <c:pt idx="192">
                  <c:v>42535.673611111109</c:v>
                </c:pt>
                <c:pt idx="193">
                  <c:v>42535.680555555555</c:v>
                </c:pt>
                <c:pt idx="194">
                  <c:v>42535.6875</c:v>
                </c:pt>
                <c:pt idx="195">
                  <c:v>42535.694444444445</c:v>
                </c:pt>
                <c:pt idx="196">
                  <c:v>42535.701388888891</c:v>
                </c:pt>
                <c:pt idx="197">
                  <c:v>42535.708333333336</c:v>
                </c:pt>
                <c:pt idx="198">
                  <c:v>42535.715277777781</c:v>
                </c:pt>
                <c:pt idx="199">
                  <c:v>42535.722222222219</c:v>
                </c:pt>
                <c:pt idx="200">
                  <c:v>42535.729166666664</c:v>
                </c:pt>
                <c:pt idx="201">
                  <c:v>42535.736111111109</c:v>
                </c:pt>
                <c:pt idx="202">
                  <c:v>42535.743055555555</c:v>
                </c:pt>
                <c:pt idx="203">
                  <c:v>42535.75</c:v>
                </c:pt>
                <c:pt idx="204">
                  <c:v>42535.756944444445</c:v>
                </c:pt>
                <c:pt idx="205">
                  <c:v>42535.763888888891</c:v>
                </c:pt>
                <c:pt idx="206">
                  <c:v>42535.770833333336</c:v>
                </c:pt>
                <c:pt idx="207">
                  <c:v>42535.777777777781</c:v>
                </c:pt>
                <c:pt idx="208">
                  <c:v>42535.784722222219</c:v>
                </c:pt>
                <c:pt idx="209">
                  <c:v>42535.791666666664</c:v>
                </c:pt>
                <c:pt idx="210">
                  <c:v>42535.798611111109</c:v>
                </c:pt>
                <c:pt idx="211">
                  <c:v>42535.805555555555</c:v>
                </c:pt>
                <c:pt idx="212">
                  <c:v>42535.8125</c:v>
                </c:pt>
                <c:pt idx="213">
                  <c:v>42535.819444444445</c:v>
                </c:pt>
                <c:pt idx="214">
                  <c:v>42535.826388888891</c:v>
                </c:pt>
                <c:pt idx="215">
                  <c:v>42535.833333333336</c:v>
                </c:pt>
              </c:numCache>
            </c:numRef>
          </c:xVal>
          <c:yVal>
            <c:numRef>
              <c:f>'Tide level'!$C$3:$C$218</c:f>
              <c:numCache>
                <c:formatCode>0.00</c:formatCode>
                <c:ptCount val="216"/>
                <c:pt idx="0">
                  <c:v>0.32200000000000045</c:v>
                </c:pt>
                <c:pt idx="1">
                  <c:v>0.33895999999999959</c:v>
                </c:pt>
                <c:pt idx="2">
                  <c:v>0.24595000000000028</c:v>
                </c:pt>
                <c:pt idx="3">
                  <c:v>0.29350999999999883</c:v>
                </c:pt>
                <c:pt idx="4">
                  <c:v>0.26686000000000148</c:v>
                </c:pt>
                <c:pt idx="5">
                  <c:v>0.13601000000000113</c:v>
                </c:pt>
                <c:pt idx="6">
                  <c:v>0.22298000000000001</c:v>
                </c:pt>
                <c:pt idx="7">
                  <c:v>0.22060999999999922</c:v>
                </c:pt>
                <c:pt idx="8">
                  <c:v>9.4289999999998597E-2</c:v>
                </c:pt>
                <c:pt idx="9">
                  <c:v>2.3940000000000055E-2</c:v>
                </c:pt>
                <c:pt idx="10">
                  <c:v>7.3869999999999436E-2</c:v>
                </c:pt>
                <c:pt idx="11">
                  <c:v>0.11410000000000081</c:v>
                </c:pt>
                <c:pt idx="12">
                  <c:v>0.11164999999999964</c:v>
                </c:pt>
                <c:pt idx="13">
                  <c:v>5.8219999999998891E-2</c:v>
                </c:pt>
                <c:pt idx="14">
                  <c:v>2.8410000000001219E-2</c:v>
                </c:pt>
                <c:pt idx="15">
                  <c:v>7.4039999999999967E-2</c:v>
                </c:pt>
                <c:pt idx="16">
                  <c:v>4.3379999999999655E-2</c:v>
                </c:pt>
                <c:pt idx="17">
                  <c:v>9.3340000000000603E-2</c:v>
                </c:pt>
                <c:pt idx="18">
                  <c:v>7.2210000000000038E-2</c:v>
                </c:pt>
                <c:pt idx="19">
                  <c:v>5.9120000000000346E-2</c:v>
                </c:pt>
                <c:pt idx="20">
                  <c:v>0.10917000000000143</c:v>
                </c:pt>
                <c:pt idx="21">
                  <c:v>0.10032999999999902</c:v>
                </c:pt>
                <c:pt idx="22">
                  <c:v>0.15153999999999995</c:v>
                </c:pt>
                <c:pt idx="23">
                  <c:v>9.4900000000000095E-2</c:v>
                </c:pt>
                <c:pt idx="24">
                  <c:v>0.1493399999999997</c:v>
                </c:pt>
                <c:pt idx="25">
                  <c:v>0.20126999999999953</c:v>
                </c:pt>
                <c:pt idx="26">
                  <c:v>0.23882000000000062</c:v>
                </c:pt>
                <c:pt idx="27">
                  <c:v>0.20836999999999989</c:v>
                </c:pt>
                <c:pt idx="28">
                  <c:v>0.27199999999999819</c:v>
                </c:pt>
                <c:pt idx="29">
                  <c:v>0.29535999999999829</c:v>
                </c:pt>
                <c:pt idx="30">
                  <c:v>0.27544999999999847</c:v>
                </c:pt>
                <c:pt idx="31">
                  <c:v>0.32895999999999959</c:v>
                </c:pt>
                <c:pt idx="32">
                  <c:v>0.28574000000000072</c:v>
                </c:pt>
                <c:pt idx="33">
                  <c:v>0.37585000000000035</c:v>
                </c:pt>
                <c:pt idx="34">
                  <c:v>0.3847799999999984</c:v>
                </c:pt>
                <c:pt idx="35">
                  <c:v>0.44327999999999973</c:v>
                </c:pt>
                <c:pt idx="36">
                  <c:v>0.46394999999999981</c:v>
                </c:pt>
                <c:pt idx="37">
                  <c:v>0.44398000000000137</c:v>
                </c:pt>
                <c:pt idx="38">
                  <c:v>0.50115999999999983</c:v>
                </c:pt>
                <c:pt idx="39">
                  <c:v>0.53182000000000018</c:v>
                </c:pt>
                <c:pt idx="40">
                  <c:v>0.53159999999999852</c:v>
                </c:pt>
                <c:pt idx="41">
                  <c:v>0.58199000000000067</c:v>
                </c:pt>
                <c:pt idx="42">
                  <c:v>0.57468000000000075</c:v>
                </c:pt>
                <c:pt idx="43">
                  <c:v>0.60605999999999993</c:v>
                </c:pt>
                <c:pt idx="44">
                  <c:v>0.6280600000000004</c:v>
                </c:pt>
                <c:pt idx="45">
                  <c:v>0.6427700000000004</c:v>
                </c:pt>
                <c:pt idx="46">
                  <c:v>0.65520999999999963</c:v>
                </c:pt>
                <c:pt idx="47">
                  <c:v>0.6661999999999989</c:v>
                </c:pt>
                <c:pt idx="48">
                  <c:v>0.68390000000000095</c:v>
                </c:pt>
                <c:pt idx="49">
                  <c:v>0.71050999999999931</c:v>
                </c:pt>
                <c:pt idx="50">
                  <c:v>0.71862000000000081</c:v>
                </c:pt>
                <c:pt idx="51">
                  <c:v>0.72358999999999929</c:v>
                </c:pt>
                <c:pt idx="52">
                  <c:v>0.72374000000000027</c:v>
                </c:pt>
                <c:pt idx="53">
                  <c:v>0.72218000000000071</c:v>
                </c:pt>
                <c:pt idx="54">
                  <c:v>0.72375</c:v>
                </c:pt>
                <c:pt idx="55">
                  <c:v>0.72363999999999806</c:v>
                </c:pt>
                <c:pt idx="56">
                  <c:v>0.7140100000000007</c:v>
                </c:pt>
                <c:pt idx="57">
                  <c:v>0.72142000000000051</c:v>
                </c:pt>
                <c:pt idx="58">
                  <c:v>0.71134000000000019</c:v>
                </c:pt>
                <c:pt idx="59">
                  <c:v>0.70068999999999959</c:v>
                </c:pt>
                <c:pt idx="60">
                  <c:v>0.67971999999999977</c:v>
                </c:pt>
                <c:pt idx="61">
                  <c:v>0.65061999999999898</c:v>
                </c:pt>
                <c:pt idx="62">
                  <c:v>0.61710000000000031</c:v>
                </c:pt>
                <c:pt idx="63">
                  <c:v>0.60424999999999951</c:v>
                </c:pt>
                <c:pt idx="64">
                  <c:v>0.58975999999999884</c:v>
                </c:pt>
                <c:pt idx="65">
                  <c:v>0.57562999999999875</c:v>
                </c:pt>
                <c:pt idx="66">
                  <c:v>0.559670000000001</c:v>
                </c:pt>
                <c:pt idx="67">
                  <c:v>0.53644999999999987</c:v>
                </c:pt>
                <c:pt idx="68">
                  <c:v>0.52267000000000052</c:v>
                </c:pt>
                <c:pt idx="69">
                  <c:v>0.50490999999999986</c:v>
                </c:pt>
                <c:pt idx="70">
                  <c:v>0.49639999999999873</c:v>
                </c:pt>
                <c:pt idx="71">
                  <c:v>0.4670499999999993</c:v>
                </c:pt>
                <c:pt idx="72">
                  <c:v>0.46726000000000112</c:v>
                </c:pt>
                <c:pt idx="73">
                  <c:v>0.42222999999999955</c:v>
                </c:pt>
                <c:pt idx="74">
                  <c:v>0.40615000000000007</c:v>
                </c:pt>
                <c:pt idx="75">
                  <c:v>0.39478000000000063</c:v>
                </c:pt>
                <c:pt idx="76">
                  <c:v>0.35632000000000064</c:v>
                </c:pt>
                <c:pt idx="77">
                  <c:v>0.34617999999999938</c:v>
                </c:pt>
                <c:pt idx="78">
                  <c:v>0.3161500000000001</c:v>
                </c:pt>
                <c:pt idx="79">
                  <c:v>0.30030999999999947</c:v>
                </c:pt>
                <c:pt idx="80">
                  <c:v>0.27769000000000005</c:v>
                </c:pt>
                <c:pt idx="81">
                  <c:v>0.26701999999999998</c:v>
                </c:pt>
                <c:pt idx="82">
                  <c:v>0.24915999999999941</c:v>
                </c:pt>
                <c:pt idx="83">
                  <c:v>0.21560999999999922</c:v>
                </c:pt>
                <c:pt idx="84">
                  <c:v>0.20622000000000071</c:v>
                </c:pt>
                <c:pt idx="85">
                  <c:v>0.20036999999999808</c:v>
                </c:pt>
                <c:pt idx="86">
                  <c:v>0.16859000000000152</c:v>
                </c:pt>
                <c:pt idx="87">
                  <c:v>0.14896999999999935</c:v>
                </c:pt>
                <c:pt idx="88">
                  <c:v>0.14836000000000013</c:v>
                </c:pt>
                <c:pt idx="89">
                  <c:v>0.14142000000000052</c:v>
                </c:pt>
                <c:pt idx="90">
                  <c:v>0.14894000000000004</c:v>
                </c:pt>
                <c:pt idx="91">
                  <c:v>0.13332999999999856</c:v>
                </c:pt>
                <c:pt idx="92">
                  <c:v>0.13788999999999987</c:v>
                </c:pt>
                <c:pt idx="93">
                  <c:v>0.11913000000000011</c:v>
                </c:pt>
                <c:pt idx="94">
                  <c:v>0.13352999999999837</c:v>
                </c:pt>
                <c:pt idx="95">
                  <c:v>0.12322999999999866</c:v>
                </c:pt>
                <c:pt idx="96">
                  <c:v>0.13046000000000049</c:v>
                </c:pt>
                <c:pt idx="97">
                  <c:v>0.13527000000000045</c:v>
                </c:pt>
                <c:pt idx="98">
                  <c:v>0.13959999999999809</c:v>
                </c:pt>
                <c:pt idx="99">
                  <c:v>0.17778000000000019</c:v>
                </c:pt>
                <c:pt idx="100">
                  <c:v>0.18200000000000047</c:v>
                </c:pt>
                <c:pt idx="101">
                  <c:v>0.21726000000000112</c:v>
                </c:pt>
                <c:pt idx="102">
                  <c:v>0.2313799999999992</c:v>
                </c:pt>
                <c:pt idx="103">
                  <c:v>0.25998999999999794</c:v>
                </c:pt>
                <c:pt idx="104">
                  <c:v>0.28991999999999962</c:v>
                </c:pt>
                <c:pt idx="105">
                  <c:v>0.3132099999999991</c:v>
                </c:pt>
                <c:pt idx="106">
                  <c:v>0.32477000000000089</c:v>
                </c:pt>
                <c:pt idx="107">
                  <c:v>0.34425999999999929</c:v>
                </c:pt>
                <c:pt idx="108">
                  <c:v>0.37909999999999855</c:v>
                </c:pt>
                <c:pt idx="109">
                  <c:v>0.4025499999999988</c:v>
                </c:pt>
                <c:pt idx="110">
                  <c:v>0.41982999999999948</c:v>
                </c:pt>
                <c:pt idx="111">
                  <c:v>0.44460000000000038</c:v>
                </c:pt>
                <c:pt idx="112">
                  <c:v>0.45615999999999984</c:v>
                </c:pt>
                <c:pt idx="113">
                  <c:v>0.4896100000000001</c:v>
                </c:pt>
                <c:pt idx="114">
                  <c:v>0.49514000000000125</c:v>
                </c:pt>
                <c:pt idx="115">
                  <c:v>0.5087699999999995</c:v>
                </c:pt>
                <c:pt idx="116">
                  <c:v>0.52589000000000174</c:v>
                </c:pt>
                <c:pt idx="117">
                  <c:v>0.56019999999999981</c:v>
                </c:pt>
                <c:pt idx="118">
                  <c:v>0.57194000000000189</c:v>
                </c:pt>
                <c:pt idx="119">
                  <c:v>0.58496000000000092</c:v>
                </c:pt>
                <c:pt idx="120">
                  <c:v>0.6012899999999991</c:v>
                </c:pt>
                <c:pt idx="121">
                  <c:v>0.62301999999999902</c:v>
                </c:pt>
                <c:pt idx="122">
                  <c:v>0.65388999999999897</c:v>
                </c:pt>
                <c:pt idx="123">
                  <c:v>0.61265999999999854</c:v>
                </c:pt>
                <c:pt idx="124">
                  <c:v>0.63211000000000017</c:v>
                </c:pt>
                <c:pt idx="125">
                  <c:v>0.63886999999999938</c:v>
                </c:pt>
                <c:pt idx="126">
                  <c:v>0.63572999999999869</c:v>
                </c:pt>
                <c:pt idx="127">
                  <c:v>0.64767000000000052</c:v>
                </c:pt>
                <c:pt idx="128">
                  <c:v>0.65953999999999946</c:v>
                </c:pt>
                <c:pt idx="129">
                  <c:v>0.67611000000000099</c:v>
                </c:pt>
                <c:pt idx="130">
                  <c:v>0.66890999999999845</c:v>
                </c:pt>
                <c:pt idx="131">
                  <c:v>0.67659000000000102</c:v>
                </c:pt>
                <c:pt idx="132">
                  <c:v>0.64214999999999922</c:v>
                </c:pt>
                <c:pt idx="133">
                  <c:v>0.66571999999999887</c:v>
                </c:pt>
                <c:pt idx="134">
                  <c:v>0.64523000000000141</c:v>
                </c:pt>
                <c:pt idx="135">
                  <c:v>0.61182000000000014</c:v>
                </c:pt>
                <c:pt idx="136">
                  <c:v>0.57115000000000005</c:v>
                </c:pt>
                <c:pt idx="137">
                  <c:v>0.57084000000000057</c:v>
                </c:pt>
                <c:pt idx="138">
                  <c:v>0.54314999999999825</c:v>
                </c:pt>
                <c:pt idx="139">
                  <c:v>0.52657000000000154</c:v>
                </c:pt>
                <c:pt idx="140">
                  <c:v>0.5156200000000013</c:v>
                </c:pt>
                <c:pt idx="141">
                  <c:v>0.4813799999999992</c:v>
                </c:pt>
                <c:pt idx="142">
                  <c:v>0.48863000000000056</c:v>
                </c:pt>
                <c:pt idx="143">
                  <c:v>0.45732999999999946</c:v>
                </c:pt>
                <c:pt idx="144">
                  <c:v>0.44805999999999813</c:v>
                </c:pt>
                <c:pt idx="145">
                  <c:v>0.36511999999999944</c:v>
                </c:pt>
                <c:pt idx="146">
                  <c:v>0.38332000000000105</c:v>
                </c:pt>
                <c:pt idx="147">
                  <c:v>0.34844000000000053</c:v>
                </c:pt>
                <c:pt idx="148">
                  <c:v>0.37836999999999987</c:v>
                </c:pt>
                <c:pt idx="149">
                  <c:v>0.35189000000000076</c:v>
                </c:pt>
                <c:pt idx="150">
                  <c:v>0.31184999999999946</c:v>
                </c:pt>
                <c:pt idx="151">
                  <c:v>0.32114000000000031</c:v>
                </c:pt>
                <c:pt idx="152">
                  <c:v>0.28232999999999947</c:v>
                </c:pt>
                <c:pt idx="153">
                  <c:v>0.22192000000000006</c:v>
                </c:pt>
                <c:pt idx="154">
                  <c:v>0.25353000000000064</c:v>
                </c:pt>
                <c:pt idx="155">
                  <c:v>0.2459699999999998</c:v>
                </c:pt>
                <c:pt idx="156">
                  <c:v>0.20016999999999827</c:v>
                </c:pt>
                <c:pt idx="157">
                  <c:v>0.21089999999999917</c:v>
                </c:pt>
                <c:pt idx="158">
                  <c:v>0.12913999999999987</c:v>
                </c:pt>
                <c:pt idx="159">
                  <c:v>0.15455000000000155</c:v>
                </c:pt>
                <c:pt idx="160">
                  <c:v>0.12652000000000044</c:v>
                </c:pt>
                <c:pt idx="161">
                  <c:v>0.12194999999999936</c:v>
                </c:pt>
                <c:pt idx="162">
                  <c:v>8.9669999999998709E-2</c:v>
                </c:pt>
                <c:pt idx="163">
                  <c:v>9.4210000000000488E-2</c:v>
                </c:pt>
                <c:pt idx="164">
                  <c:v>8.6730000000000015E-2</c:v>
                </c:pt>
                <c:pt idx="165">
                  <c:v>9.3240000000000697E-2</c:v>
                </c:pt>
                <c:pt idx="166">
                  <c:v>5.5809999999999034E-2</c:v>
                </c:pt>
                <c:pt idx="167">
                  <c:v>3.167000000000144E-2</c:v>
                </c:pt>
                <c:pt idx="168">
                  <c:v>6.2889999999999877E-2</c:v>
                </c:pt>
                <c:pt idx="169">
                  <c:v>5.7379999999998293E-2</c:v>
                </c:pt>
                <c:pt idx="170">
                  <c:v>8.9980000000000476E-2</c:v>
                </c:pt>
                <c:pt idx="171">
                  <c:v>9.9449999999999358E-2</c:v>
                </c:pt>
                <c:pt idx="172">
                  <c:v>0.11117999999999938</c:v>
                </c:pt>
                <c:pt idx="173">
                  <c:v>0.14257000000000061</c:v>
                </c:pt>
                <c:pt idx="174">
                  <c:v>0.1657199999999989</c:v>
                </c:pt>
                <c:pt idx="175">
                  <c:v>0.19501000000000204</c:v>
                </c:pt>
                <c:pt idx="176">
                  <c:v>0.22103999999999815</c:v>
                </c:pt>
                <c:pt idx="177">
                  <c:v>0.24263999999999897</c:v>
                </c:pt>
                <c:pt idx="178">
                  <c:v>0.28687999999999875</c:v>
                </c:pt>
                <c:pt idx="179">
                  <c:v>0.29207000000000105</c:v>
                </c:pt>
                <c:pt idx="180">
                  <c:v>0.30848999999999932</c:v>
                </c:pt>
                <c:pt idx="181">
                  <c:v>0.35096999999999978</c:v>
                </c:pt>
                <c:pt idx="182">
                  <c:v>0.35384999999999989</c:v>
                </c:pt>
                <c:pt idx="183">
                  <c:v>0.40682000000000018</c:v>
                </c:pt>
                <c:pt idx="184">
                  <c:v>0.40832000000000107</c:v>
                </c:pt>
                <c:pt idx="185">
                  <c:v>0.43838999999999939</c:v>
                </c:pt>
                <c:pt idx="186">
                  <c:v>0.47111000000000103</c:v>
                </c:pt>
                <c:pt idx="187">
                  <c:v>0.48681000000000041</c:v>
                </c:pt>
                <c:pt idx="188">
                  <c:v>0.50888000000000144</c:v>
                </c:pt>
                <c:pt idx="189">
                  <c:v>0.55426000000000153</c:v>
                </c:pt>
                <c:pt idx="190">
                  <c:v>0.53979000000000044</c:v>
                </c:pt>
                <c:pt idx="191">
                  <c:v>0.54768000000000028</c:v>
                </c:pt>
                <c:pt idx="192">
                  <c:v>0.61288999999999982</c:v>
                </c:pt>
                <c:pt idx="193">
                  <c:v>0.62963999999999942</c:v>
                </c:pt>
                <c:pt idx="194">
                  <c:v>0.63278999999999996</c:v>
                </c:pt>
                <c:pt idx="195">
                  <c:v>0.63565000000000049</c:v>
                </c:pt>
                <c:pt idx="196">
                  <c:v>0.66656999999999922</c:v>
                </c:pt>
                <c:pt idx="197">
                  <c:v>0.65432999999999997</c:v>
                </c:pt>
                <c:pt idx="198">
                  <c:v>0.66230999999999995</c:v>
                </c:pt>
                <c:pt idx="199">
                  <c:v>0.6912699999999995</c:v>
                </c:pt>
                <c:pt idx="200">
                  <c:v>0.6854000000000019</c:v>
                </c:pt>
                <c:pt idx="201">
                  <c:v>0.7030999999999995</c:v>
                </c:pt>
                <c:pt idx="202">
                  <c:v>0.70752000000000181</c:v>
                </c:pt>
                <c:pt idx="203">
                  <c:v>0.70365000000000011</c:v>
                </c:pt>
                <c:pt idx="204">
                  <c:v>0.69990000000000008</c:v>
                </c:pt>
                <c:pt idx="205">
                  <c:v>0.69559999999999944</c:v>
                </c:pt>
                <c:pt idx="206">
                  <c:v>0.69649000000000116</c:v>
                </c:pt>
                <c:pt idx="207">
                  <c:v>0.68767000000000056</c:v>
                </c:pt>
                <c:pt idx="208">
                  <c:v>0.67680000000000062</c:v>
                </c:pt>
                <c:pt idx="209">
                  <c:v>0.66182999999999992</c:v>
                </c:pt>
                <c:pt idx="210">
                  <c:v>0.6340000000000009</c:v>
                </c:pt>
                <c:pt idx="211">
                  <c:v>0.61926000000000159</c:v>
                </c:pt>
                <c:pt idx="212">
                  <c:v>0.59357999999999944</c:v>
                </c:pt>
                <c:pt idx="213">
                  <c:v>0.57332999999999856</c:v>
                </c:pt>
                <c:pt idx="214">
                  <c:v>0.55113000000000056</c:v>
                </c:pt>
                <c:pt idx="215">
                  <c:v>0.52678999999999865</c:v>
                </c:pt>
              </c:numCache>
            </c:numRef>
          </c:yVal>
          <c:smooth val="0"/>
        </c:ser>
        <c:ser>
          <c:idx val="1"/>
          <c:order val="1"/>
          <c:tx>
            <c:v>1A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level'!$B$9:$B$22</c:f>
              <c:numCache>
                <c:formatCode>m/d/yyyy\ h:mm</c:formatCode>
                <c:ptCount val="14"/>
                <c:pt idx="0">
                  <c:v>42534.381944444445</c:v>
                </c:pt>
                <c:pt idx="1">
                  <c:v>42534.388888888891</c:v>
                </c:pt>
                <c:pt idx="2">
                  <c:v>42534.395833333336</c:v>
                </c:pt>
                <c:pt idx="3">
                  <c:v>42534.402777777781</c:v>
                </c:pt>
                <c:pt idx="4">
                  <c:v>42534.409722222219</c:v>
                </c:pt>
                <c:pt idx="5">
                  <c:v>42534.416666666664</c:v>
                </c:pt>
                <c:pt idx="6">
                  <c:v>42534.423611111109</c:v>
                </c:pt>
                <c:pt idx="7">
                  <c:v>42534.430555555555</c:v>
                </c:pt>
                <c:pt idx="8">
                  <c:v>42534.4375</c:v>
                </c:pt>
                <c:pt idx="9">
                  <c:v>42534.444444444445</c:v>
                </c:pt>
                <c:pt idx="10">
                  <c:v>42534.451388888891</c:v>
                </c:pt>
                <c:pt idx="11">
                  <c:v>42534.458333333336</c:v>
                </c:pt>
                <c:pt idx="12">
                  <c:v>42534.465277777781</c:v>
                </c:pt>
                <c:pt idx="13">
                  <c:v>42534.472222222219</c:v>
                </c:pt>
              </c:numCache>
            </c:numRef>
          </c:xVal>
          <c:yVal>
            <c:numRef>
              <c:f>'Tide level'!$C$9:$C$22</c:f>
              <c:numCache>
                <c:formatCode>0.00</c:formatCode>
                <c:ptCount val="14"/>
                <c:pt idx="0">
                  <c:v>0.22298000000000001</c:v>
                </c:pt>
                <c:pt idx="1">
                  <c:v>0.22060999999999922</c:v>
                </c:pt>
                <c:pt idx="2">
                  <c:v>9.4289999999998597E-2</c:v>
                </c:pt>
                <c:pt idx="3">
                  <c:v>2.3940000000000055E-2</c:v>
                </c:pt>
                <c:pt idx="4">
                  <c:v>7.3869999999999436E-2</c:v>
                </c:pt>
                <c:pt idx="5">
                  <c:v>0.11410000000000081</c:v>
                </c:pt>
                <c:pt idx="6">
                  <c:v>0.11164999999999964</c:v>
                </c:pt>
                <c:pt idx="7">
                  <c:v>5.8219999999998891E-2</c:v>
                </c:pt>
                <c:pt idx="8">
                  <c:v>2.8410000000001219E-2</c:v>
                </c:pt>
                <c:pt idx="9">
                  <c:v>7.4039999999999967E-2</c:v>
                </c:pt>
                <c:pt idx="10">
                  <c:v>4.3379999999999655E-2</c:v>
                </c:pt>
                <c:pt idx="11">
                  <c:v>9.3340000000000603E-2</c:v>
                </c:pt>
                <c:pt idx="12">
                  <c:v>7.2210000000000038E-2</c:v>
                </c:pt>
                <c:pt idx="13">
                  <c:v>5.9120000000000346E-2</c:v>
                </c:pt>
              </c:numCache>
            </c:numRef>
          </c:yVal>
          <c:smooth val="0"/>
        </c:ser>
        <c:ser>
          <c:idx val="2"/>
          <c:order val="2"/>
          <c:tx>
            <c:v>1B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level'!$B$22:$B$35</c:f>
              <c:numCache>
                <c:formatCode>m/d/yyyy\ h:mm</c:formatCode>
                <c:ptCount val="14"/>
                <c:pt idx="0">
                  <c:v>42534.472222222219</c:v>
                </c:pt>
                <c:pt idx="1">
                  <c:v>42534.479166666664</c:v>
                </c:pt>
                <c:pt idx="2">
                  <c:v>42534.486111111109</c:v>
                </c:pt>
                <c:pt idx="3">
                  <c:v>42534.493055555555</c:v>
                </c:pt>
                <c:pt idx="4">
                  <c:v>42534.5</c:v>
                </c:pt>
                <c:pt idx="5">
                  <c:v>42534.506944444445</c:v>
                </c:pt>
                <c:pt idx="6">
                  <c:v>42534.513888888891</c:v>
                </c:pt>
                <c:pt idx="7">
                  <c:v>42534.520833333336</c:v>
                </c:pt>
                <c:pt idx="8">
                  <c:v>42534.527777777781</c:v>
                </c:pt>
                <c:pt idx="9">
                  <c:v>42534.534722222219</c:v>
                </c:pt>
                <c:pt idx="10">
                  <c:v>42534.541666666664</c:v>
                </c:pt>
                <c:pt idx="11">
                  <c:v>42534.548611111109</c:v>
                </c:pt>
                <c:pt idx="12">
                  <c:v>42534.555555555555</c:v>
                </c:pt>
                <c:pt idx="13">
                  <c:v>42534.5625</c:v>
                </c:pt>
              </c:numCache>
            </c:numRef>
          </c:xVal>
          <c:yVal>
            <c:numRef>
              <c:f>'Tide level'!$C$22:$C$35</c:f>
              <c:numCache>
                <c:formatCode>0.00</c:formatCode>
                <c:ptCount val="14"/>
                <c:pt idx="0">
                  <c:v>5.9120000000000346E-2</c:v>
                </c:pt>
                <c:pt idx="1">
                  <c:v>0.10917000000000143</c:v>
                </c:pt>
                <c:pt idx="2">
                  <c:v>0.10032999999999902</c:v>
                </c:pt>
                <c:pt idx="3">
                  <c:v>0.15153999999999995</c:v>
                </c:pt>
                <c:pt idx="4">
                  <c:v>9.4900000000000095E-2</c:v>
                </c:pt>
                <c:pt idx="5">
                  <c:v>0.1493399999999997</c:v>
                </c:pt>
                <c:pt idx="6">
                  <c:v>0.20126999999999953</c:v>
                </c:pt>
                <c:pt idx="7">
                  <c:v>0.23882000000000062</c:v>
                </c:pt>
                <c:pt idx="8">
                  <c:v>0.20836999999999989</c:v>
                </c:pt>
                <c:pt idx="9">
                  <c:v>0.27199999999999819</c:v>
                </c:pt>
                <c:pt idx="10">
                  <c:v>0.29535999999999829</c:v>
                </c:pt>
                <c:pt idx="11">
                  <c:v>0.27544999999999847</c:v>
                </c:pt>
                <c:pt idx="12">
                  <c:v>0.32895999999999959</c:v>
                </c:pt>
                <c:pt idx="13">
                  <c:v>0.28574000000000072</c:v>
                </c:pt>
              </c:numCache>
            </c:numRef>
          </c:yVal>
          <c:smooth val="0"/>
        </c:ser>
        <c:ser>
          <c:idx val="3"/>
          <c:order val="3"/>
          <c:tx>
            <c:v>1C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level'!$B$35:$B$49</c:f>
              <c:numCache>
                <c:formatCode>m/d/yyyy\ h:mm</c:formatCode>
                <c:ptCount val="15"/>
                <c:pt idx="0">
                  <c:v>42534.5625</c:v>
                </c:pt>
                <c:pt idx="1">
                  <c:v>42534.569444444445</c:v>
                </c:pt>
                <c:pt idx="2">
                  <c:v>42534.576388888891</c:v>
                </c:pt>
                <c:pt idx="3">
                  <c:v>42534.583333333336</c:v>
                </c:pt>
                <c:pt idx="4">
                  <c:v>42534.590277777781</c:v>
                </c:pt>
                <c:pt idx="5">
                  <c:v>42534.597222222219</c:v>
                </c:pt>
                <c:pt idx="6">
                  <c:v>42534.604166666664</c:v>
                </c:pt>
                <c:pt idx="7">
                  <c:v>42534.611111111109</c:v>
                </c:pt>
                <c:pt idx="8">
                  <c:v>42534.618055555555</c:v>
                </c:pt>
                <c:pt idx="9">
                  <c:v>42534.625</c:v>
                </c:pt>
                <c:pt idx="10">
                  <c:v>42534.631944444445</c:v>
                </c:pt>
                <c:pt idx="11">
                  <c:v>42534.638888888891</c:v>
                </c:pt>
                <c:pt idx="12">
                  <c:v>42534.645833333336</c:v>
                </c:pt>
                <c:pt idx="13">
                  <c:v>42534.652777777781</c:v>
                </c:pt>
                <c:pt idx="14">
                  <c:v>42534.659722222219</c:v>
                </c:pt>
              </c:numCache>
            </c:numRef>
          </c:xVal>
          <c:yVal>
            <c:numRef>
              <c:f>'Tide level'!$C$35:$C$49</c:f>
              <c:numCache>
                <c:formatCode>0.00</c:formatCode>
                <c:ptCount val="15"/>
                <c:pt idx="0">
                  <c:v>0.28574000000000072</c:v>
                </c:pt>
                <c:pt idx="1">
                  <c:v>0.37585000000000035</c:v>
                </c:pt>
                <c:pt idx="2">
                  <c:v>0.3847799999999984</c:v>
                </c:pt>
                <c:pt idx="3">
                  <c:v>0.44327999999999973</c:v>
                </c:pt>
                <c:pt idx="4">
                  <c:v>0.46394999999999981</c:v>
                </c:pt>
                <c:pt idx="5">
                  <c:v>0.44398000000000137</c:v>
                </c:pt>
                <c:pt idx="6">
                  <c:v>0.50115999999999983</c:v>
                </c:pt>
                <c:pt idx="7">
                  <c:v>0.53182000000000018</c:v>
                </c:pt>
                <c:pt idx="8">
                  <c:v>0.53159999999999852</c:v>
                </c:pt>
                <c:pt idx="9">
                  <c:v>0.58199000000000067</c:v>
                </c:pt>
                <c:pt idx="10">
                  <c:v>0.57468000000000075</c:v>
                </c:pt>
                <c:pt idx="11">
                  <c:v>0.60605999999999993</c:v>
                </c:pt>
                <c:pt idx="12">
                  <c:v>0.6280600000000004</c:v>
                </c:pt>
                <c:pt idx="13">
                  <c:v>0.6427700000000004</c:v>
                </c:pt>
                <c:pt idx="14">
                  <c:v>0.65520999999999963</c:v>
                </c:pt>
              </c:numCache>
            </c:numRef>
          </c:yVal>
          <c:smooth val="0"/>
        </c:ser>
        <c:ser>
          <c:idx val="4"/>
          <c:order val="4"/>
          <c:tx>
            <c:v>1D</c:v>
          </c:tx>
          <c:spPr>
            <a:ln w="254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level'!$B$49:$B$62</c:f>
              <c:numCache>
                <c:formatCode>m/d/yyyy\ h:mm</c:formatCode>
                <c:ptCount val="14"/>
                <c:pt idx="0">
                  <c:v>42534.659722222219</c:v>
                </c:pt>
                <c:pt idx="1">
                  <c:v>42534.666666666664</c:v>
                </c:pt>
                <c:pt idx="2">
                  <c:v>42534.673611111109</c:v>
                </c:pt>
                <c:pt idx="3">
                  <c:v>42534.680555555555</c:v>
                </c:pt>
                <c:pt idx="4">
                  <c:v>42534.6875</c:v>
                </c:pt>
                <c:pt idx="5">
                  <c:v>42534.694444444445</c:v>
                </c:pt>
                <c:pt idx="6">
                  <c:v>42534.701388888891</c:v>
                </c:pt>
                <c:pt idx="7">
                  <c:v>42534.708333333336</c:v>
                </c:pt>
                <c:pt idx="8">
                  <c:v>42534.715277777781</c:v>
                </c:pt>
                <c:pt idx="9">
                  <c:v>42534.722222222219</c:v>
                </c:pt>
                <c:pt idx="10">
                  <c:v>42534.729166666664</c:v>
                </c:pt>
                <c:pt idx="11">
                  <c:v>42534.736111111109</c:v>
                </c:pt>
                <c:pt idx="12">
                  <c:v>42534.743055555555</c:v>
                </c:pt>
                <c:pt idx="13">
                  <c:v>42534.75</c:v>
                </c:pt>
              </c:numCache>
            </c:numRef>
          </c:xVal>
          <c:yVal>
            <c:numRef>
              <c:f>'Tide level'!$C$49:$C$62</c:f>
              <c:numCache>
                <c:formatCode>0.00</c:formatCode>
                <c:ptCount val="14"/>
                <c:pt idx="0">
                  <c:v>0.65520999999999963</c:v>
                </c:pt>
                <c:pt idx="1">
                  <c:v>0.6661999999999989</c:v>
                </c:pt>
                <c:pt idx="2">
                  <c:v>0.68390000000000095</c:v>
                </c:pt>
                <c:pt idx="3">
                  <c:v>0.71050999999999931</c:v>
                </c:pt>
                <c:pt idx="4">
                  <c:v>0.71862000000000081</c:v>
                </c:pt>
                <c:pt idx="5">
                  <c:v>0.72358999999999929</c:v>
                </c:pt>
                <c:pt idx="6">
                  <c:v>0.72374000000000027</c:v>
                </c:pt>
                <c:pt idx="7">
                  <c:v>0.72218000000000071</c:v>
                </c:pt>
                <c:pt idx="8">
                  <c:v>0.72375</c:v>
                </c:pt>
                <c:pt idx="9">
                  <c:v>0.72363999999999806</c:v>
                </c:pt>
                <c:pt idx="10">
                  <c:v>0.7140100000000007</c:v>
                </c:pt>
                <c:pt idx="11">
                  <c:v>0.72142000000000051</c:v>
                </c:pt>
                <c:pt idx="12">
                  <c:v>0.71134000000000019</c:v>
                </c:pt>
                <c:pt idx="13">
                  <c:v>0.70068999999999959</c:v>
                </c:pt>
              </c:numCache>
            </c:numRef>
          </c:yVal>
          <c:smooth val="0"/>
        </c:ser>
        <c:ser>
          <c:idx val="5"/>
          <c:order val="5"/>
          <c:tx>
            <c:v>1E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level'!$B$62:$B$72</c:f>
              <c:numCache>
                <c:formatCode>m/d/yyyy\ h:mm</c:formatCode>
                <c:ptCount val="11"/>
                <c:pt idx="0">
                  <c:v>42534.75</c:v>
                </c:pt>
                <c:pt idx="1">
                  <c:v>42534.756944444445</c:v>
                </c:pt>
                <c:pt idx="2">
                  <c:v>42534.763888888891</c:v>
                </c:pt>
                <c:pt idx="3">
                  <c:v>42534.770833333336</c:v>
                </c:pt>
                <c:pt idx="4">
                  <c:v>42534.777777777781</c:v>
                </c:pt>
                <c:pt idx="5">
                  <c:v>42534.784722222219</c:v>
                </c:pt>
                <c:pt idx="6">
                  <c:v>42534.791666666664</c:v>
                </c:pt>
                <c:pt idx="7">
                  <c:v>42534.798611111109</c:v>
                </c:pt>
                <c:pt idx="8">
                  <c:v>42534.805555555555</c:v>
                </c:pt>
                <c:pt idx="9">
                  <c:v>42534.8125</c:v>
                </c:pt>
                <c:pt idx="10">
                  <c:v>42534.819444444445</c:v>
                </c:pt>
              </c:numCache>
            </c:numRef>
          </c:xVal>
          <c:yVal>
            <c:numRef>
              <c:f>'Tide level'!$C$62:$C$72</c:f>
              <c:numCache>
                <c:formatCode>0.00</c:formatCode>
                <c:ptCount val="11"/>
                <c:pt idx="0">
                  <c:v>0.70068999999999959</c:v>
                </c:pt>
                <c:pt idx="1">
                  <c:v>0.67971999999999977</c:v>
                </c:pt>
                <c:pt idx="2">
                  <c:v>0.65061999999999898</c:v>
                </c:pt>
                <c:pt idx="3">
                  <c:v>0.61710000000000031</c:v>
                </c:pt>
                <c:pt idx="4">
                  <c:v>0.60424999999999951</c:v>
                </c:pt>
                <c:pt idx="5">
                  <c:v>0.58975999999999884</c:v>
                </c:pt>
                <c:pt idx="6">
                  <c:v>0.57562999999999875</c:v>
                </c:pt>
                <c:pt idx="7">
                  <c:v>0.559670000000001</c:v>
                </c:pt>
                <c:pt idx="8">
                  <c:v>0.53644999999999987</c:v>
                </c:pt>
                <c:pt idx="9">
                  <c:v>0.52267000000000052</c:v>
                </c:pt>
                <c:pt idx="10">
                  <c:v>0.50490999999999986</c:v>
                </c:pt>
              </c:numCache>
            </c:numRef>
          </c:yVal>
          <c:smooth val="0"/>
        </c:ser>
        <c:ser>
          <c:idx val="6"/>
          <c:order val="6"/>
          <c:tx>
            <c:v>2A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level'!$B$157:$B$170</c:f>
              <c:numCache>
                <c:formatCode>m/d/yyyy\ h:mm</c:formatCode>
                <c:ptCount val="14"/>
                <c:pt idx="0">
                  <c:v>42535.409722222219</c:v>
                </c:pt>
                <c:pt idx="1">
                  <c:v>42535.416666666664</c:v>
                </c:pt>
                <c:pt idx="2">
                  <c:v>42535.423611111109</c:v>
                </c:pt>
                <c:pt idx="3">
                  <c:v>42535.430555555555</c:v>
                </c:pt>
                <c:pt idx="4">
                  <c:v>42535.4375</c:v>
                </c:pt>
                <c:pt idx="5">
                  <c:v>42535.444444444445</c:v>
                </c:pt>
                <c:pt idx="6">
                  <c:v>42535.451388888891</c:v>
                </c:pt>
                <c:pt idx="7">
                  <c:v>42535.458333333336</c:v>
                </c:pt>
                <c:pt idx="8">
                  <c:v>42535.465277777781</c:v>
                </c:pt>
                <c:pt idx="9">
                  <c:v>42535.472222222219</c:v>
                </c:pt>
                <c:pt idx="10">
                  <c:v>42535.479166666664</c:v>
                </c:pt>
                <c:pt idx="11">
                  <c:v>42535.486111111109</c:v>
                </c:pt>
                <c:pt idx="12">
                  <c:v>42535.493055555555</c:v>
                </c:pt>
                <c:pt idx="13">
                  <c:v>42535.5</c:v>
                </c:pt>
              </c:numCache>
            </c:numRef>
          </c:xVal>
          <c:yVal>
            <c:numRef>
              <c:f>'Tide level'!$C$157:$C$170</c:f>
              <c:numCache>
                <c:formatCode>0.00</c:formatCode>
                <c:ptCount val="14"/>
                <c:pt idx="0">
                  <c:v>0.25353000000000064</c:v>
                </c:pt>
                <c:pt idx="1">
                  <c:v>0.2459699999999998</c:v>
                </c:pt>
                <c:pt idx="2">
                  <c:v>0.20016999999999827</c:v>
                </c:pt>
                <c:pt idx="3">
                  <c:v>0.21089999999999917</c:v>
                </c:pt>
                <c:pt idx="4">
                  <c:v>0.12913999999999987</c:v>
                </c:pt>
                <c:pt idx="5">
                  <c:v>0.15455000000000155</c:v>
                </c:pt>
                <c:pt idx="6">
                  <c:v>0.12652000000000044</c:v>
                </c:pt>
                <c:pt idx="7">
                  <c:v>0.12194999999999936</c:v>
                </c:pt>
                <c:pt idx="8">
                  <c:v>8.9669999999998709E-2</c:v>
                </c:pt>
                <c:pt idx="9">
                  <c:v>9.4210000000000488E-2</c:v>
                </c:pt>
                <c:pt idx="10">
                  <c:v>8.6730000000000015E-2</c:v>
                </c:pt>
                <c:pt idx="11">
                  <c:v>9.3240000000000697E-2</c:v>
                </c:pt>
                <c:pt idx="12">
                  <c:v>5.5809999999999034E-2</c:v>
                </c:pt>
                <c:pt idx="13">
                  <c:v>3.167000000000144E-2</c:v>
                </c:pt>
              </c:numCache>
            </c:numRef>
          </c:yVal>
          <c:smooth val="0"/>
        </c:ser>
        <c:ser>
          <c:idx val="7"/>
          <c:order val="7"/>
          <c:tx>
            <c:v>2B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level'!$B$170:$B$182</c:f>
              <c:numCache>
                <c:formatCode>m/d/yyyy\ h:mm</c:formatCode>
                <c:ptCount val="13"/>
                <c:pt idx="0">
                  <c:v>42535.5</c:v>
                </c:pt>
                <c:pt idx="1">
                  <c:v>42535.506944444445</c:v>
                </c:pt>
                <c:pt idx="2">
                  <c:v>42535.513888888891</c:v>
                </c:pt>
                <c:pt idx="3">
                  <c:v>42535.520833333336</c:v>
                </c:pt>
                <c:pt idx="4">
                  <c:v>42535.527777777781</c:v>
                </c:pt>
                <c:pt idx="5">
                  <c:v>42535.534722222219</c:v>
                </c:pt>
                <c:pt idx="6">
                  <c:v>42535.541666666664</c:v>
                </c:pt>
                <c:pt idx="7">
                  <c:v>42535.548611111109</c:v>
                </c:pt>
                <c:pt idx="8">
                  <c:v>42535.555555555555</c:v>
                </c:pt>
                <c:pt idx="9">
                  <c:v>42535.5625</c:v>
                </c:pt>
                <c:pt idx="10">
                  <c:v>42535.569444444445</c:v>
                </c:pt>
                <c:pt idx="11">
                  <c:v>42535.576388888891</c:v>
                </c:pt>
                <c:pt idx="12">
                  <c:v>42535.583333333336</c:v>
                </c:pt>
              </c:numCache>
            </c:numRef>
          </c:xVal>
          <c:yVal>
            <c:numRef>
              <c:f>'Tide level'!$C$170:$C$182</c:f>
              <c:numCache>
                <c:formatCode>0.00</c:formatCode>
                <c:ptCount val="13"/>
                <c:pt idx="0">
                  <c:v>3.167000000000144E-2</c:v>
                </c:pt>
                <c:pt idx="1">
                  <c:v>6.2889999999999877E-2</c:v>
                </c:pt>
                <c:pt idx="2">
                  <c:v>5.7379999999998293E-2</c:v>
                </c:pt>
                <c:pt idx="3">
                  <c:v>8.9980000000000476E-2</c:v>
                </c:pt>
                <c:pt idx="4">
                  <c:v>9.9449999999999358E-2</c:v>
                </c:pt>
                <c:pt idx="5">
                  <c:v>0.11117999999999938</c:v>
                </c:pt>
                <c:pt idx="6">
                  <c:v>0.14257000000000061</c:v>
                </c:pt>
                <c:pt idx="7">
                  <c:v>0.1657199999999989</c:v>
                </c:pt>
                <c:pt idx="8">
                  <c:v>0.19501000000000204</c:v>
                </c:pt>
                <c:pt idx="9">
                  <c:v>0.22103999999999815</c:v>
                </c:pt>
                <c:pt idx="10">
                  <c:v>0.24263999999999897</c:v>
                </c:pt>
                <c:pt idx="11">
                  <c:v>0.28687999999999875</c:v>
                </c:pt>
                <c:pt idx="12">
                  <c:v>0.29207000000000105</c:v>
                </c:pt>
              </c:numCache>
            </c:numRef>
          </c:yVal>
          <c:smooth val="0"/>
        </c:ser>
        <c:ser>
          <c:idx val="8"/>
          <c:order val="8"/>
          <c:tx>
            <c:v>2C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level'!$B$182:$B$195</c:f>
              <c:numCache>
                <c:formatCode>m/d/yyyy\ h:mm</c:formatCode>
                <c:ptCount val="14"/>
                <c:pt idx="0">
                  <c:v>42535.583333333336</c:v>
                </c:pt>
                <c:pt idx="1">
                  <c:v>42535.590277777781</c:v>
                </c:pt>
                <c:pt idx="2">
                  <c:v>42535.597222222219</c:v>
                </c:pt>
                <c:pt idx="3">
                  <c:v>42535.604166666664</c:v>
                </c:pt>
                <c:pt idx="4">
                  <c:v>42535.611111111109</c:v>
                </c:pt>
                <c:pt idx="5">
                  <c:v>42535.618055555555</c:v>
                </c:pt>
                <c:pt idx="6">
                  <c:v>42535.625</c:v>
                </c:pt>
                <c:pt idx="7">
                  <c:v>42535.631944444445</c:v>
                </c:pt>
                <c:pt idx="8">
                  <c:v>42535.638888888891</c:v>
                </c:pt>
                <c:pt idx="9">
                  <c:v>42535.645833333336</c:v>
                </c:pt>
                <c:pt idx="10">
                  <c:v>42535.652777777781</c:v>
                </c:pt>
                <c:pt idx="11">
                  <c:v>42535.659722222219</c:v>
                </c:pt>
                <c:pt idx="12">
                  <c:v>42535.666666666664</c:v>
                </c:pt>
                <c:pt idx="13">
                  <c:v>42535.673611111109</c:v>
                </c:pt>
              </c:numCache>
            </c:numRef>
          </c:xVal>
          <c:yVal>
            <c:numRef>
              <c:f>'Tide level'!$C$182:$C$195</c:f>
              <c:numCache>
                <c:formatCode>0.00</c:formatCode>
                <c:ptCount val="14"/>
                <c:pt idx="0">
                  <c:v>0.29207000000000105</c:v>
                </c:pt>
                <c:pt idx="1">
                  <c:v>0.30848999999999932</c:v>
                </c:pt>
                <c:pt idx="2">
                  <c:v>0.35096999999999978</c:v>
                </c:pt>
                <c:pt idx="3">
                  <c:v>0.35384999999999989</c:v>
                </c:pt>
                <c:pt idx="4">
                  <c:v>0.40682000000000018</c:v>
                </c:pt>
                <c:pt idx="5">
                  <c:v>0.40832000000000107</c:v>
                </c:pt>
                <c:pt idx="6">
                  <c:v>0.43838999999999939</c:v>
                </c:pt>
                <c:pt idx="7">
                  <c:v>0.47111000000000103</c:v>
                </c:pt>
                <c:pt idx="8">
                  <c:v>0.48681000000000041</c:v>
                </c:pt>
                <c:pt idx="9">
                  <c:v>0.50888000000000144</c:v>
                </c:pt>
                <c:pt idx="10">
                  <c:v>0.55426000000000153</c:v>
                </c:pt>
                <c:pt idx="11">
                  <c:v>0.53979000000000044</c:v>
                </c:pt>
                <c:pt idx="12">
                  <c:v>0.54768000000000028</c:v>
                </c:pt>
                <c:pt idx="13">
                  <c:v>0.61288999999999982</c:v>
                </c:pt>
              </c:numCache>
            </c:numRef>
          </c:yVal>
          <c:smooth val="0"/>
        </c:ser>
        <c:ser>
          <c:idx val="9"/>
          <c:order val="9"/>
          <c:tx>
            <c:v>2D</c:v>
          </c:tx>
          <c:spPr>
            <a:ln w="254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level'!$B$195:$B$205</c:f>
              <c:numCache>
                <c:formatCode>m/d/yyyy\ h:mm</c:formatCode>
                <c:ptCount val="11"/>
                <c:pt idx="0">
                  <c:v>42535.673611111109</c:v>
                </c:pt>
                <c:pt idx="1">
                  <c:v>42535.680555555555</c:v>
                </c:pt>
                <c:pt idx="2">
                  <c:v>42535.6875</c:v>
                </c:pt>
                <c:pt idx="3">
                  <c:v>42535.694444444445</c:v>
                </c:pt>
                <c:pt idx="4">
                  <c:v>42535.701388888891</c:v>
                </c:pt>
                <c:pt idx="5">
                  <c:v>42535.708333333336</c:v>
                </c:pt>
                <c:pt idx="6">
                  <c:v>42535.715277777781</c:v>
                </c:pt>
                <c:pt idx="7">
                  <c:v>42535.722222222219</c:v>
                </c:pt>
                <c:pt idx="8">
                  <c:v>42535.729166666664</c:v>
                </c:pt>
                <c:pt idx="9">
                  <c:v>42535.736111111109</c:v>
                </c:pt>
                <c:pt idx="10">
                  <c:v>42535.743055555555</c:v>
                </c:pt>
              </c:numCache>
            </c:numRef>
          </c:xVal>
          <c:yVal>
            <c:numRef>
              <c:f>'Tide level'!$C$195:$C$205</c:f>
              <c:numCache>
                <c:formatCode>0.00</c:formatCode>
                <c:ptCount val="11"/>
                <c:pt idx="0">
                  <c:v>0.61288999999999982</c:v>
                </c:pt>
                <c:pt idx="1">
                  <c:v>0.62963999999999942</c:v>
                </c:pt>
                <c:pt idx="2">
                  <c:v>0.63278999999999996</c:v>
                </c:pt>
                <c:pt idx="3">
                  <c:v>0.63565000000000049</c:v>
                </c:pt>
                <c:pt idx="4">
                  <c:v>0.66656999999999922</c:v>
                </c:pt>
                <c:pt idx="5">
                  <c:v>0.65432999999999997</c:v>
                </c:pt>
                <c:pt idx="6">
                  <c:v>0.66230999999999995</c:v>
                </c:pt>
                <c:pt idx="7">
                  <c:v>0.6912699999999995</c:v>
                </c:pt>
                <c:pt idx="8">
                  <c:v>0.6854000000000019</c:v>
                </c:pt>
                <c:pt idx="9">
                  <c:v>0.7030999999999995</c:v>
                </c:pt>
                <c:pt idx="10">
                  <c:v>0.70752000000000181</c:v>
                </c:pt>
              </c:numCache>
            </c:numRef>
          </c:yVal>
          <c:smooth val="0"/>
        </c:ser>
        <c:ser>
          <c:idx val="10"/>
          <c:order val="10"/>
          <c:tx>
            <c:v>2E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level'!$B$205:$B$214</c:f>
              <c:numCache>
                <c:formatCode>m/d/yyyy\ h:mm</c:formatCode>
                <c:ptCount val="10"/>
                <c:pt idx="0">
                  <c:v>42535.743055555555</c:v>
                </c:pt>
                <c:pt idx="1">
                  <c:v>42535.75</c:v>
                </c:pt>
                <c:pt idx="2">
                  <c:v>42535.756944444445</c:v>
                </c:pt>
                <c:pt idx="3">
                  <c:v>42535.763888888891</c:v>
                </c:pt>
                <c:pt idx="4">
                  <c:v>42535.770833333336</c:v>
                </c:pt>
                <c:pt idx="5">
                  <c:v>42535.777777777781</c:v>
                </c:pt>
                <c:pt idx="6">
                  <c:v>42535.784722222219</c:v>
                </c:pt>
                <c:pt idx="7">
                  <c:v>42535.791666666664</c:v>
                </c:pt>
                <c:pt idx="8">
                  <c:v>42535.798611111109</c:v>
                </c:pt>
                <c:pt idx="9">
                  <c:v>42535.805555555555</c:v>
                </c:pt>
              </c:numCache>
            </c:numRef>
          </c:xVal>
          <c:yVal>
            <c:numRef>
              <c:f>'Tide level'!$C$205:$C$214</c:f>
              <c:numCache>
                <c:formatCode>0.00</c:formatCode>
                <c:ptCount val="10"/>
                <c:pt idx="0">
                  <c:v>0.70752000000000181</c:v>
                </c:pt>
                <c:pt idx="1">
                  <c:v>0.70365000000000011</c:v>
                </c:pt>
                <c:pt idx="2">
                  <c:v>0.69990000000000008</c:v>
                </c:pt>
                <c:pt idx="3">
                  <c:v>0.69559999999999944</c:v>
                </c:pt>
                <c:pt idx="4">
                  <c:v>0.69649000000000116</c:v>
                </c:pt>
                <c:pt idx="5">
                  <c:v>0.68767000000000056</c:v>
                </c:pt>
                <c:pt idx="6">
                  <c:v>0.67680000000000062</c:v>
                </c:pt>
                <c:pt idx="7">
                  <c:v>0.66182999999999992</c:v>
                </c:pt>
                <c:pt idx="8">
                  <c:v>0.6340000000000009</c:v>
                </c:pt>
                <c:pt idx="9">
                  <c:v>0.61926000000000159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454416"/>
        <c:axId val="-1575451696"/>
      </c:scatterChart>
      <c:valAx>
        <c:axId val="-1575454416"/>
        <c:scaling>
          <c:orientation val="minMax"/>
          <c:max val="42535.83"/>
          <c:min val="42534.35000000000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744968199729751"/>
              <c:y val="0.96017016536980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51696"/>
        <c:crosses val="autoZero"/>
        <c:crossBetween val="midCat"/>
        <c:majorUnit val="0.30000000000000004"/>
      </c:valAx>
      <c:valAx>
        <c:axId val="-15754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Tidel 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54416"/>
        <c:crosses val="autoZero"/>
        <c:crossBetween val="midCat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71995245877282"/>
          <c:y val="0.62275348194442293"/>
          <c:w val="0.11168509596677774"/>
          <c:h val="0.295088821166509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FW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area Day 2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38550507778596"/>
          <c:y val="9.58275044556016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4025962833697"/>
          <c:y val="7.3755235929328117E-2"/>
          <c:w val="0.84120901641140189"/>
          <c:h val="0.82952789988867914"/>
        </c:manualLayout>
      </c:layout>
      <c:lineChart>
        <c:grouping val="standard"/>
        <c:varyColors val="0"/>
        <c:ser>
          <c:idx val="4"/>
          <c:order val="4"/>
          <c:tx>
            <c:v>B (12 pm)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'Effect of tides'!$J$41:$J$46</c:f>
              <c:numCache>
                <c:formatCode>0.0</c:formatCode>
                <c:ptCount val="6"/>
                <c:pt idx="0">
                  <c:v>6.2915910465819689</c:v>
                </c:pt>
                <c:pt idx="1">
                  <c:v>23.920671243325685</c:v>
                </c:pt>
                <c:pt idx="2">
                  <c:v>52.723112128146504</c:v>
                </c:pt>
                <c:pt idx="3">
                  <c:v>69.565217391304415</c:v>
                </c:pt>
                <c:pt idx="4">
                  <c:v>39.542334096109826</c:v>
                </c:pt>
                <c:pt idx="5">
                  <c:v>27.581998474446973</c:v>
                </c:pt>
              </c:numCache>
            </c:numRef>
          </c:val>
          <c:smooth val="0"/>
        </c:ser>
        <c:ser>
          <c:idx val="5"/>
          <c:order val="5"/>
          <c:tx>
            <c:v>C (2 pm)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'Effect of tides'!$K$41:$K$46</c:f>
              <c:numCache>
                <c:formatCode>0.0</c:formatCode>
                <c:ptCount val="6"/>
                <c:pt idx="0">
                  <c:v>5.2631578947368416</c:v>
                </c:pt>
                <c:pt idx="1">
                  <c:v>20.833333333333357</c:v>
                </c:pt>
                <c:pt idx="2">
                  <c:v>50.700394396844857</c:v>
                </c:pt>
                <c:pt idx="3">
                  <c:v>58.991228070175445</c:v>
                </c:pt>
                <c:pt idx="4">
                  <c:v>34.429824561403507</c:v>
                </c:pt>
                <c:pt idx="5">
                  <c:v>23.20762536261914</c:v>
                </c:pt>
              </c:numCache>
            </c:numRef>
          </c:val>
          <c:smooth val="0"/>
        </c:ser>
        <c:ser>
          <c:idx val="6"/>
          <c:order val="6"/>
          <c:tx>
            <c:v>D (4 pm)</c:v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val>
            <c:numRef>
              <c:f>'Effect of tides'!$L$41:$L$46</c:f>
              <c:numCache>
                <c:formatCode>0.0</c:formatCode>
                <c:ptCount val="6"/>
                <c:pt idx="0">
                  <c:v>4.5828857858933052</c:v>
                </c:pt>
                <c:pt idx="1">
                  <c:v>28.929466523451499</c:v>
                </c:pt>
                <c:pt idx="2">
                  <c:v>40.959541711421423</c:v>
                </c:pt>
                <c:pt idx="3">
                  <c:v>54.994629430719669</c:v>
                </c:pt>
                <c:pt idx="4">
                  <c:v>31.50733977801648</c:v>
                </c:pt>
                <c:pt idx="5">
                  <c:v>20.131135920609612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5449520"/>
        <c:axId val="-1575448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 (10am)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'Effect of tides'!$C$41:$C$46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8.2156611039794658</c:v>
                      </c:pt>
                      <c:pt idx="1">
                        <c:v>23.335447051363367</c:v>
                      </c:pt>
                      <c:pt idx="2">
                        <c:v>51.067427605157462</c:v>
                      </c:pt>
                      <c:pt idx="3">
                        <c:v>77.673636145157431</c:v>
                      </c:pt>
                      <c:pt idx="4">
                        <c:v>38.763575605680863</c:v>
                      </c:pt>
                      <c:pt idx="5">
                        <c:v>26.532083633741895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B (12pm)</c:v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'Effect of tides'!$D$41:$D$46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7.0728001105125067</c:v>
                      </c:pt>
                      <c:pt idx="1">
                        <c:v>23.319838056680162</c:v>
                      </c:pt>
                      <c:pt idx="2">
                        <c:v>50.094466936572225</c:v>
                      </c:pt>
                      <c:pt idx="3">
                        <c:v>65.20917678812414</c:v>
                      </c:pt>
                      <c:pt idx="4">
                        <c:v>40.593792172739562</c:v>
                      </c:pt>
                      <c:pt idx="5">
                        <c:v>25.127334465195251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C (2 pm)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'Effect of tides'!$E$41:$E$46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6.331618519984171</c:v>
                      </c:pt>
                      <c:pt idx="1">
                        <c:v>20.839978734715576</c:v>
                      </c:pt>
                      <c:pt idx="2">
                        <c:v>43.477113837224643</c:v>
                      </c:pt>
                      <c:pt idx="3">
                        <c:v>56.562458778525254</c:v>
                      </c:pt>
                      <c:pt idx="4">
                        <c:v>32.924416303917688</c:v>
                      </c:pt>
                      <c:pt idx="5">
                        <c:v>22.11589580010633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D (4 pm)</c:v>
                </c:tx>
                <c:spPr>
                  <a:ln w="28575" cap="rnd">
                    <a:solidFill>
                      <a:srgbClr val="CC66FF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'Effect of tides'!$F$41:$F$46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5.821962313190383</c:v>
                      </c:pt>
                      <c:pt idx="1">
                        <c:v>20.376868096166341</c:v>
                      </c:pt>
                      <c:pt idx="2">
                        <c:v>40.100250626566371</c:v>
                      </c:pt>
                      <c:pt idx="3">
                        <c:v>52.552433715868609</c:v>
                      </c:pt>
                      <c:pt idx="4">
                        <c:v>31.002880335166278</c:v>
                      </c:pt>
                      <c:pt idx="5">
                        <c:v>19.691018591254256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7544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Seepage 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48976"/>
        <c:crossesAt val="0"/>
        <c:auto val="0"/>
        <c:lblAlgn val="ctr"/>
        <c:lblOffset val="0"/>
        <c:tickMarkSkip val="1"/>
        <c:noMultiLvlLbl val="0"/>
      </c:catAx>
      <c:valAx>
        <c:axId val="-15754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Flux (cm/d)</a:t>
                </a:r>
              </a:p>
            </c:rich>
          </c:tx>
          <c:layout>
            <c:manualLayout>
              <c:xMode val="edge"/>
              <c:yMode val="edge"/>
              <c:x val="1.4592262390788107E-3"/>
              <c:y val="0.1890581086920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49520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5388395192937754"/>
          <c:y val="8.3649111369669321E-2"/>
          <c:w val="0.23765230217405725"/>
          <c:h val="0.1752848541736776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Interface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area Day 1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466645360113373"/>
          <c:y val="9.58275044556016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4025962833697"/>
          <c:y val="7.3755235929328117E-2"/>
          <c:w val="0.84120901641140189"/>
          <c:h val="0.82952789988867914"/>
        </c:manualLayout>
      </c:layout>
      <c:lineChart>
        <c:grouping val="standard"/>
        <c:varyColors val="0"/>
        <c:ser>
          <c:idx val="0"/>
          <c:order val="0"/>
          <c:tx>
            <c:v>A (10am)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tides'!$B$55:$B$60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'Effect of tides'!$C$55:$C$60</c:f>
              <c:numCache>
                <c:formatCode>0.0</c:formatCode>
                <c:ptCount val="6"/>
                <c:pt idx="0">
                  <c:v>11.347517730496437</c:v>
                </c:pt>
                <c:pt idx="1">
                  <c:v>13.000923361034157</c:v>
                </c:pt>
                <c:pt idx="2">
                  <c:v>54.093567251461927</c:v>
                </c:pt>
                <c:pt idx="3">
                  <c:v>46.491228070175453</c:v>
                </c:pt>
                <c:pt idx="4">
                  <c:v>65.111231687466045</c:v>
                </c:pt>
                <c:pt idx="5">
                  <c:v>24.85380116959065</c:v>
                </c:pt>
              </c:numCache>
            </c:numRef>
          </c:val>
          <c:smooth val="0"/>
        </c:ser>
        <c:ser>
          <c:idx val="1"/>
          <c:order val="1"/>
          <c:tx>
            <c:v>B (12pm)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tides'!$B$55:$B$60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'Effect of tides'!$D$55:$D$60</c:f>
              <c:numCache>
                <c:formatCode>0.0</c:formatCode>
                <c:ptCount val="6"/>
                <c:pt idx="0">
                  <c:v>8.4210526315789505</c:v>
                </c:pt>
                <c:pt idx="1">
                  <c:v>12.091767881241571</c:v>
                </c:pt>
                <c:pt idx="2">
                  <c:v>54.834761321909447</c:v>
                </c:pt>
                <c:pt idx="3">
                  <c:v>51.788385692914439</c:v>
                </c:pt>
                <c:pt idx="4">
                  <c:v>84.868421052631575</c:v>
                </c:pt>
                <c:pt idx="5">
                  <c:v>10.580296896086368</c:v>
                </c:pt>
              </c:numCache>
            </c:numRef>
          </c:val>
          <c:smooth val="0"/>
        </c:ser>
        <c:ser>
          <c:idx val="2"/>
          <c:order val="2"/>
          <c:tx>
            <c:v>C (2 pm)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tides'!$B$55:$B$60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'Effect of tides'!$E$55:$E$60</c:f>
              <c:numCache>
                <c:formatCode>0.0</c:formatCode>
                <c:ptCount val="6"/>
                <c:pt idx="0">
                  <c:v>7.4996651935181475</c:v>
                </c:pt>
                <c:pt idx="1">
                  <c:v>11.570912012856571</c:v>
                </c:pt>
                <c:pt idx="2">
                  <c:v>58.925940806214015</c:v>
                </c:pt>
                <c:pt idx="3">
                  <c:v>52.737905369484317</c:v>
                </c:pt>
                <c:pt idx="4">
                  <c:v>91.65337586390217</c:v>
                </c:pt>
                <c:pt idx="5">
                  <c:v>10.364372469635626</c:v>
                </c:pt>
              </c:numCache>
            </c:numRef>
          </c:val>
          <c:smooth val="0"/>
        </c:ser>
        <c:ser>
          <c:idx val="3"/>
          <c:order val="3"/>
          <c:tx>
            <c:v>D (4 pm)</c:v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tides'!$B$55:$B$60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'Effect of tides'!$F$55:$F$60</c:f>
              <c:numCache>
                <c:formatCode>0.0</c:formatCode>
                <c:ptCount val="6"/>
                <c:pt idx="0">
                  <c:v>8.4623323013415881</c:v>
                </c:pt>
                <c:pt idx="1">
                  <c:v>11.435997400909681</c:v>
                </c:pt>
                <c:pt idx="2">
                  <c:v>57.38791423001949</c:v>
                </c:pt>
                <c:pt idx="3">
                  <c:v>55.721393034825944</c:v>
                </c:pt>
                <c:pt idx="4">
                  <c:v>98.455092956271301</c:v>
                </c:pt>
                <c:pt idx="5">
                  <c:v>17.956656346749224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5464208"/>
        <c:axId val="-1575447344"/>
      </c:lineChart>
      <c:catAx>
        <c:axId val="-157546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Seepage 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47344"/>
        <c:crossesAt val="0"/>
        <c:auto val="0"/>
        <c:lblAlgn val="ctr"/>
        <c:lblOffset val="0"/>
        <c:tickMarkSkip val="1"/>
        <c:noMultiLvlLbl val="0"/>
      </c:catAx>
      <c:valAx>
        <c:axId val="-15754473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Flux (cm/d)</a:t>
                </a:r>
              </a:p>
            </c:rich>
          </c:tx>
          <c:layout>
            <c:manualLayout>
              <c:xMode val="edge"/>
              <c:yMode val="edge"/>
              <c:x val="1.4592262390788107E-3"/>
              <c:y val="0.1890581086920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64208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5759409672142977"/>
          <c:y val="8.6843361518189374E-2"/>
          <c:w val="0.24701442895759243"/>
          <c:h val="0.197644605213318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Interface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area Day 2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3383765983931859"/>
          <c:y val="9.58275044556016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4025962833697"/>
          <c:y val="7.3755235929328117E-2"/>
          <c:w val="0.84120901641140189"/>
          <c:h val="0.82952789988867914"/>
        </c:manualLayout>
      </c:layout>
      <c:lineChart>
        <c:grouping val="standard"/>
        <c:varyColors val="0"/>
        <c:ser>
          <c:idx val="1"/>
          <c:order val="0"/>
          <c:tx>
            <c:v>B (12pm)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tides'!$B$55:$B$60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'Effect of tides'!$J$55:$J$60</c:f>
              <c:numCache>
                <c:formatCode>0.0</c:formatCode>
                <c:ptCount val="6"/>
                <c:pt idx="0">
                  <c:v>9.3567251461988281</c:v>
                </c:pt>
                <c:pt idx="1">
                  <c:v>12.369907820398449</c:v>
                </c:pt>
                <c:pt idx="2">
                  <c:v>53.333333333333314</c:v>
                </c:pt>
                <c:pt idx="3">
                  <c:v>58.713450292397653</c:v>
                </c:pt>
                <c:pt idx="4">
                  <c:v>77.89473684210526</c:v>
                </c:pt>
                <c:pt idx="5">
                  <c:v>27.374220675656069</c:v>
                </c:pt>
              </c:numCache>
            </c:numRef>
          </c:val>
          <c:smooth val="0"/>
        </c:ser>
        <c:ser>
          <c:idx val="2"/>
          <c:order val="1"/>
          <c:tx>
            <c:v>C (2 pm)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tides'!$B$55:$B$60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'Effect of tides'!$K$55:$K$60</c:f>
              <c:numCache>
                <c:formatCode>0.0</c:formatCode>
                <c:ptCount val="6"/>
                <c:pt idx="0">
                  <c:v>10.693400167084386</c:v>
                </c:pt>
                <c:pt idx="1">
                  <c:v>12.252854358117512</c:v>
                </c:pt>
                <c:pt idx="2">
                  <c:v>51.424561403508761</c:v>
                </c:pt>
                <c:pt idx="3">
                  <c:v>58.610526315789528</c:v>
                </c:pt>
                <c:pt idx="4">
                  <c:v>81.314397103870874</c:v>
                </c:pt>
                <c:pt idx="5">
                  <c:v>26.700898587933239</c:v>
                </c:pt>
              </c:numCache>
            </c:numRef>
          </c:val>
          <c:smooth val="0"/>
        </c:ser>
        <c:ser>
          <c:idx val="3"/>
          <c:order val="2"/>
          <c:tx>
            <c:v>D (4 pm)</c:v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tides'!$B$55:$B$60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</c:numCache>
            </c:numRef>
          </c:cat>
          <c:val>
            <c:numRef>
              <c:f>'Effect of tides'!$L$55:$L$60</c:f>
              <c:numCache>
                <c:formatCode>0.0</c:formatCode>
                <c:ptCount val="6"/>
                <c:pt idx="0">
                  <c:v>8.3921143063845065</c:v>
                </c:pt>
                <c:pt idx="1">
                  <c:v>10.996563573883163</c:v>
                </c:pt>
                <c:pt idx="2">
                  <c:v>52.957135105805754</c:v>
                </c:pt>
                <c:pt idx="3">
                  <c:v>60.723236663086197</c:v>
                </c:pt>
                <c:pt idx="4">
                  <c:v>88.840658346898195</c:v>
                </c:pt>
                <c:pt idx="5">
                  <c:v>22.7368421052632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5434288"/>
        <c:axId val="-1575439184"/>
      </c:lineChart>
      <c:catAx>
        <c:axId val="-15754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Seepage 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39184"/>
        <c:crossesAt val="0"/>
        <c:auto val="0"/>
        <c:lblAlgn val="ctr"/>
        <c:lblOffset val="0"/>
        <c:tickMarkSkip val="1"/>
        <c:noMultiLvlLbl val="0"/>
      </c:catAx>
      <c:valAx>
        <c:axId val="-1575439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Flux (cm/d)</a:t>
                </a:r>
              </a:p>
            </c:rich>
          </c:tx>
          <c:layout>
            <c:manualLayout>
              <c:xMode val="edge"/>
              <c:yMode val="edge"/>
              <c:x val="1.4592262390788107E-3"/>
              <c:y val="0.1890581086920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34288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5759409672142977"/>
          <c:y val="8.6843361518189374E-2"/>
          <c:w val="0.24701442895759243"/>
          <c:h val="0.197644605213318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SW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area Day 1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85486088855922"/>
          <c:y val="9.58275044556016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4025962833697"/>
          <c:y val="7.3755235929328117E-2"/>
          <c:w val="0.84120901641140189"/>
          <c:h val="0.82952789988867914"/>
        </c:manualLayout>
      </c:layout>
      <c:lineChart>
        <c:grouping val="standard"/>
        <c:varyColors val="0"/>
        <c:ser>
          <c:idx val="0"/>
          <c:order val="0"/>
          <c:tx>
            <c:v>A (10am)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tides'!$B$69:$B$74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cat>
          <c:val>
            <c:numRef>
              <c:f>'Effect of tides'!$C$69:$C$74</c:f>
              <c:numCache>
                <c:formatCode>0.0</c:formatCode>
                <c:ptCount val="6"/>
                <c:pt idx="0">
                  <c:v>17.8389899983604</c:v>
                </c:pt>
                <c:pt idx="1">
                  <c:v>40.02599090318391</c:v>
                </c:pt>
                <c:pt idx="2">
                  <c:v>25.990903183885635</c:v>
                </c:pt>
                <c:pt idx="3">
                  <c:v>10.816030902945439</c:v>
                </c:pt>
                <c:pt idx="4">
                  <c:v>9.7744360902255636</c:v>
                </c:pt>
                <c:pt idx="5">
                  <c:v>9.2731829573934839</c:v>
                </c:pt>
              </c:numCache>
            </c:numRef>
          </c:val>
          <c:smooth val="0"/>
        </c:ser>
        <c:ser>
          <c:idx val="1"/>
          <c:order val="1"/>
          <c:tx>
            <c:v>B (12pm)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tides'!$B$69:$B$74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cat>
          <c:val>
            <c:numRef>
              <c:f>'Effect of tides'!$D$69:$D$74</c:f>
              <c:numCache>
                <c:formatCode>0.0</c:formatCode>
                <c:ptCount val="6"/>
                <c:pt idx="0">
                  <c:v>14.673046251993611</c:v>
                </c:pt>
                <c:pt idx="1">
                  <c:v>31.685273790536929</c:v>
                </c:pt>
                <c:pt idx="2">
                  <c:v>26.581605528973952</c:v>
                </c:pt>
                <c:pt idx="3">
                  <c:v>9.4281505289942427</c:v>
                </c:pt>
                <c:pt idx="4">
                  <c:v>7.4996651935181475</c:v>
                </c:pt>
                <c:pt idx="5">
                  <c:v>9.1391268869848954</c:v>
                </c:pt>
              </c:numCache>
            </c:numRef>
          </c:val>
          <c:smooth val="0"/>
        </c:ser>
        <c:ser>
          <c:idx val="2"/>
          <c:order val="2"/>
          <c:tx>
            <c:v>C (2 pm)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tides'!$B$69:$B$74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cat>
          <c:val>
            <c:numRef>
              <c:f>'Effect of tides'!$E$69:$E$74</c:f>
              <c:numCache>
                <c:formatCode>0.0</c:formatCode>
                <c:ptCount val="6"/>
                <c:pt idx="0">
                  <c:v>14.366625224478534</c:v>
                </c:pt>
                <c:pt idx="1">
                  <c:v>40.668600635446921</c:v>
                </c:pt>
                <c:pt idx="2">
                  <c:v>23.90350877192985</c:v>
                </c:pt>
                <c:pt idx="3">
                  <c:v>6.3596491228070171</c:v>
                </c:pt>
                <c:pt idx="4">
                  <c:v>5.0438596491228074</c:v>
                </c:pt>
                <c:pt idx="5">
                  <c:v>4.3519651842785247</c:v>
                </c:pt>
              </c:numCache>
            </c:numRef>
          </c:val>
          <c:smooth val="0"/>
        </c:ser>
        <c:ser>
          <c:idx val="3"/>
          <c:order val="3"/>
          <c:tx>
            <c:v>D (4 pm)</c:v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tides'!$B$69:$B$74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cat>
          <c:val>
            <c:numRef>
              <c:f>'Effect of tides'!$F$69:$F$74</c:f>
              <c:numCache>
                <c:formatCode>0.0</c:formatCode>
                <c:ptCount val="6"/>
                <c:pt idx="0">
                  <c:v>18.78224974200204</c:v>
                </c:pt>
                <c:pt idx="1">
                  <c:v>32.852501624431412</c:v>
                </c:pt>
                <c:pt idx="2">
                  <c:v>23.495776478232592</c:v>
                </c:pt>
                <c:pt idx="3">
                  <c:v>7.0695256660169044</c:v>
                </c:pt>
                <c:pt idx="4">
                  <c:v>6.0748887143231292</c:v>
                </c:pt>
                <c:pt idx="5">
                  <c:v>5.6140350877192988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5438640"/>
        <c:axId val="-1575435376"/>
      </c:lineChart>
      <c:catAx>
        <c:axId val="-157543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Seepage 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35376"/>
        <c:crossesAt val="0"/>
        <c:auto val="0"/>
        <c:lblAlgn val="ctr"/>
        <c:lblOffset val="0"/>
        <c:tickMarkSkip val="1"/>
        <c:noMultiLvlLbl val="0"/>
      </c:catAx>
      <c:valAx>
        <c:axId val="-15754353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Flux (cm/d)</a:t>
                </a:r>
              </a:p>
            </c:rich>
          </c:tx>
          <c:layout>
            <c:manualLayout>
              <c:xMode val="edge"/>
              <c:yMode val="edge"/>
              <c:x val="1.4592262390788107E-3"/>
              <c:y val="0.1890581086920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38640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1411581552926384"/>
          <c:y val="8.6843361518189374E-2"/>
          <c:w val="0.24701442895759243"/>
          <c:h val="0.197644605213318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SW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area Day 2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9385486088855922"/>
          <c:y val="9.582750445560167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24025962833697"/>
          <c:y val="7.3755235929328117E-2"/>
          <c:w val="0.84120901641140189"/>
          <c:h val="0.82952789988867914"/>
        </c:manualLayout>
      </c:layout>
      <c:lineChart>
        <c:grouping val="standard"/>
        <c:varyColors val="0"/>
        <c:ser>
          <c:idx val="1"/>
          <c:order val="1"/>
          <c:tx>
            <c:v>B (12pm)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tides'!$B$69:$B$74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cat>
          <c:val>
            <c:numRef>
              <c:f>'Effect of tides'!$J$69:$J$74</c:f>
              <c:numCache>
                <c:formatCode>0.0</c:formatCode>
                <c:ptCount val="6"/>
                <c:pt idx="0">
                  <c:v>16.074373969110805</c:v>
                </c:pt>
                <c:pt idx="1">
                  <c:v>45.735027223230531</c:v>
                </c:pt>
                <c:pt idx="2">
                  <c:v>28.550007497375937</c:v>
                </c:pt>
                <c:pt idx="4">
                  <c:v>9.356725146198837</c:v>
                </c:pt>
                <c:pt idx="5">
                  <c:v>11.755885440095973</c:v>
                </c:pt>
              </c:numCache>
            </c:numRef>
          </c:val>
          <c:smooth val="0"/>
        </c:ser>
        <c:ser>
          <c:idx val="2"/>
          <c:order val="2"/>
          <c:tx>
            <c:v>C (2 pm)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tides'!$B$69:$B$74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cat>
          <c:val>
            <c:numRef>
              <c:f>'Effect of tides'!$K$69:$K$74</c:f>
              <c:numCache>
                <c:formatCode>0.0</c:formatCode>
                <c:ptCount val="6"/>
                <c:pt idx="0">
                  <c:v>20.539152759948678</c:v>
                </c:pt>
                <c:pt idx="1">
                  <c:v>45.500848896434633</c:v>
                </c:pt>
                <c:pt idx="2">
                  <c:v>28.754813863928106</c:v>
                </c:pt>
                <c:pt idx="3">
                  <c:v>7.5310226786478474</c:v>
                </c:pt>
                <c:pt idx="4">
                  <c:v>11.771363893604979</c:v>
                </c:pt>
                <c:pt idx="5">
                  <c:v>10.04136357153045</c:v>
                </c:pt>
              </c:numCache>
            </c:numRef>
          </c:val>
          <c:smooth val="0"/>
        </c:ser>
        <c:ser>
          <c:idx val="3"/>
          <c:order val="3"/>
          <c:tx>
            <c:v>D (4 pm)</c:v>
          </c:tx>
          <c:spPr>
            <a:ln w="28575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cat>
            <c:numRef>
              <c:f>'Effect of tides'!$B$69:$B$74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</c:numCache>
            </c:numRef>
          </c:cat>
          <c:val>
            <c:numRef>
              <c:f>'Effect of tides'!$L$69:$L$74</c:f>
              <c:numCache>
                <c:formatCode>0.0</c:formatCode>
                <c:ptCount val="6"/>
                <c:pt idx="0">
                  <c:v>16.280701754385952</c:v>
                </c:pt>
                <c:pt idx="1">
                  <c:v>39.978734715576778</c:v>
                </c:pt>
                <c:pt idx="2">
                  <c:v>24.91944146079485</c:v>
                </c:pt>
                <c:pt idx="3">
                  <c:v>6.5213538897749475</c:v>
                </c:pt>
                <c:pt idx="4">
                  <c:v>9.73863229502326</c:v>
                </c:pt>
                <c:pt idx="5">
                  <c:v>8.0200501253132739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5434832"/>
        <c:axId val="-1575442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 (10am)</c:v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'Effect of tides'!$B$69:$B$74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25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'Effect of tides'!$C$69:$C$74</c15:sqref>
                        </c15:formulaRef>
                      </c:ext>
                    </c:extLst>
                    <c:numCache>
                      <c:formatCode>0.0</c:formatCode>
                      <c:ptCount val="6"/>
                      <c:pt idx="0">
                        <c:v>17.8389899983604</c:v>
                      </c:pt>
                      <c:pt idx="1">
                        <c:v>40.02599090318391</c:v>
                      </c:pt>
                      <c:pt idx="2">
                        <c:v>25.990903183885635</c:v>
                      </c:pt>
                      <c:pt idx="3">
                        <c:v>10.816030902945439</c:v>
                      </c:pt>
                      <c:pt idx="4">
                        <c:v>9.7744360902255636</c:v>
                      </c:pt>
                      <c:pt idx="5">
                        <c:v>9.2731829573934839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754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Seepage 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42448"/>
        <c:crossesAt val="0"/>
        <c:auto val="0"/>
        <c:lblAlgn val="ctr"/>
        <c:lblOffset val="0"/>
        <c:tickMarkSkip val="1"/>
        <c:noMultiLvlLbl val="0"/>
      </c:catAx>
      <c:valAx>
        <c:axId val="-157544244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Flux (cm/d)</a:t>
                </a:r>
              </a:p>
            </c:rich>
          </c:tx>
          <c:layout>
            <c:manualLayout>
              <c:xMode val="edge"/>
              <c:yMode val="edge"/>
              <c:x val="1.4592262390788107E-3"/>
              <c:y val="0.18905810869203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34832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71411581552926384"/>
          <c:y val="8.6843361518189374E-2"/>
          <c:w val="0.24701442895759243"/>
          <c:h val="0.1976446052133180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EC in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1"/>
          <c:order val="1"/>
          <c:tx>
            <c:v>EC1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Meters'!$P$5:$P$38</c:f>
              <c:numCache>
                <c:formatCode>0.00</c:formatCode>
                <c:ptCount val="34"/>
                <c:pt idx="0">
                  <c:v>6.15</c:v>
                </c:pt>
                <c:pt idx="1">
                  <c:v>5.8</c:v>
                </c:pt>
                <c:pt idx="2">
                  <c:v>1.0920000000000001</c:v>
                </c:pt>
                <c:pt idx="3">
                  <c:v>0.90200000000000014</c:v>
                </c:pt>
                <c:pt idx="4">
                  <c:v>0.73499999999999999</c:v>
                </c:pt>
                <c:pt idx="5">
                  <c:v>0.52300000000000002</c:v>
                </c:pt>
                <c:pt idx="7">
                  <c:v>4.766</c:v>
                </c:pt>
                <c:pt idx="8">
                  <c:v>4.8600000000000003</c:v>
                </c:pt>
                <c:pt idx="9">
                  <c:v>4.266</c:v>
                </c:pt>
                <c:pt idx="10">
                  <c:v>4.6500000000000004</c:v>
                </c:pt>
                <c:pt idx="11">
                  <c:v>6.03</c:v>
                </c:pt>
                <c:pt idx="12">
                  <c:v>1.54</c:v>
                </c:pt>
                <c:pt idx="14">
                  <c:v>34.01</c:v>
                </c:pt>
                <c:pt idx="15">
                  <c:v>32.979999999999997</c:v>
                </c:pt>
                <c:pt idx="16">
                  <c:v>20.73</c:v>
                </c:pt>
                <c:pt idx="17">
                  <c:v>29.89</c:v>
                </c:pt>
                <c:pt idx="18">
                  <c:v>23.15</c:v>
                </c:pt>
                <c:pt idx="19">
                  <c:v>40.46</c:v>
                </c:pt>
                <c:pt idx="21">
                  <c:v>36.61</c:v>
                </c:pt>
                <c:pt idx="22">
                  <c:v>35.85</c:v>
                </c:pt>
                <c:pt idx="23">
                  <c:v>29.39</c:v>
                </c:pt>
                <c:pt idx="24">
                  <c:v>35.909999999999997</c:v>
                </c:pt>
                <c:pt idx="25">
                  <c:v>40.799999999999997</c:v>
                </c:pt>
                <c:pt idx="26">
                  <c:v>40.280000000000008</c:v>
                </c:pt>
                <c:pt idx="28">
                  <c:v>34.29</c:v>
                </c:pt>
                <c:pt idx="29">
                  <c:v>28.37</c:v>
                </c:pt>
                <c:pt idx="30">
                  <c:v>35.57</c:v>
                </c:pt>
                <c:pt idx="31">
                  <c:v>40.520000000000003</c:v>
                </c:pt>
                <c:pt idx="32">
                  <c:v>41.93</c:v>
                </c:pt>
                <c:pt idx="33">
                  <c:v>42.01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1F-4651-9D6D-BEE9A8B59481}"/>
            </c:ext>
          </c:extLst>
        </c:ser>
        <c:ser>
          <c:idx val="3"/>
          <c:order val="3"/>
          <c:tx>
            <c:v>EC2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Meters'!$T$5:$T$38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Meters'!$AD$5:$AD$38</c:f>
              <c:numCache>
                <c:formatCode>0.00</c:formatCode>
                <c:ptCount val="34"/>
                <c:pt idx="0">
                  <c:v>3.77</c:v>
                </c:pt>
                <c:pt idx="1">
                  <c:v>4.593</c:v>
                </c:pt>
                <c:pt idx="2">
                  <c:v>0.56000000000000005</c:v>
                </c:pt>
                <c:pt idx="3">
                  <c:v>0.78500000000000003</c:v>
                </c:pt>
                <c:pt idx="4">
                  <c:v>0.66</c:v>
                </c:pt>
                <c:pt idx="5">
                  <c:v>0.46479999999999999</c:v>
                </c:pt>
                <c:pt idx="7">
                  <c:v>3.8349999999999995</c:v>
                </c:pt>
                <c:pt idx="8">
                  <c:v>3.6779999999999999</c:v>
                </c:pt>
                <c:pt idx="9">
                  <c:v>3.2040000000000002</c:v>
                </c:pt>
                <c:pt idx="10">
                  <c:v>4.5860000000000003</c:v>
                </c:pt>
                <c:pt idx="11">
                  <c:v>6.55</c:v>
                </c:pt>
                <c:pt idx="12">
                  <c:v>2.3610000000000002</c:v>
                </c:pt>
                <c:pt idx="14">
                  <c:v>33.83</c:v>
                </c:pt>
                <c:pt idx="15">
                  <c:v>33.04</c:v>
                </c:pt>
                <c:pt idx="16">
                  <c:v>21.35</c:v>
                </c:pt>
                <c:pt idx="17">
                  <c:v>29.86</c:v>
                </c:pt>
                <c:pt idx="18">
                  <c:v>22.42</c:v>
                </c:pt>
                <c:pt idx="19">
                  <c:v>40.53</c:v>
                </c:pt>
                <c:pt idx="21">
                  <c:v>35.909999999999997</c:v>
                </c:pt>
                <c:pt idx="22">
                  <c:v>35.299999999999997</c:v>
                </c:pt>
                <c:pt idx="23">
                  <c:v>29.58</c:v>
                </c:pt>
                <c:pt idx="24">
                  <c:v>35.25</c:v>
                </c:pt>
                <c:pt idx="25">
                  <c:v>40.54</c:v>
                </c:pt>
                <c:pt idx="26">
                  <c:v>39.950000000000003</c:v>
                </c:pt>
                <c:pt idx="28">
                  <c:v>32.4</c:v>
                </c:pt>
                <c:pt idx="29">
                  <c:v>29.42</c:v>
                </c:pt>
                <c:pt idx="30">
                  <c:v>34.51</c:v>
                </c:pt>
                <c:pt idx="31">
                  <c:v>40.68</c:v>
                </c:pt>
                <c:pt idx="32">
                  <c:v>41.45</c:v>
                </c:pt>
                <c:pt idx="33">
                  <c:v>41.87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1F-4651-9D6D-BEE9A8B59481}"/>
            </c:ext>
          </c:extLst>
        </c:ser>
        <c:ser>
          <c:idx val="5"/>
          <c:order val="5"/>
          <c:tx>
            <c:v>EC3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Meters'!$AR$5:$AR$38</c:f>
              <c:numCache>
                <c:formatCode>0.00</c:formatCode>
                <c:ptCount val="34"/>
                <c:pt idx="0">
                  <c:v>4.1660000000000004</c:v>
                </c:pt>
                <c:pt idx="1">
                  <c:v>3.282</c:v>
                </c:pt>
                <c:pt idx="2">
                  <c:v>2.08</c:v>
                </c:pt>
                <c:pt idx="3">
                  <c:v>1.03</c:v>
                </c:pt>
                <c:pt idx="4">
                  <c:v>0.995</c:v>
                </c:pt>
                <c:pt idx="5">
                  <c:v>0.74</c:v>
                </c:pt>
                <c:pt idx="7">
                  <c:v>5.86</c:v>
                </c:pt>
                <c:pt idx="8">
                  <c:v>3.6539999999999999</c:v>
                </c:pt>
                <c:pt idx="9">
                  <c:v>2.5779999999999998</c:v>
                </c:pt>
                <c:pt idx="10">
                  <c:v>4.1420000000000003</c:v>
                </c:pt>
                <c:pt idx="11">
                  <c:v>6.1</c:v>
                </c:pt>
                <c:pt idx="12">
                  <c:v>2.7509999999999999</c:v>
                </c:pt>
                <c:pt idx="14">
                  <c:v>34.42</c:v>
                </c:pt>
                <c:pt idx="15">
                  <c:v>32.409999999999997</c:v>
                </c:pt>
                <c:pt idx="16">
                  <c:v>22.13</c:v>
                </c:pt>
                <c:pt idx="17">
                  <c:v>29.56</c:v>
                </c:pt>
                <c:pt idx="18">
                  <c:v>22.44</c:v>
                </c:pt>
                <c:pt idx="19">
                  <c:v>40.92</c:v>
                </c:pt>
                <c:pt idx="21">
                  <c:v>36.43</c:v>
                </c:pt>
                <c:pt idx="22">
                  <c:v>35.380000000000003</c:v>
                </c:pt>
                <c:pt idx="23">
                  <c:v>30.059999999999995</c:v>
                </c:pt>
                <c:pt idx="24">
                  <c:v>34.93</c:v>
                </c:pt>
                <c:pt idx="25">
                  <c:v>40.25</c:v>
                </c:pt>
                <c:pt idx="26">
                  <c:v>40.1</c:v>
                </c:pt>
                <c:pt idx="28">
                  <c:v>33.61</c:v>
                </c:pt>
                <c:pt idx="29">
                  <c:v>28.99</c:v>
                </c:pt>
                <c:pt idx="30">
                  <c:v>34.82</c:v>
                </c:pt>
                <c:pt idx="31">
                  <c:v>40.33</c:v>
                </c:pt>
                <c:pt idx="32">
                  <c:v>41.61</c:v>
                </c:pt>
                <c:pt idx="33">
                  <c:v>41.65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B1F-4651-9D6D-BEE9A8B59481}"/>
            </c:ext>
          </c:extLst>
        </c:ser>
        <c:ser>
          <c:idx val="6"/>
          <c:order val="6"/>
          <c:tx>
            <c:v>EC4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Meters'!$BF$5:$BF$38</c:f>
              <c:numCache>
                <c:formatCode>0.00</c:formatCode>
                <c:ptCount val="34"/>
                <c:pt idx="0">
                  <c:v>4.859</c:v>
                </c:pt>
                <c:pt idx="1">
                  <c:v>9.0399999999999991</c:v>
                </c:pt>
                <c:pt idx="2">
                  <c:v>1.4830000000000001</c:v>
                </c:pt>
                <c:pt idx="3">
                  <c:v>0.996</c:v>
                </c:pt>
                <c:pt idx="4">
                  <c:v>1.0349999999999999</c:v>
                </c:pt>
                <c:pt idx="5">
                  <c:v>3.71</c:v>
                </c:pt>
                <c:pt idx="7">
                  <c:v>6.56</c:v>
                </c:pt>
                <c:pt idx="8">
                  <c:v>6.02</c:v>
                </c:pt>
                <c:pt idx="9">
                  <c:v>3.3299999999999996</c:v>
                </c:pt>
                <c:pt idx="10">
                  <c:v>3.1900000000000004</c:v>
                </c:pt>
                <c:pt idx="11">
                  <c:v>7.84</c:v>
                </c:pt>
                <c:pt idx="12">
                  <c:v>5.3</c:v>
                </c:pt>
                <c:pt idx="14">
                  <c:v>34.04</c:v>
                </c:pt>
                <c:pt idx="15">
                  <c:v>33.75</c:v>
                </c:pt>
                <c:pt idx="16">
                  <c:v>23.82</c:v>
                </c:pt>
                <c:pt idx="17">
                  <c:v>30.29</c:v>
                </c:pt>
                <c:pt idx="18">
                  <c:v>23.34</c:v>
                </c:pt>
                <c:pt idx="19">
                  <c:v>39.82</c:v>
                </c:pt>
                <c:pt idx="21">
                  <c:v>36.270000000000003</c:v>
                </c:pt>
                <c:pt idx="22">
                  <c:v>35.090000000000003</c:v>
                </c:pt>
                <c:pt idx="23">
                  <c:v>30.29</c:v>
                </c:pt>
                <c:pt idx="24">
                  <c:v>35.33</c:v>
                </c:pt>
                <c:pt idx="25">
                  <c:v>39.57</c:v>
                </c:pt>
                <c:pt idx="26">
                  <c:v>40.44</c:v>
                </c:pt>
                <c:pt idx="28">
                  <c:v>32.520000000000003</c:v>
                </c:pt>
                <c:pt idx="29">
                  <c:v>29.84</c:v>
                </c:pt>
                <c:pt idx="30">
                  <c:v>34.590000000000003</c:v>
                </c:pt>
                <c:pt idx="31">
                  <c:v>39.600000000000009</c:v>
                </c:pt>
                <c:pt idx="32">
                  <c:v>40.15</c:v>
                </c:pt>
                <c:pt idx="33">
                  <c:v>41.61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B1F-4651-9D6D-BEE9A8B59481}"/>
            </c:ext>
          </c:extLst>
        </c:ser>
        <c:ser>
          <c:idx val="7"/>
          <c:order val="7"/>
          <c:tx>
            <c:v>EC5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Meters'!$BT$5:$BT$38</c:f>
              <c:numCache>
                <c:formatCode>0.00</c:formatCode>
                <c:ptCount val="34"/>
                <c:pt idx="0">
                  <c:v>5.92</c:v>
                </c:pt>
                <c:pt idx="1">
                  <c:v>3.44</c:v>
                </c:pt>
                <c:pt idx="2">
                  <c:v>0.83099999999999996</c:v>
                </c:pt>
                <c:pt idx="3">
                  <c:v>0.68400000000000005</c:v>
                </c:pt>
                <c:pt idx="4">
                  <c:v>1.6400000000000001</c:v>
                </c:pt>
                <c:pt idx="5">
                  <c:v>2.06</c:v>
                </c:pt>
                <c:pt idx="7">
                  <c:v>10.66</c:v>
                </c:pt>
                <c:pt idx="8">
                  <c:v>7.71</c:v>
                </c:pt>
                <c:pt idx="9">
                  <c:v>4.5599999999999996</c:v>
                </c:pt>
                <c:pt idx="10">
                  <c:v>3.19</c:v>
                </c:pt>
                <c:pt idx="11">
                  <c:v>11.16</c:v>
                </c:pt>
                <c:pt idx="12">
                  <c:v>7.82</c:v>
                </c:pt>
                <c:pt idx="14">
                  <c:v>32.25</c:v>
                </c:pt>
                <c:pt idx="15">
                  <c:v>31.03</c:v>
                </c:pt>
                <c:pt idx="16">
                  <c:v>24.51</c:v>
                </c:pt>
                <c:pt idx="17">
                  <c:v>29.28</c:v>
                </c:pt>
                <c:pt idx="18">
                  <c:v>23.39</c:v>
                </c:pt>
                <c:pt idx="19">
                  <c:v>37.85</c:v>
                </c:pt>
                <c:pt idx="21">
                  <c:v>34.880000000000003</c:v>
                </c:pt>
                <c:pt idx="22">
                  <c:v>32.659999999999997</c:v>
                </c:pt>
                <c:pt idx="23">
                  <c:v>29.45</c:v>
                </c:pt>
                <c:pt idx="24">
                  <c:v>33.130000000000003</c:v>
                </c:pt>
                <c:pt idx="25">
                  <c:v>35.93</c:v>
                </c:pt>
                <c:pt idx="26">
                  <c:v>36.93</c:v>
                </c:pt>
                <c:pt idx="28">
                  <c:v>31.25</c:v>
                </c:pt>
                <c:pt idx="29">
                  <c:v>27.9</c:v>
                </c:pt>
                <c:pt idx="30">
                  <c:v>32.630000000000003</c:v>
                </c:pt>
                <c:pt idx="31">
                  <c:v>37.299999999999997</c:v>
                </c:pt>
                <c:pt idx="32">
                  <c:v>38.75</c:v>
                </c:pt>
                <c:pt idx="33">
                  <c:v>38.35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B1F-4651-9D6D-BEE9A8B59481}"/>
            </c:ext>
          </c:extLst>
        </c:ser>
        <c:ser>
          <c:idx val="8"/>
          <c:order val="8"/>
          <c:tx>
            <c:v>EC6</c:v>
          </c:tx>
          <c:spPr>
            <a:ln w="19050" cap="rnd">
              <a:solidFill>
                <a:srgbClr val="66003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33"/>
              </a:solidFill>
              <a:ln w="9525">
                <a:solidFill>
                  <a:srgbClr val="660033"/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Meters'!$CJ$5:$CJ$38</c:f>
              <c:numCache>
                <c:formatCode>0.00</c:formatCode>
                <c:ptCount val="34"/>
                <c:pt idx="0">
                  <c:v>3.7240909090909082</c:v>
                </c:pt>
                <c:pt idx="1">
                  <c:v>7.1684251968503938</c:v>
                </c:pt>
                <c:pt idx="2">
                  <c:v>0.64709489051094893</c:v>
                </c:pt>
                <c:pt idx="3">
                  <c:v>1.8032200557103062</c:v>
                </c:pt>
                <c:pt idx="4">
                  <c:v>4.2914062500000005</c:v>
                </c:pt>
                <c:pt idx="5">
                  <c:v>0.84315972222222224</c:v>
                </c:pt>
                <c:pt idx="7">
                  <c:v>8.0597402597402592</c:v>
                </c:pt>
                <c:pt idx="8">
                  <c:v>5.94625</c:v>
                </c:pt>
                <c:pt idx="9">
                  <c:v>4.4092162162162172</c:v>
                </c:pt>
                <c:pt idx="10">
                  <c:v>7.8886206896551716</c:v>
                </c:pt>
                <c:pt idx="11">
                  <c:v>8.2608206106870217</c:v>
                </c:pt>
                <c:pt idx="12">
                  <c:v>3.637826086956522</c:v>
                </c:pt>
                <c:pt idx="14">
                  <c:v>33.214218750000001</c:v>
                </c:pt>
                <c:pt idx="15">
                  <c:v>34.293181818181822</c:v>
                </c:pt>
                <c:pt idx="16">
                  <c:v>40.83280898876405</c:v>
                </c:pt>
                <c:pt idx="17">
                  <c:v>30.668039568345325</c:v>
                </c:pt>
                <c:pt idx="18">
                  <c:v>27.62889945652174</c:v>
                </c:pt>
                <c:pt idx="19">
                  <c:v>41.47625</c:v>
                </c:pt>
                <c:pt idx="21">
                  <c:v>37.034374999999997</c:v>
                </c:pt>
                <c:pt idx="22">
                  <c:v>37.740762711864399</c:v>
                </c:pt>
                <c:pt idx="23">
                  <c:v>32.585561224489794</c:v>
                </c:pt>
                <c:pt idx="24">
                  <c:v>37.422647058823529</c:v>
                </c:pt>
                <c:pt idx="25">
                  <c:v>41.731208791208786</c:v>
                </c:pt>
                <c:pt idx="26">
                  <c:v>42.836867469879515</c:v>
                </c:pt>
                <c:pt idx="28">
                  <c:v>33.439583333333331</c:v>
                </c:pt>
                <c:pt idx="29">
                  <c:v>28.759705882352936</c:v>
                </c:pt>
                <c:pt idx="30">
                  <c:v>36.506206896551717</c:v>
                </c:pt>
                <c:pt idx="31">
                  <c:v>37.052727272727275</c:v>
                </c:pt>
                <c:pt idx="32">
                  <c:v>40.117500000000007</c:v>
                </c:pt>
                <c:pt idx="33">
                  <c:v>41.772012987012985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B1F-4651-9D6D-BEE9A8B59481}"/>
            </c:ext>
          </c:extLst>
        </c:ser>
        <c:ser>
          <c:idx val="9"/>
          <c:order val="9"/>
          <c:tx>
            <c:v>EC7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Meters'!$CY$5:$CY$38</c:f>
              <c:numCache>
                <c:formatCode>0.00</c:formatCode>
                <c:ptCount val="34"/>
                <c:pt idx="0">
                  <c:v>3.0865</c:v>
                </c:pt>
                <c:pt idx="1">
                  <c:v>4.8680204081632663</c:v>
                </c:pt>
                <c:pt idx="2">
                  <c:v>2.2713935185185186</c:v>
                </c:pt>
                <c:pt idx="3">
                  <c:v>0.61584210526315786</c:v>
                </c:pt>
                <c:pt idx="4">
                  <c:v>2.1164938271604932</c:v>
                </c:pt>
                <c:pt idx="5">
                  <c:v>1.0660265486725666</c:v>
                </c:pt>
                <c:pt idx="7">
                  <c:v>8.0152272727272731</c:v>
                </c:pt>
                <c:pt idx="8">
                  <c:v>3.794937823834196</c:v>
                </c:pt>
                <c:pt idx="9">
                  <c:v>5.1163974358974356</c:v>
                </c:pt>
                <c:pt idx="10">
                  <c:v>5.377851562500001</c:v>
                </c:pt>
                <c:pt idx="11">
                  <c:v>6.1234042553191479</c:v>
                </c:pt>
                <c:pt idx="12">
                  <c:v>3.5426791666666664</c:v>
                </c:pt>
                <c:pt idx="14">
                  <c:v>38.914500000000004</c:v>
                </c:pt>
                <c:pt idx="15">
                  <c:v>37.936442307692296</c:v>
                </c:pt>
                <c:pt idx="16">
                  <c:v>26.316710526315791</c:v>
                </c:pt>
                <c:pt idx="17">
                  <c:v>31.271673306772911</c:v>
                </c:pt>
                <c:pt idx="18">
                  <c:v>27.757822822822821</c:v>
                </c:pt>
                <c:pt idx="19">
                  <c:v>44.86004237288136</c:v>
                </c:pt>
                <c:pt idx="21">
                  <c:v>38.733480392156856</c:v>
                </c:pt>
                <c:pt idx="22">
                  <c:v>43.160660377358489</c:v>
                </c:pt>
                <c:pt idx="23">
                  <c:v>35.531392405063293</c:v>
                </c:pt>
                <c:pt idx="24">
                  <c:v>41.120211864406784</c:v>
                </c:pt>
                <c:pt idx="25">
                  <c:v>44.203986486486492</c:v>
                </c:pt>
                <c:pt idx="26">
                  <c:v>43.474225352112683</c:v>
                </c:pt>
                <c:pt idx="28">
                  <c:v>38.867238805970146</c:v>
                </c:pt>
                <c:pt idx="29">
                  <c:v>29.223333333333336</c:v>
                </c:pt>
                <c:pt idx="30">
                  <c:v>36.414075630252107</c:v>
                </c:pt>
                <c:pt idx="32">
                  <c:v>57.800384615384615</c:v>
                </c:pt>
                <c:pt idx="33">
                  <c:v>46.035510204081632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B1F-4651-9D6D-BEE9A8B59481}"/>
            </c:ext>
          </c:extLst>
        </c:ser>
        <c:ser>
          <c:idx val="10"/>
          <c:order val="10"/>
          <c:tx>
            <c:v>EC8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Meters'!$DN$5:$DN$38</c:f>
              <c:numCache>
                <c:formatCode>0.00</c:formatCode>
                <c:ptCount val="34"/>
                <c:pt idx="0">
                  <c:v>3.1838333333333333</c:v>
                </c:pt>
                <c:pt idx="1">
                  <c:v>4.9108105263157897</c:v>
                </c:pt>
                <c:pt idx="2">
                  <c:v>2.2507167381974251</c:v>
                </c:pt>
                <c:pt idx="3">
                  <c:v>0.61600371747211891</c:v>
                </c:pt>
                <c:pt idx="4">
                  <c:v>2.135165605095541</c:v>
                </c:pt>
                <c:pt idx="5">
                  <c:v>1.0895809523809523</c:v>
                </c:pt>
                <c:pt idx="8">
                  <c:v>3.74634</c:v>
                </c:pt>
                <c:pt idx="9">
                  <c:v>4.9254827586206904</c:v>
                </c:pt>
                <c:pt idx="10">
                  <c:v>5.3316917293233086</c:v>
                </c:pt>
                <c:pt idx="11">
                  <c:v>6.0239473684210525</c:v>
                </c:pt>
                <c:pt idx="12">
                  <c:v>3.4813875968992249</c:v>
                </c:pt>
                <c:pt idx="14">
                  <c:v>35.560416666666669</c:v>
                </c:pt>
                <c:pt idx="15">
                  <c:v>37.036090909090902</c:v>
                </c:pt>
                <c:pt idx="16">
                  <c:v>26.394388646288213</c:v>
                </c:pt>
                <c:pt idx="17">
                  <c:v>31.304674329501914</c:v>
                </c:pt>
                <c:pt idx="18">
                  <c:v>27.5506301369863</c:v>
                </c:pt>
                <c:pt idx="19">
                  <c:v>44.676410256410257</c:v>
                </c:pt>
                <c:pt idx="21">
                  <c:v>39.225499999999997</c:v>
                </c:pt>
                <c:pt idx="22">
                  <c:v>40.538500000000006</c:v>
                </c:pt>
                <c:pt idx="23">
                  <c:v>32.901249999999997</c:v>
                </c:pt>
                <c:pt idx="24">
                  <c:v>40.195</c:v>
                </c:pt>
                <c:pt idx="25">
                  <c:v>42.146799999999999</c:v>
                </c:pt>
                <c:pt idx="26">
                  <c:v>43.658600000000007</c:v>
                </c:pt>
                <c:pt idx="28">
                  <c:v>35.408999999999999</c:v>
                </c:pt>
                <c:pt idx="29">
                  <c:v>28.794552238805966</c:v>
                </c:pt>
                <c:pt idx="30">
                  <c:v>35.46559523809524</c:v>
                </c:pt>
                <c:pt idx="31">
                  <c:v>48.559545454545457</c:v>
                </c:pt>
                <c:pt idx="32">
                  <c:v>49.239519230769233</c:v>
                </c:pt>
                <c:pt idx="33">
                  <c:v>46.505000000000003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B1F-4651-9D6D-BEE9A8B59481}"/>
            </c:ext>
          </c:extLst>
        </c:ser>
        <c:ser>
          <c:idx val="11"/>
          <c:order val="11"/>
          <c:tx>
            <c:v>EC9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Meters'!$EC$5:$EC$38</c:f>
              <c:numCache>
                <c:formatCode>0.00</c:formatCode>
                <c:ptCount val="34"/>
                <c:pt idx="0">
                  <c:v>6.0231250000000003</c:v>
                </c:pt>
                <c:pt idx="1">
                  <c:v>3.3094059405940595</c:v>
                </c:pt>
                <c:pt idx="2">
                  <c:v>0.80230769230769228</c:v>
                </c:pt>
                <c:pt idx="3">
                  <c:v>0.80578124999999989</c:v>
                </c:pt>
                <c:pt idx="4">
                  <c:v>2.9980909090909083</c:v>
                </c:pt>
                <c:pt idx="5">
                  <c:v>0.85943661971830987</c:v>
                </c:pt>
                <c:pt idx="7">
                  <c:v>10.486216216216217</c:v>
                </c:pt>
                <c:pt idx="8">
                  <c:v>4.0439144736842101</c:v>
                </c:pt>
                <c:pt idx="9">
                  <c:v>3.7518840579710147</c:v>
                </c:pt>
                <c:pt idx="10">
                  <c:v>3.5251442307692318</c:v>
                </c:pt>
                <c:pt idx="11">
                  <c:v>7.2864454976303321</c:v>
                </c:pt>
                <c:pt idx="12">
                  <c:v>4.1172511848341227</c:v>
                </c:pt>
                <c:pt idx="14">
                  <c:v>40.876206896551722</c:v>
                </c:pt>
                <c:pt idx="15">
                  <c:v>38.82131578947368</c:v>
                </c:pt>
                <c:pt idx="16">
                  <c:v>28.416393442622947</c:v>
                </c:pt>
                <c:pt idx="17">
                  <c:v>31.632665094339622</c:v>
                </c:pt>
                <c:pt idx="18">
                  <c:v>27.684348534201952</c:v>
                </c:pt>
                <c:pt idx="19">
                  <c:v>44.592592592592602</c:v>
                </c:pt>
                <c:pt idx="21">
                  <c:v>44.522704918032787</c:v>
                </c:pt>
                <c:pt idx="22">
                  <c:v>40.291627906976743</c:v>
                </c:pt>
                <c:pt idx="23">
                  <c:v>34.550600000000003</c:v>
                </c:pt>
                <c:pt idx="24">
                  <c:v>38.066287128712879</c:v>
                </c:pt>
                <c:pt idx="25">
                  <c:v>44.629736842105267</c:v>
                </c:pt>
                <c:pt idx="26">
                  <c:v>44.156886792452831</c:v>
                </c:pt>
                <c:pt idx="28">
                  <c:v>37.844827586206897</c:v>
                </c:pt>
                <c:pt idx="29">
                  <c:v>31.177907801418439</c:v>
                </c:pt>
                <c:pt idx="30">
                  <c:v>37.55994252873564</c:v>
                </c:pt>
                <c:pt idx="31">
                  <c:v>55.882826086956499</c:v>
                </c:pt>
                <c:pt idx="32">
                  <c:v>49.634999999999991</c:v>
                </c:pt>
                <c:pt idx="33">
                  <c:v>43.878749999999997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B1F-4651-9D6D-BEE9A8B59481}"/>
            </c:ext>
          </c:extLst>
        </c:ser>
        <c:ser>
          <c:idx val="12"/>
          <c:order val="12"/>
          <c:tx>
            <c:v>EC10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solidFill>
                  <a:srgbClr val="FF9999"/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Meters'!$ER$5:$ER$38</c:f>
              <c:numCache>
                <c:formatCode>0.00</c:formatCode>
                <c:ptCount val="34"/>
                <c:pt idx="0">
                  <c:v>5.2125000000000012</c:v>
                </c:pt>
                <c:pt idx="1">
                  <c:v>11.484647887323945</c:v>
                </c:pt>
                <c:pt idx="2">
                  <c:v>0.75488805970149253</c:v>
                </c:pt>
                <c:pt idx="3">
                  <c:v>1.4541160220994476</c:v>
                </c:pt>
                <c:pt idx="4">
                  <c:v>0.99762376237623751</c:v>
                </c:pt>
                <c:pt idx="5">
                  <c:v>6.0636301369863013</c:v>
                </c:pt>
                <c:pt idx="7">
                  <c:v>8.2960309278350532</c:v>
                </c:pt>
                <c:pt idx="8">
                  <c:v>5.805769230769231</c:v>
                </c:pt>
                <c:pt idx="9">
                  <c:v>11.433129770992366</c:v>
                </c:pt>
                <c:pt idx="10">
                  <c:v>3.5651333333333337</c:v>
                </c:pt>
                <c:pt idx="11">
                  <c:v>3.1436702127659575</c:v>
                </c:pt>
                <c:pt idx="12">
                  <c:v>4.3736125654450264</c:v>
                </c:pt>
                <c:pt idx="14">
                  <c:v>40.564599999999999</c:v>
                </c:pt>
                <c:pt idx="15">
                  <c:v>39.627567567567567</c:v>
                </c:pt>
                <c:pt idx="16">
                  <c:v>26.515611111111109</c:v>
                </c:pt>
                <c:pt idx="17">
                  <c:v>33.764074074074067</c:v>
                </c:pt>
                <c:pt idx="18">
                  <c:v>27.866491525423726</c:v>
                </c:pt>
                <c:pt idx="19">
                  <c:v>45.709803921568621</c:v>
                </c:pt>
                <c:pt idx="21">
                  <c:v>40.190294117647056</c:v>
                </c:pt>
                <c:pt idx="22">
                  <c:v>39.927162162162155</c:v>
                </c:pt>
                <c:pt idx="23">
                  <c:v>35.986206896551721</c:v>
                </c:pt>
                <c:pt idx="24">
                  <c:v>42.833500000000001</c:v>
                </c:pt>
                <c:pt idx="25">
                  <c:v>43.028750000000009</c:v>
                </c:pt>
                <c:pt idx="26">
                  <c:v>44.904999999999994</c:v>
                </c:pt>
                <c:pt idx="28">
                  <c:v>37.454999999999998</c:v>
                </c:pt>
                <c:pt idx="29">
                  <c:v>35.002040816326527</c:v>
                </c:pt>
                <c:pt idx="30">
                  <c:v>38.507857142857141</c:v>
                </c:pt>
                <c:pt idx="31">
                  <c:v>45.347666666666669</c:v>
                </c:pt>
                <c:pt idx="32">
                  <c:v>51.186551724137928</c:v>
                </c:pt>
                <c:pt idx="33">
                  <c:v>49.100588235294126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2B1F-4651-9D6D-BEE9A8B5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561600"/>
        <c:axId val="-17965670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5">
                        <a:shade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shade val="40000"/>
                      </a:schemeClr>
                    </a:solidFill>
                    <a:ln w="9525">
                      <a:solidFill>
                        <a:schemeClr val="accent5">
                          <a:shade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2B1F-4651-9D6D-BEE9A8B5948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solidFill>
                      <a:schemeClr val="accent5">
                        <a:shade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shade val="60000"/>
                      </a:schemeClr>
                    </a:solidFill>
                    <a:ln w="9525">
                      <a:solidFill>
                        <a:schemeClr val="accent5">
                          <a:shade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2B1F-4651-9D6D-BEE9A8B5948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19050" cap="rnd">
                    <a:solidFill>
                      <a:schemeClr val="accent5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shade val="80000"/>
                      </a:schemeClr>
                    </a:solidFill>
                    <a:ln w="9525">
                      <a:solidFill>
                        <a:schemeClr val="accent5">
                          <a:shade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2B1F-4651-9D6D-BEE9A8B59481}"/>
                  </c:ext>
                </c:extLst>
              </c15:ser>
            </c15:filteredScatterSeries>
          </c:ext>
        </c:extLst>
      </c:scatterChart>
      <c:valAx>
        <c:axId val="-179656160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567040"/>
        <c:crosses val="autoZero"/>
        <c:crossBetween val="midCat"/>
        <c:majorUnit val="6"/>
      </c:valAx>
      <c:valAx>
        <c:axId val="-179656704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EC(mS/cm)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9.0563958819840867E-4"/>
              <c:y val="8.63302408129328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56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9443985287308848E-2"/>
          <c:y val="9.7873809957345306E-2"/>
          <c:w val="7.0756319943966986E-2"/>
          <c:h val="0.391800908670099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vs. Time and tides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12827635851175E-2"/>
          <c:y val="8.8223962774759315E-2"/>
          <c:w val="0.88240306499708165"/>
          <c:h val="0.85659558137561753"/>
        </c:manualLayout>
      </c:layout>
      <c:scatterChart>
        <c:scatterStyle val="lineMarker"/>
        <c:varyColors val="0"/>
        <c:ser>
          <c:idx val="2"/>
          <c:order val="2"/>
          <c:tx>
            <c:v>seep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'Tide level'!$B$9:$B$72</c:f>
              <c:numCache>
                <c:formatCode>m/d/yyyy\ h:mm</c:formatCode>
                <c:ptCount val="64"/>
                <c:pt idx="0">
                  <c:v>42534.381944444445</c:v>
                </c:pt>
                <c:pt idx="1">
                  <c:v>42534.388888888891</c:v>
                </c:pt>
                <c:pt idx="2">
                  <c:v>42534.395833333336</c:v>
                </c:pt>
                <c:pt idx="3">
                  <c:v>42534.402777777781</c:v>
                </c:pt>
                <c:pt idx="4">
                  <c:v>42534.409722222219</c:v>
                </c:pt>
                <c:pt idx="5">
                  <c:v>42534.416666666664</c:v>
                </c:pt>
                <c:pt idx="6">
                  <c:v>42534.423611111109</c:v>
                </c:pt>
                <c:pt idx="7">
                  <c:v>42534.430555555555</c:v>
                </c:pt>
                <c:pt idx="8">
                  <c:v>42534.4375</c:v>
                </c:pt>
                <c:pt idx="9">
                  <c:v>42534.444444444445</c:v>
                </c:pt>
                <c:pt idx="10">
                  <c:v>42534.451388888891</c:v>
                </c:pt>
                <c:pt idx="11">
                  <c:v>42534.458333333336</c:v>
                </c:pt>
                <c:pt idx="12">
                  <c:v>42534.465277777781</c:v>
                </c:pt>
                <c:pt idx="13">
                  <c:v>42534.472222222219</c:v>
                </c:pt>
                <c:pt idx="14">
                  <c:v>42534.479166666664</c:v>
                </c:pt>
                <c:pt idx="15">
                  <c:v>42534.486111111109</c:v>
                </c:pt>
                <c:pt idx="16">
                  <c:v>42534.493055555555</c:v>
                </c:pt>
                <c:pt idx="17">
                  <c:v>42534.5</c:v>
                </c:pt>
                <c:pt idx="18">
                  <c:v>42534.506944444445</c:v>
                </c:pt>
                <c:pt idx="19">
                  <c:v>42534.513888888891</c:v>
                </c:pt>
                <c:pt idx="20">
                  <c:v>42534.520833333336</c:v>
                </c:pt>
                <c:pt idx="21">
                  <c:v>42534.527777777781</c:v>
                </c:pt>
                <c:pt idx="22">
                  <c:v>42534.534722222219</c:v>
                </c:pt>
                <c:pt idx="23">
                  <c:v>42534.541666666664</c:v>
                </c:pt>
                <c:pt idx="24">
                  <c:v>42534.548611111109</c:v>
                </c:pt>
                <c:pt idx="25">
                  <c:v>42534.555555555555</c:v>
                </c:pt>
                <c:pt idx="26">
                  <c:v>42534.5625</c:v>
                </c:pt>
                <c:pt idx="27">
                  <c:v>42534.569444444445</c:v>
                </c:pt>
                <c:pt idx="28">
                  <c:v>42534.576388888891</c:v>
                </c:pt>
                <c:pt idx="29">
                  <c:v>42534.583333333336</c:v>
                </c:pt>
                <c:pt idx="30">
                  <c:v>42534.590277777781</c:v>
                </c:pt>
                <c:pt idx="31">
                  <c:v>42534.597222222219</c:v>
                </c:pt>
                <c:pt idx="32">
                  <c:v>42534.604166666664</c:v>
                </c:pt>
                <c:pt idx="33">
                  <c:v>42534.611111111109</c:v>
                </c:pt>
                <c:pt idx="34">
                  <c:v>42534.618055555555</c:v>
                </c:pt>
                <c:pt idx="35">
                  <c:v>42534.625</c:v>
                </c:pt>
                <c:pt idx="36">
                  <c:v>42534.631944444445</c:v>
                </c:pt>
                <c:pt idx="37">
                  <c:v>42534.638888888891</c:v>
                </c:pt>
                <c:pt idx="38">
                  <c:v>42534.645833333336</c:v>
                </c:pt>
                <c:pt idx="39">
                  <c:v>42534.652777777781</c:v>
                </c:pt>
                <c:pt idx="40">
                  <c:v>42534.659722222219</c:v>
                </c:pt>
                <c:pt idx="41">
                  <c:v>42534.666666666664</c:v>
                </c:pt>
                <c:pt idx="42">
                  <c:v>42534.673611111109</c:v>
                </c:pt>
                <c:pt idx="43">
                  <c:v>42534.680555555555</c:v>
                </c:pt>
                <c:pt idx="44">
                  <c:v>42534.6875</c:v>
                </c:pt>
                <c:pt idx="45">
                  <c:v>42534.694444444445</c:v>
                </c:pt>
                <c:pt idx="46">
                  <c:v>42534.701388888891</c:v>
                </c:pt>
                <c:pt idx="47">
                  <c:v>42534.708333333336</c:v>
                </c:pt>
                <c:pt idx="48">
                  <c:v>42534.715277777781</c:v>
                </c:pt>
                <c:pt idx="49">
                  <c:v>42534.722222222219</c:v>
                </c:pt>
                <c:pt idx="50">
                  <c:v>42534.729166666664</c:v>
                </c:pt>
                <c:pt idx="51">
                  <c:v>42534.736111111109</c:v>
                </c:pt>
                <c:pt idx="52">
                  <c:v>42534.743055555555</c:v>
                </c:pt>
                <c:pt idx="53">
                  <c:v>42534.75</c:v>
                </c:pt>
                <c:pt idx="54">
                  <c:v>42534.756944444445</c:v>
                </c:pt>
                <c:pt idx="55">
                  <c:v>42534.763888888891</c:v>
                </c:pt>
                <c:pt idx="56">
                  <c:v>42534.770833333336</c:v>
                </c:pt>
                <c:pt idx="57">
                  <c:v>42534.777777777781</c:v>
                </c:pt>
                <c:pt idx="58">
                  <c:v>42534.784722222219</c:v>
                </c:pt>
                <c:pt idx="59">
                  <c:v>42534.791666666664</c:v>
                </c:pt>
                <c:pt idx="60">
                  <c:v>42534.798611111109</c:v>
                </c:pt>
                <c:pt idx="61">
                  <c:v>42534.805555555555</c:v>
                </c:pt>
                <c:pt idx="62">
                  <c:v>42534.8125</c:v>
                </c:pt>
                <c:pt idx="63">
                  <c:v>42534.819444444445</c:v>
                </c:pt>
              </c:numCache>
            </c:numRef>
          </c:xVal>
          <c:yVal>
            <c:numRef>
              <c:f>'Tide level'!$E$9:$E$72</c:f>
              <c:numCache>
                <c:formatCode>General</c:formatCode>
                <c:ptCount val="64"/>
                <c:pt idx="13" formatCode="0.0">
                  <c:v>51.067427605157462</c:v>
                </c:pt>
                <c:pt idx="26" formatCode="0.0">
                  <c:v>50.094466936572225</c:v>
                </c:pt>
                <c:pt idx="40" formatCode="0.0">
                  <c:v>43.477113837224643</c:v>
                </c:pt>
                <c:pt idx="53" formatCode="0.0">
                  <c:v>40.100250626566371</c:v>
                </c:pt>
                <c:pt idx="63" formatCode="0.0">
                  <c:v>47.438596491228161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3CFB-426E-B48E-FB819AE3DE15}"/>
            </c:ext>
          </c:extLst>
        </c:ser>
        <c:ser>
          <c:idx val="3"/>
          <c:order val="3"/>
          <c:tx>
            <c:v>seep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6600"/>
              </a:solidFill>
              <a:ln w="9525">
                <a:solidFill>
                  <a:srgbClr val="FF66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'Tide level'!$B$9:$B$72</c:f>
              <c:numCache>
                <c:formatCode>m/d/yyyy\ h:mm</c:formatCode>
                <c:ptCount val="64"/>
                <c:pt idx="0">
                  <c:v>42534.381944444445</c:v>
                </c:pt>
                <c:pt idx="1">
                  <c:v>42534.388888888891</c:v>
                </c:pt>
                <c:pt idx="2">
                  <c:v>42534.395833333336</c:v>
                </c:pt>
                <c:pt idx="3">
                  <c:v>42534.402777777781</c:v>
                </c:pt>
                <c:pt idx="4">
                  <c:v>42534.409722222219</c:v>
                </c:pt>
                <c:pt idx="5">
                  <c:v>42534.416666666664</c:v>
                </c:pt>
                <c:pt idx="6">
                  <c:v>42534.423611111109</c:v>
                </c:pt>
                <c:pt idx="7">
                  <c:v>42534.430555555555</c:v>
                </c:pt>
                <c:pt idx="8">
                  <c:v>42534.4375</c:v>
                </c:pt>
                <c:pt idx="9">
                  <c:v>42534.444444444445</c:v>
                </c:pt>
                <c:pt idx="10">
                  <c:v>42534.451388888891</c:v>
                </c:pt>
                <c:pt idx="11">
                  <c:v>42534.458333333336</c:v>
                </c:pt>
                <c:pt idx="12">
                  <c:v>42534.465277777781</c:v>
                </c:pt>
                <c:pt idx="13">
                  <c:v>42534.472222222219</c:v>
                </c:pt>
                <c:pt idx="14">
                  <c:v>42534.479166666664</c:v>
                </c:pt>
                <c:pt idx="15">
                  <c:v>42534.486111111109</c:v>
                </c:pt>
                <c:pt idx="16">
                  <c:v>42534.493055555555</c:v>
                </c:pt>
                <c:pt idx="17">
                  <c:v>42534.5</c:v>
                </c:pt>
                <c:pt idx="18">
                  <c:v>42534.506944444445</c:v>
                </c:pt>
                <c:pt idx="19">
                  <c:v>42534.513888888891</c:v>
                </c:pt>
                <c:pt idx="20">
                  <c:v>42534.520833333336</c:v>
                </c:pt>
                <c:pt idx="21">
                  <c:v>42534.527777777781</c:v>
                </c:pt>
                <c:pt idx="22">
                  <c:v>42534.534722222219</c:v>
                </c:pt>
                <c:pt idx="23">
                  <c:v>42534.541666666664</c:v>
                </c:pt>
                <c:pt idx="24">
                  <c:v>42534.548611111109</c:v>
                </c:pt>
                <c:pt idx="25">
                  <c:v>42534.555555555555</c:v>
                </c:pt>
                <c:pt idx="26">
                  <c:v>42534.5625</c:v>
                </c:pt>
                <c:pt idx="27">
                  <c:v>42534.569444444445</c:v>
                </c:pt>
                <c:pt idx="28">
                  <c:v>42534.576388888891</c:v>
                </c:pt>
                <c:pt idx="29">
                  <c:v>42534.583333333336</c:v>
                </c:pt>
                <c:pt idx="30">
                  <c:v>42534.590277777781</c:v>
                </c:pt>
                <c:pt idx="31">
                  <c:v>42534.597222222219</c:v>
                </c:pt>
                <c:pt idx="32">
                  <c:v>42534.604166666664</c:v>
                </c:pt>
                <c:pt idx="33">
                  <c:v>42534.611111111109</c:v>
                </c:pt>
                <c:pt idx="34">
                  <c:v>42534.618055555555</c:v>
                </c:pt>
                <c:pt idx="35">
                  <c:v>42534.625</c:v>
                </c:pt>
                <c:pt idx="36">
                  <c:v>42534.631944444445</c:v>
                </c:pt>
                <c:pt idx="37">
                  <c:v>42534.638888888891</c:v>
                </c:pt>
                <c:pt idx="38">
                  <c:v>42534.645833333336</c:v>
                </c:pt>
                <c:pt idx="39">
                  <c:v>42534.652777777781</c:v>
                </c:pt>
                <c:pt idx="40">
                  <c:v>42534.659722222219</c:v>
                </c:pt>
                <c:pt idx="41">
                  <c:v>42534.666666666664</c:v>
                </c:pt>
                <c:pt idx="42">
                  <c:v>42534.673611111109</c:v>
                </c:pt>
                <c:pt idx="43">
                  <c:v>42534.680555555555</c:v>
                </c:pt>
                <c:pt idx="44">
                  <c:v>42534.6875</c:v>
                </c:pt>
                <c:pt idx="45">
                  <c:v>42534.694444444445</c:v>
                </c:pt>
                <c:pt idx="46">
                  <c:v>42534.701388888891</c:v>
                </c:pt>
                <c:pt idx="47">
                  <c:v>42534.708333333336</c:v>
                </c:pt>
                <c:pt idx="48">
                  <c:v>42534.715277777781</c:v>
                </c:pt>
                <c:pt idx="49">
                  <c:v>42534.722222222219</c:v>
                </c:pt>
                <c:pt idx="50">
                  <c:v>42534.729166666664</c:v>
                </c:pt>
                <c:pt idx="51">
                  <c:v>42534.736111111109</c:v>
                </c:pt>
                <c:pt idx="52">
                  <c:v>42534.743055555555</c:v>
                </c:pt>
                <c:pt idx="53">
                  <c:v>42534.75</c:v>
                </c:pt>
                <c:pt idx="54">
                  <c:v>42534.756944444445</c:v>
                </c:pt>
                <c:pt idx="55">
                  <c:v>42534.763888888891</c:v>
                </c:pt>
                <c:pt idx="56">
                  <c:v>42534.770833333336</c:v>
                </c:pt>
                <c:pt idx="57">
                  <c:v>42534.777777777781</c:v>
                </c:pt>
                <c:pt idx="58">
                  <c:v>42534.784722222219</c:v>
                </c:pt>
                <c:pt idx="59">
                  <c:v>42534.791666666664</c:v>
                </c:pt>
                <c:pt idx="60">
                  <c:v>42534.798611111109</c:v>
                </c:pt>
                <c:pt idx="61">
                  <c:v>42534.805555555555</c:v>
                </c:pt>
                <c:pt idx="62">
                  <c:v>42534.8125</c:v>
                </c:pt>
                <c:pt idx="63">
                  <c:v>42534.819444444445</c:v>
                </c:pt>
              </c:numCache>
            </c:numRef>
          </c:xVal>
          <c:yVal>
            <c:numRef>
              <c:f>'Tide level'!$F$9:$F$177</c:f>
              <c:numCache>
                <c:formatCode>General</c:formatCode>
                <c:ptCount val="169"/>
                <c:pt idx="13" formatCode="0.0">
                  <c:v>77.673636145157431</c:v>
                </c:pt>
                <c:pt idx="26" formatCode="0.0">
                  <c:v>65.20917678812414</c:v>
                </c:pt>
                <c:pt idx="40" formatCode="0.0">
                  <c:v>56.562458778525254</c:v>
                </c:pt>
                <c:pt idx="53" formatCode="0.0">
                  <c:v>52.552433715868609</c:v>
                </c:pt>
                <c:pt idx="63" formatCode="0.0">
                  <c:v>62.532569046378335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3CFB-426E-B48E-FB819AE3DE15}"/>
            </c:ext>
          </c:extLst>
        </c:ser>
        <c:ser>
          <c:idx val="6"/>
          <c:order val="6"/>
          <c:tx>
            <c:v>seep 17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'Tide level'!$B$3:$B$74</c:f>
              <c:numCache>
                <c:formatCode>m/d/yyyy\ h:mm</c:formatCode>
                <c:ptCount val="72"/>
                <c:pt idx="0">
                  <c:v>42534.340277777781</c:v>
                </c:pt>
                <c:pt idx="1">
                  <c:v>42534.347222222219</c:v>
                </c:pt>
                <c:pt idx="2">
                  <c:v>42534.354166666664</c:v>
                </c:pt>
                <c:pt idx="3">
                  <c:v>42534.361111111109</c:v>
                </c:pt>
                <c:pt idx="4">
                  <c:v>42534.368055555555</c:v>
                </c:pt>
                <c:pt idx="5">
                  <c:v>42534.375</c:v>
                </c:pt>
                <c:pt idx="6">
                  <c:v>42534.381944444445</c:v>
                </c:pt>
                <c:pt idx="7">
                  <c:v>42534.388888888891</c:v>
                </c:pt>
                <c:pt idx="8">
                  <c:v>42534.395833333336</c:v>
                </c:pt>
                <c:pt idx="9">
                  <c:v>42534.402777777781</c:v>
                </c:pt>
                <c:pt idx="10">
                  <c:v>42534.409722222219</c:v>
                </c:pt>
                <c:pt idx="11">
                  <c:v>42534.416666666664</c:v>
                </c:pt>
                <c:pt idx="12">
                  <c:v>42534.423611111109</c:v>
                </c:pt>
                <c:pt idx="13">
                  <c:v>42534.430555555555</c:v>
                </c:pt>
                <c:pt idx="14">
                  <c:v>42534.4375</c:v>
                </c:pt>
                <c:pt idx="15">
                  <c:v>42534.444444444445</c:v>
                </c:pt>
                <c:pt idx="16">
                  <c:v>42534.451388888891</c:v>
                </c:pt>
                <c:pt idx="17">
                  <c:v>42534.458333333336</c:v>
                </c:pt>
                <c:pt idx="18">
                  <c:v>42534.465277777781</c:v>
                </c:pt>
                <c:pt idx="19">
                  <c:v>42534.472222222219</c:v>
                </c:pt>
                <c:pt idx="20">
                  <c:v>42534.479166666664</c:v>
                </c:pt>
                <c:pt idx="21">
                  <c:v>42534.486111111109</c:v>
                </c:pt>
                <c:pt idx="22">
                  <c:v>42534.493055555555</c:v>
                </c:pt>
                <c:pt idx="23">
                  <c:v>42534.5</c:v>
                </c:pt>
                <c:pt idx="24">
                  <c:v>42534.506944444445</c:v>
                </c:pt>
                <c:pt idx="25">
                  <c:v>42534.513888888891</c:v>
                </c:pt>
                <c:pt idx="26">
                  <c:v>42534.520833333336</c:v>
                </c:pt>
                <c:pt idx="27">
                  <c:v>42534.527777777781</c:v>
                </c:pt>
                <c:pt idx="28">
                  <c:v>42534.534722222219</c:v>
                </c:pt>
                <c:pt idx="29">
                  <c:v>42534.541666666664</c:v>
                </c:pt>
                <c:pt idx="30">
                  <c:v>42534.548611111109</c:v>
                </c:pt>
                <c:pt idx="31">
                  <c:v>42534.555555555555</c:v>
                </c:pt>
                <c:pt idx="32">
                  <c:v>42534.5625</c:v>
                </c:pt>
                <c:pt idx="33">
                  <c:v>42534.569444444445</c:v>
                </c:pt>
                <c:pt idx="34">
                  <c:v>42534.576388888891</c:v>
                </c:pt>
                <c:pt idx="35">
                  <c:v>42534.583333333336</c:v>
                </c:pt>
                <c:pt idx="36">
                  <c:v>42534.590277777781</c:v>
                </c:pt>
                <c:pt idx="37">
                  <c:v>42534.597222222219</c:v>
                </c:pt>
                <c:pt idx="38">
                  <c:v>42534.604166666664</c:v>
                </c:pt>
                <c:pt idx="39">
                  <c:v>42534.611111111109</c:v>
                </c:pt>
                <c:pt idx="40">
                  <c:v>42534.618055555555</c:v>
                </c:pt>
                <c:pt idx="41">
                  <c:v>42534.625</c:v>
                </c:pt>
                <c:pt idx="42">
                  <c:v>42534.631944444445</c:v>
                </c:pt>
                <c:pt idx="43">
                  <c:v>42534.638888888891</c:v>
                </c:pt>
                <c:pt idx="44">
                  <c:v>42534.645833333336</c:v>
                </c:pt>
                <c:pt idx="45">
                  <c:v>42534.652777777781</c:v>
                </c:pt>
                <c:pt idx="46">
                  <c:v>42534.659722222219</c:v>
                </c:pt>
                <c:pt idx="47">
                  <c:v>42534.666666666664</c:v>
                </c:pt>
                <c:pt idx="48">
                  <c:v>42534.673611111109</c:v>
                </c:pt>
                <c:pt idx="49">
                  <c:v>42534.680555555555</c:v>
                </c:pt>
                <c:pt idx="50">
                  <c:v>42534.6875</c:v>
                </c:pt>
                <c:pt idx="51">
                  <c:v>42534.694444444445</c:v>
                </c:pt>
                <c:pt idx="52">
                  <c:v>42534.701388888891</c:v>
                </c:pt>
                <c:pt idx="53">
                  <c:v>42534.708333333336</c:v>
                </c:pt>
                <c:pt idx="54">
                  <c:v>42534.715277777781</c:v>
                </c:pt>
                <c:pt idx="55">
                  <c:v>42534.722222222219</c:v>
                </c:pt>
                <c:pt idx="56">
                  <c:v>42534.729166666664</c:v>
                </c:pt>
                <c:pt idx="57">
                  <c:v>42534.736111111109</c:v>
                </c:pt>
                <c:pt idx="58">
                  <c:v>42534.743055555555</c:v>
                </c:pt>
                <c:pt idx="59">
                  <c:v>42534.75</c:v>
                </c:pt>
                <c:pt idx="60">
                  <c:v>42534.756944444445</c:v>
                </c:pt>
                <c:pt idx="61">
                  <c:v>42534.763888888891</c:v>
                </c:pt>
                <c:pt idx="62">
                  <c:v>42534.770833333336</c:v>
                </c:pt>
                <c:pt idx="63">
                  <c:v>42534.777777777781</c:v>
                </c:pt>
                <c:pt idx="64">
                  <c:v>42534.784722222219</c:v>
                </c:pt>
                <c:pt idx="65">
                  <c:v>42534.791666666664</c:v>
                </c:pt>
                <c:pt idx="66">
                  <c:v>42534.798611111109</c:v>
                </c:pt>
                <c:pt idx="67">
                  <c:v>42534.805555555555</c:v>
                </c:pt>
                <c:pt idx="68">
                  <c:v>42534.8125</c:v>
                </c:pt>
                <c:pt idx="69">
                  <c:v>42534.819444444445</c:v>
                </c:pt>
                <c:pt idx="70">
                  <c:v>42534.826388888891</c:v>
                </c:pt>
                <c:pt idx="71">
                  <c:v>42534.833333333336</c:v>
                </c:pt>
              </c:numCache>
            </c:numRef>
          </c:xVal>
          <c:yVal>
            <c:numRef>
              <c:f>'Tide level'!$H$3:$H$74</c:f>
              <c:numCache>
                <c:formatCode>General</c:formatCode>
                <c:ptCount val="72"/>
                <c:pt idx="19" formatCode="0.0">
                  <c:v>65.111231687466045</c:v>
                </c:pt>
                <c:pt idx="32" formatCode="0.0">
                  <c:v>84.868421052631575</c:v>
                </c:pt>
                <c:pt idx="46" formatCode="0.0">
                  <c:v>91.65337586390217</c:v>
                </c:pt>
                <c:pt idx="59" formatCode="0.0">
                  <c:v>98.455092956271301</c:v>
                </c:pt>
                <c:pt idx="69" formatCode="0.0">
                  <c:v>90.506640432857751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7-3CFB-426E-B48E-FB819AE3DE15}"/>
            </c:ext>
          </c:extLst>
        </c:ser>
        <c:ser>
          <c:idx val="10"/>
          <c:order val="10"/>
          <c:tx>
            <c:v>seep 16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'Tide level'!$B$3:$B$74</c:f>
              <c:numCache>
                <c:formatCode>m/d/yyyy\ h:mm</c:formatCode>
                <c:ptCount val="72"/>
                <c:pt idx="0">
                  <c:v>42534.340277777781</c:v>
                </c:pt>
                <c:pt idx="1">
                  <c:v>42534.347222222219</c:v>
                </c:pt>
                <c:pt idx="2">
                  <c:v>42534.354166666664</c:v>
                </c:pt>
                <c:pt idx="3">
                  <c:v>42534.361111111109</c:v>
                </c:pt>
                <c:pt idx="4">
                  <c:v>42534.368055555555</c:v>
                </c:pt>
                <c:pt idx="5">
                  <c:v>42534.375</c:v>
                </c:pt>
                <c:pt idx="6">
                  <c:v>42534.381944444445</c:v>
                </c:pt>
                <c:pt idx="7">
                  <c:v>42534.388888888891</c:v>
                </c:pt>
                <c:pt idx="8">
                  <c:v>42534.395833333336</c:v>
                </c:pt>
                <c:pt idx="9">
                  <c:v>42534.402777777781</c:v>
                </c:pt>
                <c:pt idx="10">
                  <c:v>42534.409722222219</c:v>
                </c:pt>
                <c:pt idx="11">
                  <c:v>42534.416666666664</c:v>
                </c:pt>
                <c:pt idx="12">
                  <c:v>42534.423611111109</c:v>
                </c:pt>
                <c:pt idx="13">
                  <c:v>42534.430555555555</c:v>
                </c:pt>
                <c:pt idx="14">
                  <c:v>42534.4375</c:v>
                </c:pt>
                <c:pt idx="15">
                  <c:v>42534.444444444445</c:v>
                </c:pt>
                <c:pt idx="16">
                  <c:v>42534.451388888891</c:v>
                </c:pt>
                <c:pt idx="17">
                  <c:v>42534.458333333336</c:v>
                </c:pt>
                <c:pt idx="18">
                  <c:v>42534.465277777781</c:v>
                </c:pt>
                <c:pt idx="19">
                  <c:v>42534.472222222219</c:v>
                </c:pt>
                <c:pt idx="20">
                  <c:v>42534.479166666664</c:v>
                </c:pt>
                <c:pt idx="21">
                  <c:v>42534.486111111109</c:v>
                </c:pt>
                <c:pt idx="22">
                  <c:v>42534.493055555555</c:v>
                </c:pt>
                <c:pt idx="23">
                  <c:v>42534.5</c:v>
                </c:pt>
                <c:pt idx="24">
                  <c:v>42534.506944444445</c:v>
                </c:pt>
                <c:pt idx="25">
                  <c:v>42534.513888888891</c:v>
                </c:pt>
                <c:pt idx="26">
                  <c:v>42534.520833333336</c:v>
                </c:pt>
                <c:pt idx="27">
                  <c:v>42534.527777777781</c:v>
                </c:pt>
                <c:pt idx="28">
                  <c:v>42534.534722222219</c:v>
                </c:pt>
                <c:pt idx="29">
                  <c:v>42534.541666666664</c:v>
                </c:pt>
                <c:pt idx="30">
                  <c:v>42534.548611111109</c:v>
                </c:pt>
                <c:pt idx="31">
                  <c:v>42534.555555555555</c:v>
                </c:pt>
                <c:pt idx="32">
                  <c:v>42534.5625</c:v>
                </c:pt>
                <c:pt idx="33">
                  <c:v>42534.569444444445</c:v>
                </c:pt>
                <c:pt idx="34">
                  <c:v>42534.576388888891</c:v>
                </c:pt>
                <c:pt idx="35">
                  <c:v>42534.583333333336</c:v>
                </c:pt>
                <c:pt idx="36">
                  <c:v>42534.590277777781</c:v>
                </c:pt>
                <c:pt idx="37">
                  <c:v>42534.597222222219</c:v>
                </c:pt>
                <c:pt idx="38">
                  <c:v>42534.604166666664</c:v>
                </c:pt>
                <c:pt idx="39">
                  <c:v>42534.611111111109</c:v>
                </c:pt>
                <c:pt idx="40">
                  <c:v>42534.618055555555</c:v>
                </c:pt>
                <c:pt idx="41">
                  <c:v>42534.625</c:v>
                </c:pt>
                <c:pt idx="42">
                  <c:v>42534.631944444445</c:v>
                </c:pt>
                <c:pt idx="43">
                  <c:v>42534.638888888891</c:v>
                </c:pt>
                <c:pt idx="44">
                  <c:v>42534.645833333336</c:v>
                </c:pt>
                <c:pt idx="45">
                  <c:v>42534.652777777781</c:v>
                </c:pt>
                <c:pt idx="46">
                  <c:v>42534.659722222219</c:v>
                </c:pt>
                <c:pt idx="47">
                  <c:v>42534.666666666664</c:v>
                </c:pt>
                <c:pt idx="48">
                  <c:v>42534.673611111109</c:v>
                </c:pt>
                <c:pt idx="49">
                  <c:v>42534.680555555555</c:v>
                </c:pt>
                <c:pt idx="50">
                  <c:v>42534.6875</c:v>
                </c:pt>
                <c:pt idx="51">
                  <c:v>42534.694444444445</c:v>
                </c:pt>
                <c:pt idx="52">
                  <c:v>42534.701388888891</c:v>
                </c:pt>
                <c:pt idx="53">
                  <c:v>42534.708333333336</c:v>
                </c:pt>
                <c:pt idx="54">
                  <c:v>42534.715277777781</c:v>
                </c:pt>
                <c:pt idx="55">
                  <c:v>42534.722222222219</c:v>
                </c:pt>
                <c:pt idx="56">
                  <c:v>42534.729166666664</c:v>
                </c:pt>
                <c:pt idx="57">
                  <c:v>42534.736111111109</c:v>
                </c:pt>
                <c:pt idx="58">
                  <c:v>42534.743055555555</c:v>
                </c:pt>
                <c:pt idx="59">
                  <c:v>42534.75</c:v>
                </c:pt>
                <c:pt idx="60">
                  <c:v>42534.756944444445</c:v>
                </c:pt>
                <c:pt idx="61">
                  <c:v>42534.763888888891</c:v>
                </c:pt>
                <c:pt idx="62">
                  <c:v>42534.770833333336</c:v>
                </c:pt>
                <c:pt idx="63">
                  <c:v>42534.777777777781</c:v>
                </c:pt>
                <c:pt idx="64">
                  <c:v>42534.784722222219</c:v>
                </c:pt>
                <c:pt idx="65">
                  <c:v>42534.791666666664</c:v>
                </c:pt>
                <c:pt idx="66">
                  <c:v>42534.798611111109</c:v>
                </c:pt>
                <c:pt idx="67">
                  <c:v>42534.805555555555</c:v>
                </c:pt>
                <c:pt idx="68">
                  <c:v>42534.8125</c:v>
                </c:pt>
                <c:pt idx="69">
                  <c:v>42534.819444444445</c:v>
                </c:pt>
                <c:pt idx="70">
                  <c:v>42534.826388888891</c:v>
                </c:pt>
                <c:pt idx="71">
                  <c:v>42534.833333333336</c:v>
                </c:pt>
              </c:numCache>
            </c:numRef>
          </c:xVal>
          <c:yVal>
            <c:numRef>
              <c:f>'Tide level'!$G$3:$G$74</c:f>
              <c:numCache>
                <c:formatCode>General</c:formatCode>
                <c:ptCount val="72"/>
                <c:pt idx="19" formatCode="0.0">
                  <c:v>46.491228070175453</c:v>
                </c:pt>
                <c:pt idx="32" formatCode="0.0">
                  <c:v>51.788385692914439</c:v>
                </c:pt>
                <c:pt idx="46" formatCode="0.0">
                  <c:v>52.737905369484317</c:v>
                </c:pt>
                <c:pt idx="59" formatCode="0.0">
                  <c:v>55.721393034825944</c:v>
                </c:pt>
                <c:pt idx="69" formatCode="0.0">
                  <c:v>59.318106587222623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B-3CFB-426E-B48E-FB819AE3DE15}"/>
            </c:ext>
          </c:extLst>
        </c:ser>
        <c:ser>
          <c:idx val="13"/>
          <c:order val="13"/>
          <c:tx>
            <c:v>Seep 26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'Tide level'!$B$3:$B$74</c:f>
              <c:numCache>
                <c:formatCode>m/d/yyyy\ h:mm</c:formatCode>
                <c:ptCount val="72"/>
                <c:pt idx="0">
                  <c:v>42534.340277777781</c:v>
                </c:pt>
                <c:pt idx="1">
                  <c:v>42534.347222222219</c:v>
                </c:pt>
                <c:pt idx="2">
                  <c:v>42534.354166666664</c:v>
                </c:pt>
                <c:pt idx="3">
                  <c:v>42534.361111111109</c:v>
                </c:pt>
                <c:pt idx="4">
                  <c:v>42534.368055555555</c:v>
                </c:pt>
                <c:pt idx="5">
                  <c:v>42534.375</c:v>
                </c:pt>
                <c:pt idx="6">
                  <c:v>42534.381944444445</c:v>
                </c:pt>
                <c:pt idx="7">
                  <c:v>42534.388888888891</c:v>
                </c:pt>
                <c:pt idx="8">
                  <c:v>42534.395833333336</c:v>
                </c:pt>
                <c:pt idx="9">
                  <c:v>42534.402777777781</c:v>
                </c:pt>
                <c:pt idx="10">
                  <c:v>42534.409722222219</c:v>
                </c:pt>
                <c:pt idx="11">
                  <c:v>42534.416666666664</c:v>
                </c:pt>
                <c:pt idx="12">
                  <c:v>42534.423611111109</c:v>
                </c:pt>
                <c:pt idx="13">
                  <c:v>42534.430555555555</c:v>
                </c:pt>
                <c:pt idx="14">
                  <c:v>42534.4375</c:v>
                </c:pt>
                <c:pt idx="15">
                  <c:v>42534.444444444445</c:v>
                </c:pt>
                <c:pt idx="16">
                  <c:v>42534.451388888891</c:v>
                </c:pt>
                <c:pt idx="17">
                  <c:v>42534.458333333336</c:v>
                </c:pt>
                <c:pt idx="18">
                  <c:v>42534.465277777781</c:v>
                </c:pt>
                <c:pt idx="19">
                  <c:v>42534.472222222219</c:v>
                </c:pt>
                <c:pt idx="20">
                  <c:v>42534.479166666664</c:v>
                </c:pt>
                <c:pt idx="21">
                  <c:v>42534.486111111109</c:v>
                </c:pt>
                <c:pt idx="22">
                  <c:v>42534.493055555555</c:v>
                </c:pt>
                <c:pt idx="23">
                  <c:v>42534.5</c:v>
                </c:pt>
                <c:pt idx="24">
                  <c:v>42534.506944444445</c:v>
                </c:pt>
                <c:pt idx="25">
                  <c:v>42534.513888888891</c:v>
                </c:pt>
                <c:pt idx="26">
                  <c:v>42534.520833333336</c:v>
                </c:pt>
                <c:pt idx="27">
                  <c:v>42534.527777777781</c:v>
                </c:pt>
                <c:pt idx="28">
                  <c:v>42534.534722222219</c:v>
                </c:pt>
                <c:pt idx="29">
                  <c:v>42534.541666666664</c:v>
                </c:pt>
                <c:pt idx="30">
                  <c:v>42534.548611111109</c:v>
                </c:pt>
                <c:pt idx="31">
                  <c:v>42534.555555555555</c:v>
                </c:pt>
                <c:pt idx="32">
                  <c:v>42534.5625</c:v>
                </c:pt>
                <c:pt idx="33">
                  <c:v>42534.569444444445</c:v>
                </c:pt>
                <c:pt idx="34">
                  <c:v>42534.576388888891</c:v>
                </c:pt>
                <c:pt idx="35">
                  <c:v>42534.583333333336</c:v>
                </c:pt>
                <c:pt idx="36">
                  <c:v>42534.590277777781</c:v>
                </c:pt>
                <c:pt idx="37">
                  <c:v>42534.597222222219</c:v>
                </c:pt>
                <c:pt idx="38">
                  <c:v>42534.604166666664</c:v>
                </c:pt>
                <c:pt idx="39">
                  <c:v>42534.611111111109</c:v>
                </c:pt>
                <c:pt idx="40">
                  <c:v>42534.618055555555</c:v>
                </c:pt>
                <c:pt idx="41">
                  <c:v>42534.625</c:v>
                </c:pt>
                <c:pt idx="42">
                  <c:v>42534.631944444445</c:v>
                </c:pt>
                <c:pt idx="43">
                  <c:v>42534.638888888891</c:v>
                </c:pt>
                <c:pt idx="44">
                  <c:v>42534.645833333336</c:v>
                </c:pt>
                <c:pt idx="45">
                  <c:v>42534.652777777781</c:v>
                </c:pt>
                <c:pt idx="46">
                  <c:v>42534.659722222219</c:v>
                </c:pt>
                <c:pt idx="47">
                  <c:v>42534.666666666664</c:v>
                </c:pt>
                <c:pt idx="48">
                  <c:v>42534.673611111109</c:v>
                </c:pt>
                <c:pt idx="49">
                  <c:v>42534.680555555555</c:v>
                </c:pt>
                <c:pt idx="50">
                  <c:v>42534.6875</c:v>
                </c:pt>
                <c:pt idx="51">
                  <c:v>42534.694444444445</c:v>
                </c:pt>
                <c:pt idx="52">
                  <c:v>42534.701388888891</c:v>
                </c:pt>
                <c:pt idx="53">
                  <c:v>42534.708333333336</c:v>
                </c:pt>
                <c:pt idx="54">
                  <c:v>42534.715277777781</c:v>
                </c:pt>
                <c:pt idx="55">
                  <c:v>42534.722222222219</c:v>
                </c:pt>
                <c:pt idx="56">
                  <c:v>42534.729166666664</c:v>
                </c:pt>
                <c:pt idx="57">
                  <c:v>42534.736111111109</c:v>
                </c:pt>
                <c:pt idx="58">
                  <c:v>42534.743055555555</c:v>
                </c:pt>
                <c:pt idx="59">
                  <c:v>42534.75</c:v>
                </c:pt>
                <c:pt idx="60">
                  <c:v>42534.756944444445</c:v>
                </c:pt>
                <c:pt idx="61">
                  <c:v>42534.763888888891</c:v>
                </c:pt>
                <c:pt idx="62">
                  <c:v>42534.770833333336</c:v>
                </c:pt>
                <c:pt idx="63">
                  <c:v>42534.777777777781</c:v>
                </c:pt>
                <c:pt idx="64">
                  <c:v>42534.784722222219</c:v>
                </c:pt>
                <c:pt idx="65">
                  <c:v>42534.791666666664</c:v>
                </c:pt>
                <c:pt idx="66">
                  <c:v>42534.798611111109</c:v>
                </c:pt>
                <c:pt idx="67">
                  <c:v>42534.805555555555</c:v>
                </c:pt>
                <c:pt idx="68">
                  <c:v>42534.8125</c:v>
                </c:pt>
                <c:pt idx="69">
                  <c:v>42534.819444444445</c:v>
                </c:pt>
                <c:pt idx="70">
                  <c:v>42534.826388888891</c:v>
                </c:pt>
                <c:pt idx="71">
                  <c:v>42534.833333333336</c:v>
                </c:pt>
              </c:numCache>
            </c:numRef>
          </c:xVal>
          <c:yVal>
            <c:numRef>
              <c:f>'Tide level'!$I$3:$I$74</c:f>
              <c:numCache>
                <c:formatCode>General</c:formatCode>
                <c:ptCount val="72"/>
                <c:pt idx="19" formatCode="0.0">
                  <c:v>40.02599090318391</c:v>
                </c:pt>
                <c:pt idx="32" formatCode="0.0">
                  <c:v>31.685273790536929</c:v>
                </c:pt>
                <c:pt idx="46" formatCode="0.0">
                  <c:v>40.668600635446921</c:v>
                </c:pt>
                <c:pt idx="59" formatCode="0.0">
                  <c:v>32.852501624431412</c:v>
                </c:pt>
                <c:pt idx="69" formatCode="0.0">
                  <c:v>42.615629984051054</c:v>
                </c:pt>
              </c:numCache>
            </c:numRef>
          </c:yVal>
          <c:smooth val="0"/>
        </c:ser>
        <c:ser>
          <c:idx val="14"/>
          <c:order val="14"/>
          <c:tx>
            <c:v>Seep 27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'Tide level'!$B$3:$B$74</c:f>
              <c:numCache>
                <c:formatCode>m/d/yyyy\ h:mm</c:formatCode>
                <c:ptCount val="72"/>
                <c:pt idx="0">
                  <c:v>42534.340277777781</c:v>
                </c:pt>
                <c:pt idx="1">
                  <c:v>42534.347222222219</c:v>
                </c:pt>
                <c:pt idx="2">
                  <c:v>42534.354166666664</c:v>
                </c:pt>
                <c:pt idx="3">
                  <c:v>42534.361111111109</c:v>
                </c:pt>
                <c:pt idx="4">
                  <c:v>42534.368055555555</c:v>
                </c:pt>
                <c:pt idx="5">
                  <c:v>42534.375</c:v>
                </c:pt>
                <c:pt idx="6">
                  <c:v>42534.381944444445</c:v>
                </c:pt>
                <c:pt idx="7">
                  <c:v>42534.388888888891</c:v>
                </c:pt>
                <c:pt idx="8">
                  <c:v>42534.395833333336</c:v>
                </c:pt>
                <c:pt idx="9">
                  <c:v>42534.402777777781</c:v>
                </c:pt>
                <c:pt idx="10">
                  <c:v>42534.409722222219</c:v>
                </c:pt>
                <c:pt idx="11">
                  <c:v>42534.416666666664</c:v>
                </c:pt>
                <c:pt idx="12">
                  <c:v>42534.423611111109</c:v>
                </c:pt>
                <c:pt idx="13">
                  <c:v>42534.430555555555</c:v>
                </c:pt>
                <c:pt idx="14">
                  <c:v>42534.4375</c:v>
                </c:pt>
                <c:pt idx="15">
                  <c:v>42534.444444444445</c:v>
                </c:pt>
                <c:pt idx="16">
                  <c:v>42534.451388888891</c:v>
                </c:pt>
                <c:pt idx="17">
                  <c:v>42534.458333333336</c:v>
                </c:pt>
                <c:pt idx="18">
                  <c:v>42534.465277777781</c:v>
                </c:pt>
                <c:pt idx="19">
                  <c:v>42534.472222222219</c:v>
                </c:pt>
                <c:pt idx="20">
                  <c:v>42534.479166666664</c:v>
                </c:pt>
                <c:pt idx="21">
                  <c:v>42534.486111111109</c:v>
                </c:pt>
                <c:pt idx="22">
                  <c:v>42534.493055555555</c:v>
                </c:pt>
                <c:pt idx="23">
                  <c:v>42534.5</c:v>
                </c:pt>
                <c:pt idx="24">
                  <c:v>42534.506944444445</c:v>
                </c:pt>
                <c:pt idx="25">
                  <c:v>42534.513888888891</c:v>
                </c:pt>
                <c:pt idx="26">
                  <c:v>42534.520833333336</c:v>
                </c:pt>
                <c:pt idx="27">
                  <c:v>42534.527777777781</c:v>
                </c:pt>
                <c:pt idx="28">
                  <c:v>42534.534722222219</c:v>
                </c:pt>
                <c:pt idx="29">
                  <c:v>42534.541666666664</c:v>
                </c:pt>
                <c:pt idx="30">
                  <c:v>42534.548611111109</c:v>
                </c:pt>
                <c:pt idx="31">
                  <c:v>42534.555555555555</c:v>
                </c:pt>
                <c:pt idx="32">
                  <c:v>42534.5625</c:v>
                </c:pt>
                <c:pt idx="33">
                  <c:v>42534.569444444445</c:v>
                </c:pt>
                <c:pt idx="34">
                  <c:v>42534.576388888891</c:v>
                </c:pt>
                <c:pt idx="35">
                  <c:v>42534.583333333336</c:v>
                </c:pt>
                <c:pt idx="36">
                  <c:v>42534.590277777781</c:v>
                </c:pt>
                <c:pt idx="37">
                  <c:v>42534.597222222219</c:v>
                </c:pt>
                <c:pt idx="38">
                  <c:v>42534.604166666664</c:v>
                </c:pt>
                <c:pt idx="39">
                  <c:v>42534.611111111109</c:v>
                </c:pt>
                <c:pt idx="40">
                  <c:v>42534.618055555555</c:v>
                </c:pt>
                <c:pt idx="41">
                  <c:v>42534.625</c:v>
                </c:pt>
                <c:pt idx="42">
                  <c:v>42534.631944444445</c:v>
                </c:pt>
                <c:pt idx="43">
                  <c:v>42534.638888888891</c:v>
                </c:pt>
                <c:pt idx="44">
                  <c:v>42534.645833333336</c:v>
                </c:pt>
                <c:pt idx="45">
                  <c:v>42534.652777777781</c:v>
                </c:pt>
                <c:pt idx="46">
                  <c:v>42534.659722222219</c:v>
                </c:pt>
                <c:pt idx="47">
                  <c:v>42534.666666666664</c:v>
                </c:pt>
                <c:pt idx="48">
                  <c:v>42534.673611111109</c:v>
                </c:pt>
                <c:pt idx="49">
                  <c:v>42534.680555555555</c:v>
                </c:pt>
                <c:pt idx="50">
                  <c:v>42534.6875</c:v>
                </c:pt>
                <c:pt idx="51">
                  <c:v>42534.694444444445</c:v>
                </c:pt>
                <c:pt idx="52">
                  <c:v>42534.701388888891</c:v>
                </c:pt>
                <c:pt idx="53">
                  <c:v>42534.708333333336</c:v>
                </c:pt>
                <c:pt idx="54">
                  <c:v>42534.715277777781</c:v>
                </c:pt>
                <c:pt idx="55">
                  <c:v>42534.722222222219</c:v>
                </c:pt>
                <c:pt idx="56">
                  <c:v>42534.729166666664</c:v>
                </c:pt>
                <c:pt idx="57">
                  <c:v>42534.736111111109</c:v>
                </c:pt>
                <c:pt idx="58">
                  <c:v>42534.743055555555</c:v>
                </c:pt>
                <c:pt idx="59">
                  <c:v>42534.75</c:v>
                </c:pt>
                <c:pt idx="60">
                  <c:v>42534.756944444445</c:v>
                </c:pt>
                <c:pt idx="61">
                  <c:v>42534.763888888891</c:v>
                </c:pt>
                <c:pt idx="62">
                  <c:v>42534.770833333336</c:v>
                </c:pt>
                <c:pt idx="63">
                  <c:v>42534.777777777781</c:v>
                </c:pt>
                <c:pt idx="64">
                  <c:v>42534.784722222219</c:v>
                </c:pt>
                <c:pt idx="65">
                  <c:v>42534.791666666664</c:v>
                </c:pt>
                <c:pt idx="66">
                  <c:v>42534.798611111109</c:v>
                </c:pt>
                <c:pt idx="67">
                  <c:v>42534.805555555555</c:v>
                </c:pt>
                <c:pt idx="68">
                  <c:v>42534.8125</c:v>
                </c:pt>
                <c:pt idx="69">
                  <c:v>42534.819444444445</c:v>
                </c:pt>
                <c:pt idx="70">
                  <c:v>42534.826388888891</c:v>
                </c:pt>
                <c:pt idx="71">
                  <c:v>42534.833333333336</c:v>
                </c:pt>
              </c:numCache>
            </c:numRef>
          </c:xVal>
          <c:yVal>
            <c:numRef>
              <c:f>'Tide level'!$J$3:$J$74</c:f>
              <c:numCache>
                <c:formatCode>General</c:formatCode>
                <c:ptCount val="72"/>
                <c:pt idx="19" formatCode="0.0">
                  <c:v>25.990903183885635</c:v>
                </c:pt>
                <c:pt idx="32" formatCode="0.0">
                  <c:v>26.581605528973952</c:v>
                </c:pt>
                <c:pt idx="46" formatCode="0.0">
                  <c:v>23.90350877192985</c:v>
                </c:pt>
                <c:pt idx="59" formatCode="0.0">
                  <c:v>23.495776478232592</c:v>
                </c:pt>
                <c:pt idx="69" formatCode="0.0">
                  <c:v>27.049441786283907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446800"/>
        <c:axId val="-15754462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seep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('Seepage Meters'!$H$5,'Seepage Meters'!$V$5,'Seepage Meters'!$AJ$5,'Seepage Meters'!$AX$5,'Seepage Meters'!$BL$5)</c15:sqref>
                        </c15:formulaRef>
                      </c:ext>
                    </c:extLst>
                    <c:numCache>
                      <c:formatCode>[$-F400]h:mm:ss\ AM/PM</c:formatCode>
                      <c:ptCount val="5"/>
                      <c:pt idx="0">
                        <c:v>0.4770833333333333</c:v>
                      </c:pt>
                      <c:pt idx="1">
                        <c:v>0.56736111111111109</c:v>
                      </c:pt>
                      <c:pt idx="2">
                        <c:v>0.65972222222222221</c:v>
                      </c:pt>
                      <c:pt idx="3">
                        <c:v>0.75347222222222221</c:v>
                      </c:pt>
                      <c:pt idx="4">
                        <c:v>0.81944444444444453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('Seepage Meters'!$O$5,'Seepage Meters'!$AC$5,'Seepage Meters'!$AQ$5,'Seepage Meters'!$BE$5,'Seepage Meters'!$BS$5)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8.2156611039794658</c:v>
                      </c:pt>
                      <c:pt idx="1">
                        <c:v>7.0728001105125067</c:v>
                      </c:pt>
                      <c:pt idx="2">
                        <c:v>6.331618519984171</c:v>
                      </c:pt>
                      <c:pt idx="3">
                        <c:v>5.821962313190383</c:v>
                      </c:pt>
                      <c:pt idx="4">
                        <c:v>7.6823638042474505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3CFB-426E-B48E-FB819AE3DE1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seep 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Meters'!$H$6,'Seepage Meters'!$V$6,'Seepage Meters'!$AJ$6,'Seepage Meters'!$AX$6,'Seepage Meters'!$BL$6)</c15:sqref>
                        </c15:formulaRef>
                      </c:ext>
                    </c:extLst>
                    <c:numCache>
                      <c:formatCode>[$-F400]h:mm:ss\ AM/PM</c:formatCode>
                      <c:ptCount val="5"/>
                      <c:pt idx="0">
                        <c:v>0.4770833333333333</c:v>
                      </c:pt>
                      <c:pt idx="1">
                        <c:v>0.56736111111111109</c:v>
                      </c:pt>
                      <c:pt idx="2">
                        <c:v>0.65902777777777777</c:v>
                      </c:pt>
                      <c:pt idx="3">
                        <c:v>0.75277777777777777</c:v>
                      </c:pt>
                      <c:pt idx="4">
                        <c:v>0.8208333333333333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Meters'!$O$6,'Seepage Meters'!$AC$6,'Seepage Meters'!$AQ$6,'Seepage Meters'!$BE$6,'Seepage Meters'!$BS$6)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23.335447051363367</c:v>
                      </c:pt>
                      <c:pt idx="1">
                        <c:v>23.319838056680162</c:v>
                      </c:pt>
                      <c:pt idx="2">
                        <c:v>20.839978734715576</c:v>
                      </c:pt>
                      <c:pt idx="3">
                        <c:v>20.376868096166341</c:v>
                      </c:pt>
                      <c:pt idx="4">
                        <c:v>24.060150375939855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3CFB-426E-B48E-FB819AE3DE1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seep 5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Meters'!$H$9,'Seepage Meters'!$V$9,'Seepage Meters'!$AJ$9,'Seepage Meters'!$AX$9,'Seepage Meters'!$BL$9)</c15:sqref>
                        </c15:formulaRef>
                      </c:ext>
                    </c:extLst>
                    <c:numCache>
                      <c:formatCode>[$-F400]h:mm:ss\ AM/PM</c:formatCode>
                      <c:ptCount val="5"/>
                      <c:pt idx="0">
                        <c:v>0.47500000000000003</c:v>
                      </c:pt>
                      <c:pt idx="1">
                        <c:v>0.56527777777777777</c:v>
                      </c:pt>
                      <c:pt idx="2">
                        <c:v>0.65763888888888888</c:v>
                      </c:pt>
                      <c:pt idx="3">
                        <c:v>0.75069444444444444</c:v>
                      </c:pt>
                      <c:pt idx="4">
                        <c:v>0.82013888888888886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Meters'!$O$9,'Seepage Meters'!$AC$9,'Seepage Meters'!$AQ$9,'Seepage Meters'!$BE$9,'Seepage Meters'!$BS$9)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38.763575605680863</c:v>
                      </c:pt>
                      <c:pt idx="1">
                        <c:v>40.593792172739562</c:v>
                      </c:pt>
                      <c:pt idx="2">
                        <c:v>32.924416303917688</c:v>
                      </c:pt>
                      <c:pt idx="3">
                        <c:v>31.002880335166278</c:v>
                      </c:pt>
                      <c:pt idx="4">
                        <c:v>36.491228070175445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3CFB-426E-B48E-FB819AE3DE1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seep 6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Meters'!$H$10,'Seepage Meters'!$V$10,'Seepage Meters'!$AJ$10,'Seepage Meters'!$AX$10,'Seepage Meters'!$BL$10)</c15:sqref>
                        </c15:formulaRef>
                      </c:ext>
                    </c:extLst>
                    <c:numCache>
                      <c:formatCode>[$-F400]h:mm:ss\ AM/PM</c:formatCode>
                      <c:ptCount val="5"/>
                      <c:pt idx="0">
                        <c:v>0.47430555555555554</c:v>
                      </c:pt>
                      <c:pt idx="1">
                        <c:v>0.56527777777777777</c:v>
                      </c:pt>
                      <c:pt idx="2">
                        <c:v>0.65694444444444444</c:v>
                      </c:pt>
                      <c:pt idx="3">
                        <c:v>0.75</c:v>
                      </c:pt>
                      <c:pt idx="4">
                        <c:v>0.82013888888888886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Meters'!$O$10,'Seepage Meters'!$AC$10,'Seepage Meters'!$AQ$10,'Seepage Meters'!$BE$10,'Seepage Meters'!$BS$10)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26.532083633741895</c:v>
                      </c:pt>
                      <c:pt idx="1">
                        <c:v>25.127334465195251</c:v>
                      </c:pt>
                      <c:pt idx="2">
                        <c:v>22.11589580010633</c:v>
                      </c:pt>
                      <c:pt idx="3">
                        <c:v>19.691018591254256</c:v>
                      </c:pt>
                      <c:pt idx="4">
                        <c:v>24.457182560361307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3CFB-426E-B48E-FB819AE3DE1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seep 13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Meters'!$H$19,'Seepage Meters'!$V$19,'Seepage Meters'!$AJ$19,'Seepage Meters'!$AX$19,'Seepage Meters'!$BL$19)</c15:sqref>
                        </c15:formulaRef>
                      </c:ext>
                    </c:extLst>
                    <c:numCache>
                      <c:formatCode>[$-F400]h:mm:ss\ AM/PM</c:formatCode>
                      <c:ptCount val="5"/>
                      <c:pt idx="0">
                        <c:v>0.4694444444444445</c:v>
                      </c:pt>
                      <c:pt idx="1">
                        <c:v>0.55972222222222223</c:v>
                      </c:pt>
                      <c:pt idx="2">
                        <c:v>0.65069444444444446</c:v>
                      </c:pt>
                      <c:pt idx="3">
                        <c:v>0.74513888888888891</c:v>
                      </c:pt>
                      <c:pt idx="4">
                        <c:v>0.81736111111111109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Meters'!$O$19,'Seepage Meters'!$AC$19,'Seepage Meters'!$AQ$19,'Seepage Meters'!$BE$19,'Seepage Meters'!$BS$19)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11.347517730496437</c:v>
                      </c:pt>
                      <c:pt idx="1">
                        <c:v>8.4210526315789505</c:v>
                      </c:pt>
                      <c:pt idx="2">
                        <c:v>7.4996651935181475</c:v>
                      </c:pt>
                      <c:pt idx="3">
                        <c:v>8.4623323013415881</c:v>
                      </c:pt>
                      <c:pt idx="4">
                        <c:v>10.796221322537118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3CFB-426E-B48E-FB819AE3DE1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seep 14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Meters'!$H$20,'Seepage Meters'!$V$20,'Seepage Meters'!$AJ$20,'Seepage Meters'!$AX$20,'Seepage Meters'!$BL$20)</c15:sqref>
                        </c15:formulaRef>
                      </c:ext>
                    </c:extLst>
                    <c:numCache>
                      <c:formatCode>[$-F400]h:mm:ss\ AM/PM</c:formatCode>
                      <c:ptCount val="5"/>
                      <c:pt idx="0">
                        <c:v>0.4694444444444445</c:v>
                      </c:pt>
                      <c:pt idx="1">
                        <c:v>0.55972222222222223</c:v>
                      </c:pt>
                      <c:pt idx="2">
                        <c:v>0.65069444444444446</c:v>
                      </c:pt>
                      <c:pt idx="3">
                        <c:v>0.74444444444444446</c:v>
                      </c:pt>
                      <c:pt idx="4">
                        <c:v>0.81666666666666676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Meters'!$O$20,'Seepage Meters'!$AC$20,'Seepage Meters'!$AQ$20,'Seepage Meters'!$BE$20,'Seepage Meters'!$BS$20)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13.000923361034157</c:v>
                      </c:pt>
                      <c:pt idx="1">
                        <c:v>12.091767881241571</c:v>
                      </c:pt>
                      <c:pt idx="2">
                        <c:v>11.570912012856571</c:v>
                      </c:pt>
                      <c:pt idx="3">
                        <c:v>11.435997400909681</c:v>
                      </c:pt>
                      <c:pt idx="4">
                        <c:v>13.495276653171377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3CFB-426E-B48E-FB819AE3DE1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seep 15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Meters'!$H$21,'Seepage Meters'!$V$21,'Seepage Meters'!$AJ$21,'Seepage Meters'!$AX$21,'Seepage Meters'!$BL$21)</c15:sqref>
                        </c15:formulaRef>
                      </c:ext>
                    </c:extLst>
                    <c:numCache>
                      <c:formatCode>[$-F400]h:mm:ss\ AM/PM</c:formatCode>
                      <c:ptCount val="5"/>
                      <c:pt idx="0">
                        <c:v>0.4694444444444445</c:v>
                      </c:pt>
                      <c:pt idx="1">
                        <c:v>0.55902777777777779</c:v>
                      </c:pt>
                      <c:pt idx="2">
                        <c:v>0.65</c:v>
                      </c:pt>
                      <c:pt idx="3">
                        <c:v>0.74375000000000002</c:v>
                      </c:pt>
                      <c:pt idx="4">
                        <c:v>0.81666666666666676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Meters'!$O$21,'Seepage Meters'!$AC$21,'Seepage Meters'!$AQ$21,'Seepage Meters'!$BE$21,'Seepage Meters'!$BS$21)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54.093567251461927</c:v>
                      </c:pt>
                      <c:pt idx="1">
                        <c:v>54.834761321909447</c:v>
                      </c:pt>
                      <c:pt idx="2">
                        <c:v>58.925940806214015</c:v>
                      </c:pt>
                      <c:pt idx="3">
                        <c:v>57.38791423001949</c:v>
                      </c:pt>
                      <c:pt idx="4">
                        <c:v>57.744360902255586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3CFB-426E-B48E-FB819AE3DE1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seep 18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Meters'!$H$24,'Seepage Meters'!$V$24,'Seepage Meters'!$AJ$24,'Seepage Meters'!$AX$24,'Seepage Meters'!$BL$24)</c15:sqref>
                        </c15:formulaRef>
                      </c:ext>
                    </c:extLst>
                    <c:numCache>
                      <c:formatCode>[$-F400]h:mm:ss\ AM/PM</c:formatCode>
                      <c:ptCount val="5"/>
                      <c:pt idx="0">
                        <c:v>0.46736111111111112</c:v>
                      </c:pt>
                      <c:pt idx="1">
                        <c:v>0.55763888888888891</c:v>
                      </c:pt>
                      <c:pt idx="2">
                        <c:v>0.6479166666666667</c:v>
                      </c:pt>
                      <c:pt idx="3">
                        <c:v>0.74236111111111114</c:v>
                      </c:pt>
                      <c:pt idx="4">
                        <c:v>0.81597222222222221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('Seepage Meters'!$O$24,'Seepage Meters'!$AC$24,'Seepage Meters'!$AQ$24,'Seepage Meters'!$BE$24,'Seepage Meters'!$BS$24)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24.85380116959065</c:v>
                      </c:pt>
                      <c:pt idx="1">
                        <c:v>10.580296896086368</c:v>
                      </c:pt>
                      <c:pt idx="2">
                        <c:v>10.364372469635626</c:v>
                      </c:pt>
                      <c:pt idx="3">
                        <c:v>17.956656346749224</c:v>
                      </c:pt>
                      <c:pt idx="4">
                        <c:v>22.509102946044369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3CFB-426E-B48E-FB819AE3DE15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2"/>
          <c:order val="12"/>
          <c:tx>
            <c:v>tide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level'!$B$9:$B$72</c:f>
              <c:numCache>
                <c:formatCode>m/d/yyyy\ h:mm</c:formatCode>
                <c:ptCount val="64"/>
                <c:pt idx="0">
                  <c:v>42534.381944444445</c:v>
                </c:pt>
                <c:pt idx="1">
                  <c:v>42534.388888888891</c:v>
                </c:pt>
                <c:pt idx="2">
                  <c:v>42534.395833333336</c:v>
                </c:pt>
                <c:pt idx="3">
                  <c:v>42534.402777777781</c:v>
                </c:pt>
                <c:pt idx="4">
                  <c:v>42534.409722222219</c:v>
                </c:pt>
                <c:pt idx="5">
                  <c:v>42534.416666666664</c:v>
                </c:pt>
                <c:pt idx="6">
                  <c:v>42534.423611111109</c:v>
                </c:pt>
                <c:pt idx="7">
                  <c:v>42534.430555555555</c:v>
                </c:pt>
                <c:pt idx="8">
                  <c:v>42534.4375</c:v>
                </c:pt>
                <c:pt idx="9">
                  <c:v>42534.444444444445</c:v>
                </c:pt>
                <c:pt idx="10">
                  <c:v>42534.451388888891</c:v>
                </c:pt>
                <c:pt idx="11">
                  <c:v>42534.458333333336</c:v>
                </c:pt>
                <c:pt idx="12">
                  <c:v>42534.465277777781</c:v>
                </c:pt>
                <c:pt idx="13">
                  <c:v>42534.472222222219</c:v>
                </c:pt>
                <c:pt idx="14">
                  <c:v>42534.479166666664</c:v>
                </c:pt>
                <c:pt idx="15">
                  <c:v>42534.486111111109</c:v>
                </c:pt>
                <c:pt idx="16">
                  <c:v>42534.493055555555</c:v>
                </c:pt>
                <c:pt idx="17">
                  <c:v>42534.5</c:v>
                </c:pt>
                <c:pt idx="18">
                  <c:v>42534.506944444445</c:v>
                </c:pt>
                <c:pt idx="19">
                  <c:v>42534.513888888891</c:v>
                </c:pt>
                <c:pt idx="20">
                  <c:v>42534.520833333336</c:v>
                </c:pt>
                <c:pt idx="21">
                  <c:v>42534.527777777781</c:v>
                </c:pt>
                <c:pt idx="22">
                  <c:v>42534.534722222219</c:v>
                </c:pt>
                <c:pt idx="23">
                  <c:v>42534.541666666664</c:v>
                </c:pt>
                <c:pt idx="24">
                  <c:v>42534.548611111109</c:v>
                </c:pt>
                <c:pt idx="25">
                  <c:v>42534.555555555555</c:v>
                </c:pt>
                <c:pt idx="26">
                  <c:v>42534.5625</c:v>
                </c:pt>
                <c:pt idx="27">
                  <c:v>42534.569444444445</c:v>
                </c:pt>
                <c:pt idx="28">
                  <c:v>42534.576388888891</c:v>
                </c:pt>
                <c:pt idx="29">
                  <c:v>42534.583333333336</c:v>
                </c:pt>
                <c:pt idx="30">
                  <c:v>42534.590277777781</c:v>
                </c:pt>
                <c:pt idx="31">
                  <c:v>42534.597222222219</c:v>
                </c:pt>
                <c:pt idx="32">
                  <c:v>42534.604166666664</c:v>
                </c:pt>
                <c:pt idx="33">
                  <c:v>42534.611111111109</c:v>
                </c:pt>
                <c:pt idx="34">
                  <c:v>42534.618055555555</c:v>
                </c:pt>
                <c:pt idx="35">
                  <c:v>42534.625</c:v>
                </c:pt>
                <c:pt idx="36">
                  <c:v>42534.631944444445</c:v>
                </c:pt>
                <c:pt idx="37">
                  <c:v>42534.638888888891</c:v>
                </c:pt>
                <c:pt idx="38">
                  <c:v>42534.645833333336</c:v>
                </c:pt>
                <c:pt idx="39">
                  <c:v>42534.652777777781</c:v>
                </c:pt>
                <c:pt idx="40">
                  <c:v>42534.659722222219</c:v>
                </c:pt>
                <c:pt idx="41">
                  <c:v>42534.666666666664</c:v>
                </c:pt>
                <c:pt idx="42">
                  <c:v>42534.673611111109</c:v>
                </c:pt>
                <c:pt idx="43">
                  <c:v>42534.680555555555</c:v>
                </c:pt>
                <c:pt idx="44">
                  <c:v>42534.6875</c:v>
                </c:pt>
                <c:pt idx="45">
                  <c:v>42534.694444444445</c:v>
                </c:pt>
                <c:pt idx="46">
                  <c:v>42534.701388888891</c:v>
                </c:pt>
                <c:pt idx="47">
                  <c:v>42534.708333333336</c:v>
                </c:pt>
                <c:pt idx="48">
                  <c:v>42534.715277777781</c:v>
                </c:pt>
                <c:pt idx="49">
                  <c:v>42534.722222222219</c:v>
                </c:pt>
                <c:pt idx="50">
                  <c:v>42534.729166666664</c:v>
                </c:pt>
                <c:pt idx="51">
                  <c:v>42534.736111111109</c:v>
                </c:pt>
                <c:pt idx="52">
                  <c:v>42534.743055555555</c:v>
                </c:pt>
                <c:pt idx="53">
                  <c:v>42534.75</c:v>
                </c:pt>
                <c:pt idx="54">
                  <c:v>42534.756944444445</c:v>
                </c:pt>
                <c:pt idx="55">
                  <c:v>42534.763888888891</c:v>
                </c:pt>
                <c:pt idx="56">
                  <c:v>42534.770833333336</c:v>
                </c:pt>
                <c:pt idx="57">
                  <c:v>42534.777777777781</c:v>
                </c:pt>
                <c:pt idx="58">
                  <c:v>42534.784722222219</c:v>
                </c:pt>
                <c:pt idx="59">
                  <c:v>42534.791666666664</c:v>
                </c:pt>
                <c:pt idx="60">
                  <c:v>42534.798611111109</c:v>
                </c:pt>
                <c:pt idx="61">
                  <c:v>42534.805555555555</c:v>
                </c:pt>
                <c:pt idx="62">
                  <c:v>42534.8125</c:v>
                </c:pt>
                <c:pt idx="63">
                  <c:v>42534.819444444445</c:v>
                </c:pt>
              </c:numCache>
            </c:numRef>
          </c:xVal>
          <c:yVal>
            <c:numRef>
              <c:f>'Tide level'!$C$9:$C$72</c:f>
              <c:numCache>
                <c:formatCode>0.00</c:formatCode>
                <c:ptCount val="64"/>
                <c:pt idx="0">
                  <c:v>0.22298000000000001</c:v>
                </c:pt>
                <c:pt idx="1">
                  <c:v>0.22060999999999922</c:v>
                </c:pt>
                <c:pt idx="2">
                  <c:v>9.4289999999998597E-2</c:v>
                </c:pt>
                <c:pt idx="3">
                  <c:v>2.3940000000000055E-2</c:v>
                </c:pt>
                <c:pt idx="4">
                  <c:v>7.3869999999999436E-2</c:v>
                </c:pt>
                <c:pt idx="5">
                  <c:v>0.11410000000000081</c:v>
                </c:pt>
                <c:pt idx="6">
                  <c:v>0.11164999999999964</c:v>
                </c:pt>
                <c:pt idx="7">
                  <c:v>5.8219999999998891E-2</c:v>
                </c:pt>
                <c:pt idx="8">
                  <c:v>2.8410000000001219E-2</c:v>
                </c:pt>
                <c:pt idx="9">
                  <c:v>7.4039999999999967E-2</c:v>
                </c:pt>
                <c:pt idx="10">
                  <c:v>4.3379999999999655E-2</c:v>
                </c:pt>
                <c:pt idx="11">
                  <c:v>9.3340000000000603E-2</c:v>
                </c:pt>
                <c:pt idx="12">
                  <c:v>7.2210000000000038E-2</c:v>
                </c:pt>
                <c:pt idx="13">
                  <c:v>5.9120000000000346E-2</c:v>
                </c:pt>
                <c:pt idx="14">
                  <c:v>0.10917000000000143</c:v>
                </c:pt>
                <c:pt idx="15">
                  <c:v>0.10032999999999902</c:v>
                </c:pt>
                <c:pt idx="16">
                  <c:v>0.15153999999999995</c:v>
                </c:pt>
                <c:pt idx="17">
                  <c:v>9.4900000000000095E-2</c:v>
                </c:pt>
                <c:pt idx="18">
                  <c:v>0.1493399999999997</c:v>
                </c:pt>
                <c:pt idx="19">
                  <c:v>0.20126999999999953</c:v>
                </c:pt>
                <c:pt idx="20">
                  <c:v>0.23882000000000062</c:v>
                </c:pt>
                <c:pt idx="21">
                  <c:v>0.20836999999999989</c:v>
                </c:pt>
                <c:pt idx="22">
                  <c:v>0.27199999999999819</c:v>
                </c:pt>
                <c:pt idx="23">
                  <c:v>0.29535999999999829</c:v>
                </c:pt>
                <c:pt idx="24">
                  <c:v>0.27544999999999847</c:v>
                </c:pt>
                <c:pt idx="25">
                  <c:v>0.32895999999999959</c:v>
                </c:pt>
                <c:pt idx="26">
                  <c:v>0.28574000000000072</c:v>
                </c:pt>
                <c:pt idx="27">
                  <c:v>0.37585000000000035</c:v>
                </c:pt>
                <c:pt idx="28">
                  <c:v>0.3847799999999984</c:v>
                </c:pt>
                <c:pt idx="29">
                  <c:v>0.44327999999999973</c:v>
                </c:pt>
                <c:pt idx="30">
                  <c:v>0.46394999999999981</c:v>
                </c:pt>
                <c:pt idx="31">
                  <c:v>0.44398000000000137</c:v>
                </c:pt>
                <c:pt idx="32">
                  <c:v>0.50115999999999983</c:v>
                </c:pt>
                <c:pt idx="33">
                  <c:v>0.53182000000000018</c:v>
                </c:pt>
                <c:pt idx="34">
                  <c:v>0.53159999999999852</c:v>
                </c:pt>
                <c:pt idx="35">
                  <c:v>0.58199000000000067</c:v>
                </c:pt>
                <c:pt idx="36">
                  <c:v>0.57468000000000075</c:v>
                </c:pt>
                <c:pt idx="37">
                  <c:v>0.60605999999999993</c:v>
                </c:pt>
                <c:pt idx="38">
                  <c:v>0.6280600000000004</c:v>
                </c:pt>
                <c:pt idx="39">
                  <c:v>0.6427700000000004</c:v>
                </c:pt>
                <c:pt idx="40">
                  <c:v>0.65520999999999963</c:v>
                </c:pt>
                <c:pt idx="41">
                  <c:v>0.6661999999999989</c:v>
                </c:pt>
                <c:pt idx="42">
                  <c:v>0.68390000000000095</c:v>
                </c:pt>
                <c:pt idx="43">
                  <c:v>0.71050999999999931</c:v>
                </c:pt>
                <c:pt idx="44">
                  <c:v>0.71862000000000081</c:v>
                </c:pt>
                <c:pt idx="45">
                  <c:v>0.72358999999999929</c:v>
                </c:pt>
                <c:pt idx="46">
                  <c:v>0.72374000000000027</c:v>
                </c:pt>
                <c:pt idx="47">
                  <c:v>0.72218000000000071</c:v>
                </c:pt>
                <c:pt idx="48">
                  <c:v>0.72375</c:v>
                </c:pt>
                <c:pt idx="49">
                  <c:v>0.72363999999999806</c:v>
                </c:pt>
                <c:pt idx="50">
                  <c:v>0.7140100000000007</c:v>
                </c:pt>
                <c:pt idx="51">
                  <c:v>0.72142000000000051</c:v>
                </c:pt>
                <c:pt idx="52">
                  <c:v>0.71134000000000019</c:v>
                </c:pt>
                <c:pt idx="53">
                  <c:v>0.70068999999999959</c:v>
                </c:pt>
                <c:pt idx="54">
                  <c:v>0.67971999999999977</c:v>
                </c:pt>
                <c:pt idx="55">
                  <c:v>0.65061999999999898</c:v>
                </c:pt>
                <c:pt idx="56">
                  <c:v>0.61710000000000031</c:v>
                </c:pt>
                <c:pt idx="57">
                  <c:v>0.60424999999999951</c:v>
                </c:pt>
                <c:pt idx="58">
                  <c:v>0.58975999999999884</c:v>
                </c:pt>
                <c:pt idx="59">
                  <c:v>0.57562999999999875</c:v>
                </c:pt>
                <c:pt idx="60">
                  <c:v>0.559670000000001</c:v>
                </c:pt>
                <c:pt idx="61">
                  <c:v>0.53644999999999987</c:v>
                </c:pt>
                <c:pt idx="62">
                  <c:v>0.52267000000000052</c:v>
                </c:pt>
                <c:pt idx="63">
                  <c:v>0.50490999999999986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CFB-426E-B48E-FB819AE3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445168"/>
        <c:axId val="-1575436464"/>
      </c:scatterChart>
      <c:valAx>
        <c:axId val="-1575446800"/>
        <c:scaling>
          <c:orientation val="minMax"/>
          <c:max val="42534.824999999997"/>
          <c:min val="42534.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446256"/>
        <c:crosses val="autoZero"/>
        <c:crossBetween val="midCat"/>
        <c:majorUnit val="7.0000000000000007E-2"/>
      </c:valAx>
      <c:valAx>
        <c:axId val="-1575446256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446800"/>
        <c:crosses val="autoZero"/>
        <c:crossBetween val="midCat"/>
      </c:valAx>
      <c:valAx>
        <c:axId val="-15754364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75445168"/>
        <c:crosses val="max"/>
        <c:crossBetween val="midCat"/>
      </c:valAx>
      <c:valAx>
        <c:axId val="-1575445168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-157543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609342139493133E-2"/>
          <c:y val="0.10197983845063646"/>
          <c:w val="0.21042890741849757"/>
          <c:h val="0.16829198079927363"/>
        </c:manualLayout>
      </c:layout>
      <c:overlay val="0"/>
      <c:spPr>
        <a:solidFill>
          <a:schemeClr val="bg1"/>
        </a:solidFill>
        <a:ln>
          <a:solidFill>
            <a:srgbClr val="FFC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Tides and seepage meter rounds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54646235258331E-2"/>
          <c:y val="7.6502301117685745E-2"/>
          <c:w val="0.8652292520038769"/>
          <c:h val="0.85463112788701034"/>
        </c:manualLayout>
      </c:layout>
      <c:scatterChart>
        <c:scatterStyle val="lineMarker"/>
        <c:varyColors val="0"/>
        <c:ser>
          <c:idx val="0"/>
          <c:order val="0"/>
          <c:tx>
            <c:v>Tide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level'!$B$3:$B$218</c:f>
              <c:numCache>
                <c:formatCode>m/d/yyyy\ h:mm</c:formatCode>
                <c:ptCount val="216"/>
                <c:pt idx="0">
                  <c:v>42534.340277777781</c:v>
                </c:pt>
                <c:pt idx="1">
                  <c:v>42534.347222222219</c:v>
                </c:pt>
                <c:pt idx="2">
                  <c:v>42534.354166666664</c:v>
                </c:pt>
                <c:pt idx="3">
                  <c:v>42534.361111111109</c:v>
                </c:pt>
                <c:pt idx="4">
                  <c:v>42534.368055555555</c:v>
                </c:pt>
                <c:pt idx="5">
                  <c:v>42534.375</c:v>
                </c:pt>
                <c:pt idx="6">
                  <c:v>42534.381944444445</c:v>
                </c:pt>
                <c:pt idx="7">
                  <c:v>42534.388888888891</c:v>
                </c:pt>
                <c:pt idx="8">
                  <c:v>42534.395833333336</c:v>
                </c:pt>
                <c:pt idx="9">
                  <c:v>42534.402777777781</c:v>
                </c:pt>
                <c:pt idx="10">
                  <c:v>42534.409722222219</c:v>
                </c:pt>
                <c:pt idx="11">
                  <c:v>42534.416666666664</c:v>
                </c:pt>
                <c:pt idx="12">
                  <c:v>42534.423611111109</c:v>
                </c:pt>
                <c:pt idx="13">
                  <c:v>42534.430555555555</c:v>
                </c:pt>
                <c:pt idx="14">
                  <c:v>42534.4375</c:v>
                </c:pt>
                <c:pt idx="15">
                  <c:v>42534.444444444445</c:v>
                </c:pt>
                <c:pt idx="16">
                  <c:v>42534.451388888891</c:v>
                </c:pt>
                <c:pt idx="17">
                  <c:v>42534.458333333336</c:v>
                </c:pt>
                <c:pt idx="18">
                  <c:v>42534.465277777781</c:v>
                </c:pt>
                <c:pt idx="19">
                  <c:v>42534.472222222219</c:v>
                </c:pt>
                <c:pt idx="20">
                  <c:v>42534.479166666664</c:v>
                </c:pt>
                <c:pt idx="21">
                  <c:v>42534.486111111109</c:v>
                </c:pt>
                <c:pt idx="22">
                  <c:v>42534.493055555555</c:v>
                </c:pt>
                <c:pt idx="23">
                  <c:v>42534.5</c:v>
                </c:pt>
                <c:pt idx="24">
                  <c:v>42534.506944444445</c:v>
                </c:pt>
                <c:pt idx="25">
                  <c:v>42534.513888888891</c:v>
                </c:pt>
                <c:pt idx="26">
                  <c:v>42534.520833333336</c:v>
                </c:pt>
                <c:pt idx="27">
                  <c:v>42534.527777777781</c:v>
                </c:pt>
                <c:pt idx="28">
                  <c:v>42534.534722222219</c:v>
                </c:pt>
                <c:pt idx="29">
                  <c:v>42534.541666666664</c:v>
                </c:pt>
                <c:pt idx="30">
                  <c:v>42534.548611111109</c:v>
                </c:pt>
                <c:pt idx="31">
                  <c:v>42534.555555555555</c:v>
                </c:pt>
                <c:pt idx="32">
                  <c:v>42534.5625</c:v>
                </c:pt>
                <c:pt idx="33">
                  <c:v>42534.569444444445</c:v>
                </c:pt>
                <c:pt idx="34">
                  <c:v>42534.576388888891</c:v>
                </c:pt>
                <c:pt idx="35">
                  <c:v>42534.583333333336</c:v>
                </c:pt>
                <c:pt idx="36">
                  <c:v>42534.590277777781</c:v>
                </c:pt>
                <c:pt idx="37">
                  <c:v>42534.597222222219</c:v>
                </c:pt>
                <c:pt idx="38">
                  <c:v>42534.604166666664</c:v>
                </c:pt>
                <c:pt idx="39">
                  <c:v>42534.611111111109</c:v>
                </c:pt>
                <c:pt idx="40">
                  <c:v>42534.618055555555</c:v>
                </c:pt>
                <c:pt idx="41">
                  <c:v>42534.625</c:v>
                </c:pt>
                <c:pt idx="42">
                  <c:v>42534.631944444445</c:v>
                </c:pt>
                <c:pt idx="43">
                  <c:v>42534.638888888891</c:v>
                </c:pt>
                <c:pt idx="44">
                  <c:v>42534.645833333336</c:v>
                </c:pt>
                <c:pt idx="45">
                  <c:v>42534.652777777781</c:v>
                </c:pt>
                <c:pt idx="46">
                  <c:v>42534.659722222219</c:v>
                </c:pt>
                <c:pt idx="47">
                  <c:v>42534.666666666664</c:v>
                </c:pt>
                <c:pt idx="48">
                  <c:v>42534.673611111109</c:v>
                </c:pt>
                <c:pt idx="49">
                  <c:v>42534.680555555555</c:v>
                </c:pt>
                <c:pt idx="50">
                  <c:v>42534.6875</c:v>
                </c:pt>
                <c:pt idx="51">
                  <c:v>42534.694444444445</c:v>
                </c:pt>
                <c:pt idx="52">
                  <c:v>42534.701388888891</c:v>
                </c:pt>
                <c:pt idx="53">
                  <c:v>42534.708333333336</c:v>
                </c:pt>
                <c:pt idx="54">
                  <c:v>42534.715277777781</c:v>
                </c:pt>
                <c:pt idx="55">
                  <c:v>42534.722222222219</c:v>
                </c:pt>
                <c:pt idx="56">
                  <c:v>42534.729166666664</c:v>
                </c:pt>
                <c:pt idx="57">
                  <c:v>42534.736111111109</c:v>
                </c:pt>
                <c:pt idx="58">
                  <c:v>42534.743055555555</c:v>
                </c:pt>
                <c:pt idx="59">
                  <c:v>42534.75</c:v>
                </c:pt>
                <c:pt idx="60">
                  <c:v>42534.756944444445</c:v>
                </c:pt>
                <c:pt idx="61">
                  <c:v>42534.763888888891</c:v>
                </c:pt>
                <c:pt idx="62">
                  <c:v>42534.770833333336</c:v>
                </c:pt>
                <c:pt idx="63">
                  <c:v>42534.777777777781</c:v>
                </c:pt>
                <c:pt idx="64">
                  <c:v>42534.784722222219</c:v>
                </c:pt>
                <c:pt idx="65">
                  <c:v>42534.791666666664</c:v>
                </c:pt>
                <c:pt idx="66">
                  <c:v>42534.798611111109</c:v>
                </c:pt>
                <c:pt idx="67">
                  <c:v>42534.805555555555</c:v>
                </c:pt>
                <c:pt idx="68">
                  <c:v>42534.8125</c:v>
                </c:pt>
                <c:pt idx="69">
                  <c:v>42534.819444444445</c:v>
                </c:pt>
                <c:pt idx="70">
                  <c:v>42534.826388888891</c:v>
                </c:pt>
                <c:pt idx="71">
                  <c:v>42534.833333333336</c:v>
                </c:pt>
                <c:pt idx="72">
                  <c:v>42534.840277777781</c:v>
                </c:pt>
                <c:pt idx="73">
                  <c:v>42534.847222222219</c:v>
                </c:pt>
                <c:pt idx="74">
                  <c:v>42534.854166666664</c:v>
                </c:pt>
                <c:pt idx="75">
                  <c:v>42534.861111111109</c:v>
                </c:pt>
                <c:pt idx="76">
                  <c:v>42534.868055555555</c:v>
                </c:pt>
                <c:pt idx="77">
                  <c:v>42534.875</c:v>
                </c:pt>
                <c:pt idx="78">
                  <c:v>42534.881944444445</c:v>
                </c:pt>
                <c:pt idx="79">
                  <c:v>42534.888888888891</c:v>
                </c:pt>
                <c:pt idx="80">
                  <c:v>42534.895833333336</c:v>
                </c:pt>
                <c:pt idx="81">
                  <c:v>42534.902777777781</c:v>
                </c:pt>
                <c:pt idx="82">
                  <c:v>42534.909722222219</c:v>
                </c:pt>
                <c:pt idx="83">
                  <c:v>42534.916666666664</c:v>
                </c:pt>
                <c:pt idx="84">
                  <c:v>42534.923611111109</c:v>
                </c:pt>
                <c:pt idx="85">
                  <c:v>42534.930555555555</c:v>
                </c:pt>
                <c:pt idx="86">
                  <c:v>42534.9375</c:v>
                </c:pt>
                <c:pt idx="87">
                  <c:v>42534.944444444445</c:v>
                </c:pt>
                <c:pt idx="88">
                  <c:v>42534.951388888891</c:v>
                </c:pt>
                <c:pt idx="89">
                  <c:v>42534.958333333336</c:v>
                </c:pt>
                <c:pt idx="90">
                  <c:v>42534.965277777781</c:v>
                </c:pt>
                <c:pt idx="91">
                  <c:v>42534.972222222219</c:v>
                </c:pt>
                <c:pt idx="92">
                  <c:v>42534.979166666664</c:v>
                </c:pt>
                <c:pt idx="93">
                  <c:v>42534.986111111109</c:v>
                </c:pt>
                <c:pt idx="94">
                  <c:v>42534.993055555555</c:v>
                </c:pt>
                <c:pt idx="95">
                  <c:v>42535</c:v>
                </c:pt>
                <c:pt idx="96">
                  <c:v>42535.006944444445</c:v>
                </c:pt>
                <c:pt idx="97">
                  <c:v>42535.013888888891</c:v>
                </c:pt>
                <c:pt idx="98">
                  <c:v>42535.020833333336</c:v>
                </c:pt>
                <c:pt idx="99">
                  <c:v>42535.027777777781</c:v>
                </c:pt>
                <c:pt idx="100">
                  <c:v>42535.034722222219</c:v>
                </c:pt>
                <c:pt idx="101">
                  <c:v>42535.041666666664</c:v>
                </c:pt>
                <c:pt idx="102">
                  <c:v>42535.048611111109</c:v>
                </c:pt>
                <c:pt idx="103">
                  <c:v>42535.055555555555</c:v>
                </c:pt>
                <c:pt idx="104">
                  <c:v>42535.0625</c:v>
                </c:pt>
                <c:pt idx="105">
                  <c:v>42535.069444444445</c:v>
                </c:pt>
                <c:pt idx="106">
                  <c:v>42535.076388888891</c:v>
                </c:pt>
                <c:pt idx="107">
                  <c:v>42535.083333333336</c:v>
                </c:pt>
                <c:pt idx="108">
                  <c:v>42535.090277777781</c:v>
                </c:pt>
                <c:pt idx="109">
                  <c:v>42535.097222222219</c:v>
                </c:pt>
                <c:pt idx="110">
                  <c:v>42535.104166666664</c:v>
                </c:pt>
                <c:pt idx="111">
                  <c:v>42535.111111111109</c:v>
                </c:pt>
                <c:pt idx="112">
                  <c:v>42535.118055555555</c:v>
                </c:pt>
                <c:pt idx="113">
                  <c:v>42535.125</c:v>
                </c:pt>
                <c:pt idx="114">
                  <c:v>42535.131944444445</c:v>
                </c:pt>
                <c:pt idx="115">
                  <c:v>42535.138888888891</c:v>
                </c:pt>
                <c:pt idx="116">
                  <c:v>42535.145833333336</c:v>
                </c:pt>
                <c:pt idx="117">
                  <c:v>42535.152777777781</c:v>
                </c:pt>
                <c:pt idx="118">
                  <c:v>42535.159722222219</c:v>
                </c:pt>
                <c:pt idx="119">
                  <c:v>42535.166666666664</c:v>
                </c:pt>
                <c:pt idx="120">
                  <c:v>42535.173611111109</c:v>
                </c:pt>
                <c:pt idx="121">
                  <c:v>42535.180555555555</c:v>
                </c:pt>
                <c:pt idx="122">
                  <c:v>42535.1875</c:v>
                </c:pt>
                <c:pt idx="123">
                  <c:v>42535.194444444445</c:v>
                </c:pt>
                <c:pt idx="124">
                  <c:v>42535.201388888891</c:v>
                </c:pt>
                <c:pt idx="125">
                  <c:v>42535.208333333336</c:v>
                </c:pt>
                <c:pt idx="126">
                  <c:v>42535.215277777781</c:v>
                </c:pt>
                <c:pt idx="127">
                  <c:v>42535.222222222219</c:v>
                </c:pt>
                <c:pt idx="128">
                  <c:v>42535.229166666664</c:v>
                </c:pt>
                <c:pt idx="129">
                  <c:v>42535.236111111109</c:v>
                </c:pt>
                <c:pt idx="130">
                  <c:v>42535.243055555555</c:v>
                </c:pt>
                <c:pt idx="131">
                  <c:v>42535.25</c:v>
                </c:pt>
                <c:pt idx="132">
                  <c:v>42535.256944444445</c:v>
                </c:pt>
                <c:pt idx="133">
                  <c:v>42535.263888888891</c:v>
                </c:pt>
                <c:pt idx="134">
                  <c:v>42535.270833333336</c:v>
                </c:pt>
                <c:pt idx="135">
                  <c:v>42535.277777777781</c:v>
                </c:pt>
                <c:pt idx="136">
                  <c:v>42535.284722222219</c:v>
                </c:pt>
                <c:pt idx="137">
                  <c:v>42535.291666666664</c:v>
                </c:pt>
                <c:pt idx="138">
                  <c:v>42535.298611111109</c:v>
                </c:pt>
                <c:pt idx="139">
                  <c:v>42535.305555555555</c:v>
                </c:pt>
                <c:pt idx="140">
                  <c:v>42535.3125</c:v>
                </c:pt>
                <c:pt idx="141">
                  <c:v>42535.319444444445</c:v>
                </c:pt>
                <c:pt idx="142">
                  <c:v>42535.326388888891</c:v>
                </c:pt>
                <c:pt idx="143">
                  <c:v>42535.333333333336</c:v>
                </c:pt>
                <c:pt idx="144">
                  <c:v>42535.340277777781</c:v>
                </c:pt>
                <c:pt idx="145">
                  <c:v>42535.347222222219</c:v>
                </c:pt>
                <c:pt idx="146">
                  <c:v>42535.354166666664</c:v>
                </c:pt>
                <c:pt idx="147">
                  <c:v>42535.361111111109</c:v>
                </c:pt>
                <c:pt idx="148">
                  <c:v>42535.368055555555</c:v>
                </c:pt>
                <c:pt idx="149">
                  <c:v>42535.375</c:v>
                </c:pt>
                <c:pt idx="150">
                  <c:v>42535.381944444445</c:v>
                </c:pt>
                <c:pt idx="151">
                  <c:v>42535.388888888891</c:v>
                </c:pt>
                <c:pt idx="152">
                  <c:v>42535.395833333336</c:v>
                </c:pt>
                <c:pt idx="153">
                  <c:v>42535.402777777781</c:v>
                </c:pt>
                <c:pt idx="154">
                  <c:v>42535.409722222219</c:v>
                </c:pt>
                <c:pt idx="155">
                  <c:v>42535.416666666664</c:v>
                </c:pt>
                <c:pt idx="156">
                  <c:v>42535.423611111109</c:v>
                </c:pt>
                <c:pt idx="157">
                  <c:v>42535.430555555555</c:v>
                </c:pt>
                <c:pt idx="158">
                  <c:v>42535.4375</c:v>
                </c:pt>
                <c:pt idx="159">
                  <c:v>42535.444444444445</c:v>
                </c:pt>
                <c:pt idx="160">
                  <c:v>42535.451388888891</c:v>
                </c:pt>
                <c:pt idx="161">
                  <c:v>42535.458333333336</c:v>
                </c:pt>
                <c:pt idx="162">
                  <c:v>42535.465277777781</c:v>
                </c:pt>
                <c:pt idx="163">
                  <c:v>42535.472222222219</c:v>
                </c:pt>
                <c:pt idx="164">
                  <c:v>42535.479166666664</c:v>
                </c:pt>
                <c:pt idx="165">
                  <c:v>42535.486111111109</c:v>
                </c:pt>
                <c:pt idx="166">
                  <c:v>42535.493055555555</c:v>
                </c:pt>
                <c:pt idx="167">
                  <c:v>42535.5</c:v>
                </c:pt>
                <c:pt idx="168">
                  <c:v>42535.506944444445</c:v>
                </c:pt>
                <c:pt idx="169">
                  <c:v>42535.513888888891</c:v>
                </c:pt>
                <c:pt idx="170">
                  <c:v>42535.520833333336</c:v>
                </c:pt>
                <c:pt idx="171">
                  <c:v>42535.527777777781</c:v>
                </c:pt>
                <c:pt idx="172">
                  <c:v>42535.534722222219</c:v>
                </c:pt>
                <c:pt idx="173">
                  <c:v>42535.541666666664</c:v>
                </c:pt>
                <c:pt idx="174">
                  <c:v>42535.548611111109</c:v>
                </c:pt>
                <c:pt idx="175">
                  <c:v>42535.555555555555</c:v>
                </c:pt>
                <c:pt idx="176">
                  <c:v>42535.5625</c:v>
                </c:pt>
                <c:pt idx="177">
                  <c:v>42535.569444444445</c:v>
                </c:pt>
                <c:pt idx="178">
                  <c:v>42535.576388888891</c:v>
                </c:pt>
                <c:pt idx="179">
                  <c:v>42535.583333333336</c:v>
                </c:pt>
                <c:pt idx="180">
                  <c:v>42535.590277777781</c:v>
                </c:pt>
                <c:pt idx="181">
                  <c:v>42535.597222222219</c:v>
                </c:pt>
                <c:pt idx="182">
                  <c:v>42535.604166666664</c:v>
                </c:pt>
                <c:pt idx="183">
                  <c:v>42535.611111111109</c:v>
                </c:pt>
                <c:pt idx="184">
                  <c:v>42535.618055555555</c:v>
                </c:pt>
                <c:pt idx="185">
                  <c:v>42535.625</c:v>
                </c:pt>
                <c:pt idx="186">
                  <c:v>42535.631944444445</c:v>
                </c:pt>
                <c:pt idx="187">
                  <c:v>42535.638888888891</c:v>
                </c:pt>
                <c:pt idx="188">
                  <c:v>42535.645833333336</c:v>
                </c:pt>
                <c:pt idx="189">
                  <c:v>42535.652777777781</c:v>
                </c:pt>
                <c:pt idx="190">
                  <c:v>42535.659722222219</c:v>
                </c:pt>
                <c:pt idx="191">
                  <c:v>42535.666666666664</c:v>
                </c:pt>
                <c:pt idx="192">
                  <c:v>42535.673611111109</c:v>
                </c:pt>
                <c:pt idx="193">
                  <c:v>42535.680555555555</c:v>
                </c:pt>
                <c:pt idx="194">
                  <c:v>42535.6875</c:v>
                </c:pt>
                <c:pt idx="195">
                  <c:v>42535.694444444445</c:v>
                </c:pt>
                <c:pt idx="196">
                  <c:v>42535.701388888891</c:v>
                </c:pt>
                <c:pt idx="197">
                  <c:v>42535.708333333336</c:v>
                </c:pt>
                <c:pt idx="198">
                  <c:v>42535.715277777781</c:v>
                </c:pt>
                <c:pt idx="199">
                  <c:v>42535.722222222219</c:v>
                </c:pt>
                <c:pt idx="200">
                  <c:v>42535.729166666664</c:v>
                </c:pt>
                <c:pt idx="201">
                  <c:v>42535.736111111109</c:v>
                </c:pt>
                <c:pt idx="202">
                  <c:v>42535.743055555555</c:v>
                </c:pt>
                <c:pt idx="203">
                  <c:v>42535.75</c:v>
                </c:pt>
                <c:pt idx="204">
                  <c:v>42535.756944444445</c:v>
                </c:pt>
                <c:pt idx="205">
                  <c:v>42535.763888888891</c:v>
                </c:pt>
                <c:pt idx="206">
                  <c:v>42535.770833333336</c:v>
                </c:pt>
                <c:pt idx="207">
                  <c:v>42535.777777777781</c:v>
                </c:pt>
                <c:pt idx="208">
                  <c:v>42535.784722222219</c:v>
                </c:pt>
                <c:pt idx="209">
                  <c:v>42535.791666666664</c:v>
                </c:pt>
                <c:pt idx="210">
                  <c:v>42535.798611111109</c:v>
                </c:pt>
                <c:pt idx="211">
                  <c:v>42535.805555555555</c:v>
                </c:pt>
                <c:pt idx="212">
                  <c:v>42535.8125</c:v>
                </c:pt>
                <c:pt idx="213">
                  <c:v>42535.819444444445</c:v>
                </c:pt>
                <c:pt idx="214">
                  <c:v>42535.826388888891</c:v>
                </c:pt>
                <c:pt idx="215">
                  <c:v>42535.833333333336</c:v>
                </c:pt>
              </c:numCache>
            </c:numRef>
          </c:xVal>
          <c:yVal>
            <c:numRef>
              <c:f>'Tide level'!$C$3:$C$218</c:f>
              <c:numCache>
                <c:formatCode>0.00</c:formatCode>
                <c:ptCount val="216"/>
                <c:pt idx="0">
                  <c:v>0.32200000000000045</c:v>
                </c:pt>
                <c:pt idx="1">
                  <c:v>0.33895999999999959</c:v>
                </c:pt>
                <c:pt idx="2">
                  <c:v>0.24595000000000028</c:v>
                </c:pt>
                <c:pt idx="3">
                  <c:v>0.29350999999999883</c:v>
                </c:pt>
                <c:pt idx="4">
                  <c:v>0.26686000000000148</c:v>
                </c:pt>
                <c:pt idx="5">
                  <c:v>0.13601000000000113</c:v>
                </c:pt>
                <c:pt idx="6">
                  <c:v>0.22298000000000001</c:v>
                </c:pt>
                <c:pt idx="7">
                  <c:v>0.22060999999999922</c:v>
                </c:pt>
                <c:pt idx="8">
                  <c:v>9.4289999999998597E-2</c:v>
                </c:pt>
                <c:pt idx="9">
                  <c:v>2.3940000000000055E-2</c:v>
                </c:pt>
                <c:pt idx="10">
                  <c:v>7.3869999999999436E-2</c:v>
                </c:pt>
                <c:pt idx="11">
                  <c:v>0.11410000000000081</c:v>
                </c:pt>
                <c:pt idx="12">
                  <c:v>0.11164999999999964</c:v>
                </c:pt>
                <c:pt idx="13">
                  <c:v>5.8219999999998891E-2</c:v>
                </c:pt>
                <c:pt idx="14">
                  <c:v>2.8410000000001219E-2</c:v>
                </c:pt>
                <c:pt idx="15">
                  <c:v>7.4039999999999967E-2</c:v>
                </c:pt>
                <c:pt idx="16">
                  <c:v>4.3379999999999655E-2</c:v>
                </c:pt>
                <c:pt idx="17">
                  <c:v>9.3340000000000603E-2</c:v>
                </c:pt>
                <c:pt idx="18">
                  <c:v>7.2210000000000038E-2</c:v>
                </c:pt>
                <c:pt idx="19">
                  <c:v>5.9120000000000346E-2</c:v>
                </c:pt>
                <c:pt idx="20">
                  <c:v>0.10917000000000143</c:v>
                </c:pt>
                <c:pt idx="21">
                  <c:v>0.10032999999999902</c:v>
                </c:pt>
                <c:pt idx="22">
                  <c:v>0.15153999999999995</c:v>
                </c:pt>
                <c:pt idx="23">
                  <c:v>9.4900000000000095E-2</c:v>
                </c:pt>
                <c:pt idx="24">
                  <c:v>0.1493399999999997</c:v>
                </c:pt>
                <c:pt idx="25">
                  <c:v>0.20126999999999953</c:v>
                </c:pt>
                <c:pt idx="26">
                  <c:v>0.23882000000000062</c:v>
                </c:pt>
                <c:pt idx="27">
                  <c:v>0.20836999999999989</c:v>
                </c:pt>
                <c:pt idx="28">
                  <c:v>0.27199999999999819</c:v>
                </c:pt>
                <c:pt idx="29">
                  <c:v>0.29535999999999829</c:v>
                </c:pt>
                <c:pt idx="30">
                  <c:v>0.27544999999999847</c:v>
                </c:pt>
                <c:pt idx="31">
                  <c:v>0.32895999999999959</c:v>
                </c:pt>
                <c:pt idx="32">
                  <c:v>0.28574000000000072</c:v>
                </c:pt>
                <c:pt idx="33">
                  <c:v>0.37585000000000035</c:v>
                </c:pt>
                <c:pt idx="34">
                  <c:v>0.3847799999999984</c:v>
                </c:pt>
                <c:pt idx="35">
                  <c:v>0.44327999999999973</c:v>
                </c:pt>
                <c:pt idx="36">
                  <c:v>0.46394999999999981</c:v>
                </c:pt>
                <c:pt idx="37">
                  <c:v>0.44398000000000137</c:v>
                </c:pt>
                <c:pt idx="38">
                  <c:v>0.50115999999999983</c:v>
                </c:pt>
                <c:pt idx="39">
                  <c:v>0.53182000000000018</c:v>
                </c:pt>
                <c:pt idx="40">
                  <c:v>0.53159999999999852</c:v>
                </c:pt>
                <c:pt idx="41">
                  <c:v>0.58199000000000067</c:v>
                </c:pt>
                <c:pt idx="42">
                  <c:v>0.57468000000000075</c:v>
                </c:pt>
                <c:pt idx="43">
                  <c:v>0.60605999999999993</c:v>
                </c:pt>
                <c:pt idx="44">
                  <c:v>0.6280600000000004</c:v>
                </c:pt>
                <c:pt idx="45">
                  <c:v>0.6427700000000004</c:v>
                </c:pt>
                <c:pt idx="46">
                  <c:v>0.65520999999999963</c:v>
                </c:pt>
                <c:pt idx="47">
                  <c:v>0.6661999999999989</c:v>
                </c:pt>
                <c:pt idx="48">
                  <c:v>0.68390000000000095</c:v>
                </c:pt>
                <c:pt idx="49">
                  <c:v>0.71050999999999931</c:v>
                </c:pt>
                <c:pt idx="50">
                  <c:v>0.71862000000000081</c:v>
                </c:pt>
                <c:pt idx="51">
                  <c:v>0.72358999999999929</c:v>
                </c:pt>
                <c:pt idx="52">
                  <c:v>0.72374000000000027</c:v>
                </c:pt>
                <c:pt idx="53">
                  <c:v>0.72218000000000071</c:v>
                </c:pt>
                <c:pt idx="54">
                  <c:v>0.72375</c:v>
                </c:pt>
                <c:pt idx="55">
                  <c:v>0.72363999999999806</c:v>
                </c:pt>
                <c:pt idx="56">
                  <c:v>0.7140100000000007</c:v>
                </c:pt>
                <c:pt idx="57">
                  <c:v>0.72142000000000051</c:v>
                </c:pt>
                <c:pt idx="58">
                  <c:v>0.71134000000000019</c:v>
                </c:pt>
                <c:pt idx="59">
                  <c:v>0.70068999999999959</c:v>
                </c:pt>
                <c:pt idx="60">
                  <c:v>0.67971999999999977</c:v>
                </c:pt>
                <c:pt idx="61">
                  <c:v>0.65061999999999898</c:v>
                </c:pt>
                <c:pt idx="62">
                  <c:v>0.61710000000000031</c:v>
                </c:pt>
                <c:pt idx="63">
                  <c:v>0.60424999999999951</c:v>
                </c:pt>
                <c:pt idx="64">
                  <c:v>0.58975999999999884</c:v>
                </c:pt>
                <c:pt idx="65">
                  <c:v>0.57562999999999875</c:v>
                </c:pt>
                <c:pt idx="66">
                  <c:v>0.559670000000001</c:v>
                </c:pt>
                <c:pt idx="67">
                  <c:v>0.53644999999999987</c:v>
                </c:pt>
                <c:pt idx="68">
                  <c:v>0.52267000000000052</c:v>
                </c:pt>
                <c:pt idx="69">
                  <c:v>0.50490999999999986</c:v>
                </c:pt>
                <c:pt idx="70">
                  <c:v>0.49639999999999873</c:v>
                </c:pt>
                <c:pt idx="71">
                  <c:v>0.4670499999999993</c:v>
                </c:pt>
                <c:pt idx="72">
                  <c:v>0.46726000000000112</c:v>
                </c:pt>
                <c:pt idx="73">
                  <c:v>0.42222999999999955</c:v>
                </c:pt>
                <c:pt idx="74">
                  <c:v>0.40615000000000007</c:v>
                </c:pt>
                <c:pt idx="75">
                  <c:v>0.39478000000000063</c:v>
                </c:pt>
                <c:pt idx="76">
                  <c:v>0.35632000000000064</c:v>
                </c:pt>
                <c:pt idx="77">
                  <c:v>0.34617999999999938</c:v>
                </c:pt>
                <c:pt idx="78">
                  <c:v>0.3161500000000001</c:v>
                </c:pt>
                <c:pt idx="79">
                  <c:v>0.30030999999999947</c:v>
                </c:pt>
                <c:pt idx="80">
                  <c:v>0.27769000000000005</c:v>
                </c:pt>
                <c:pt idx="81">
                  <c:v>0.26701999999999998</c:v>
                </c:pt>
                <c:pt idx="82">
                  <c:v>0.24915999999999941</c:v>
                </c:pt>
                <c:pt idx="83">
                  <c:v>0.21560999999999922</c:v>
                </c:pt>
                <c:pt idx="84">
                  <c:v>0.20622000000000071</c:v>
                </c:pt>
                <c:pt idx="85">
                  <c:v>0.20036999999999808</c:v>
                </c:pt>
                <c:pt idx="86">
                  <c:v>0.16859000000000152</c:v>
                </c:pt>
                <c:pt idx="87">
                  <c:v>0.14896999999999935</c:v>
                </c:pt>
                <c:pt idx="88">
                  <c:v>0.14836000000000013</c:v>
                </c:pt>
                <c:pt idx="89">
                  <c:v>0.14142000000000052</c:v>
                </c:pt>
                <c:pt idx="90">
                  <c:v>0.14894000000000004</c:v>
                </c:pt>
                <c:pt idx="91">
                  <c:v>0.13332999999999856</c:v>
                </c:pt>
                <c:pt idx="92">
                  <c:v>0.13788999999999987</c:v>
                </c:pt>
                <c:pt idx="93">
                  <c:v>0.11913000000000011</c:v>
                </c:pt>
                <c:pt idx="94">
                  <c:v>0.13352999999999837</c:v>
                </c:pt>
                <c:pt idx="95">
                  <c:v>0.12322999999999866</c:v>
                </c:pt>
                <c:pt idx="96">
                  <c:v>0.13046000000000049</c:v>
                </c:pt>
                <c:pt idx="97">
                  <c:v>0.13527000000000045</c:v>
                </c:pt>
                <c:pt idx="98">
                  <c:v>0.13959999999999809</c:v>
                </c:pt>
                <c:pt idx="99">
                  <c:v>0.17778000000000019</c:v>
                </c:pt>
                <c:pt idx="100">
                  <c:v>0.18200000000000047</c:v>
                </c:pt>
                <c:pt idx="101">
                  <c:v>0.21726000000000112</c:v>
                </c:pt>
                <c:pt idx="102">
                  <c:v>0.2313799999999992</c:v>
                </c:pt>
                <c:pt idx="103">
                  <c:v>0.25998999999999794</c:v>
                </c:pt>
                <c:pt idx="104">
                  <c:v>0.28991999999999962</c:v>
                </c:pt>
                <c:pt idx="105">
                  <c:v>0.3132099999999991</c:v>
                </c:pt>
                <c:pt idx="106">
                  <c:v>0.32477000000000089</c:v>
                </c:pt>
                <c:pt idx="107">
                  <c:v>0.34425999999999929</c:v>
                </c:pt>
                <c:pt idx="108">
                  <c:v>0.37909999999999855</c:v>
                </c:pt>
                <c:pt idx="109">
                  <c:v>0.4025499999999988</c:v>
                </c:pt>
                <c:pt idx="110">
                  <c:v>0.41982999999999948</c:v>
                </c:pt>
                <c:pt idx="111">
                  <c:v>0.44460000000000038</c:v>
                </c:pt>
                <c:pt idx="112">
                  <c:v>0.45615999999999984</c:v>
                </c:pt>
                <c:pt idx="113">
                  <c:v>0.4896100000000001</c:v>
                </c:pt>
                <c:pt idx="114">
                  <c:v>0.49514000000000125</c:v>
                </c:pt>
                <c:pt idx="115">
                  <c:v>0.5087699999999995</c:v>
                </c:pt>
                <c:pt idx="116">
                  <c:v>0.52589000000000174</c:v>
                </c:pt>
                <c:pt idx="117">
                  <c:v>0.56019999999999981</c:v>
                </c:pt>
                <c:pt idx="118">
                  <c:v>0.57194000000000189</c:v>
                </c:pt>
                <c:pt idx="119">
                  <c:v>0.58496000000000092</c:v>
                </c:pt>
                <c:pt idx="120">
                  <c:v>0.6012899999999991</c:v>
                </c:pt>
                <c:pt idx="121">
                  <c:v>0.62301999999999902</c:v>
                </c:pt>
                <c:pt idx="122">
                  <c:v>0.65388999999999897</c:v>
                </c:pt>
                <c:pt idx="123">
                  <c:v>0.61265999999999854</c:v>
                </c:pt>
                <c:pt idx="124">
                  <c:v>0.63211000000000017</c:v>
                </c:pt>
                <c:pt idx="125">
                  <c:v>0.63886999999999938</c:v>
                </c:pt>
                <c:pt idx="126">
                  <c:v>0.63572999999999869</c:v>
                </c:pt>
                <c:pt idx="127">
                  <c:v>0.64767000000000052</c:v>
                </c:pt>
                <c:pt idx="128">
                  <c:v>0.65953999999999946</c:v>
                </c:pt>
                <c:pt idx="129">
                  <c:v>0.67611000000000099</c:v>
                </c:pt>
                <c:pt idx="130">
                  <c:v>0.66890999999999845</c:v>
                </c:pt>
                <c:pt idx="131">
                  <c:v>0.67659000000000102</c:v>
                </c:pt>
                <c:pt idx="132">
                  <c:v>0.64214999999999922</c:v>
                </c:pt>
                <c:pt idx="133">
                  <c:v>0.66571999999999887</c:v>
                </c:pt>
                <c:pt idx="134">
                  <c:v>0.64523000000000141</c:v>
                </c:pt>
                <c:pt idx="135">
                  <c:v>0.61182000000000014</c:v>
                </c:pt>
                <c:pt idx="136">
                  <c:v>0.57115000000000005</c:v>
                </c:pt>
                <c:pt idx="137">
                  <c:v>0.57084000000000057</c:v>
                </c:pt>
                <c:pt idx="138">
                  <c:v>0.54314999999999825</c:v>
                </c:pt>
                <c:pt idx="139">
                  <c:v>0.52657000000000154</c:v>
                </c:pt>
                <c:pt idx="140">
                  <c:v>0.5156200000000013</c:v>
                </c:pt>
                <c:pt idx="141">
                  <c:v>0.4813799999999992</c:v>
                </c:pt>
                <c:pt idx="142">
                  <c:v>0.48863000000000056</c:v>
                </c:pt>
                <c:pt idx="143">
                  <c:v>0.45732999999999946</c:v>
                </c:pt>
                <c:pt idx="144">
                  <c:v>0.44805999999999813</c:v>
                </c:pt>
                <c:pt idx="145">
                  <c:v>0.36511999999999944</c:v>
                </c:pt>
                <c:pt idx="146">
                  <c:v>0.38332000000000105</c:v>
                </c:pt>
                <c:pt idx="147">
                  <c:v>0.34844000000000053</c:v>
                </c:pt>
                <c:pt idx="148">
                  <c:v>0.37836999999999987</c:v>
                </c:pt>
                <c:pt idx="149">
                  <c:v>0.35189000000000076</c:v>
                </c:pt>
                <c:pt idx="150">
                  <c:v>0.31184999999999946</c:v>
                </c:pt>
                <c:pt idx="151">
                  <c:v>0.32114000000000031</c:v>
                </c:pt>
                <c:pt idx="152">
                  <c:v>0.28232999999999947</c:v>
                </c:pt>
                <c:pt idx="153">
                  <c:v>0.22192000000000006</c:v>
                </c:pt>
                <c:pt idx="154">
                  <c:v>0.25353000000000064</c:v>
                </c:pt>
                <c:pt idx="155">
                  <c:v>0.2459699999999998</c:v>
                </c:pt>
                <c:pt idx="156">
                  <c:v>0.20016999999999827</c:v>
                </c:pt>
                <c:pt idx="157">
                  <c:v>0.21089999999999917</c:v>
                </c:pt>
                <c:pt idx="158">
                  <c:v>0.12913999999999987</c:v>
                </c:pt>
                <c:pt idx="159">
                  <c:v>0.15455000000000155</c:v>
                </c:pt>
                <c:pt idx="160">
                  <c:v>0.12652000000000044</c:v>
                </c:pt>
                <c:pt idx="161">
                  <c:v>0.12194999999999936</c:v>
                </c:pt>
                <c:pt idx="162">
                  <c:v>8.9669999999998709E-2</c:v>
                </c:pt>
                <c:pt idx="163">
                  <c:v>9.4210000000000488E-2</c:v>
                </c:pt>
                <c:pt idx="164">
                  <c:v>8.6730000000000015E-2</c:v>
                </c:pt>
                <c:pt idx="165">
                  <c:v>9.3240000000000697E-2</c:v>
                </c:pt>
                <c:pt idx="166">
                  <c:v>5.5809999999999034E-2</c:v>
                </c:pt>
                <c:pt idx="167">
                  <c:v>3.167000000000144E-2</c:v>
                </c:pt>
                <c:pt idx="168">
                  <c:v>6.2889999999999877E-2</c:v>
                </c:pt>
                <c:pt idx="169">
                  <c:v>5.7379999999998293E-2</c:v>
                </c:pt>
                <c:pt idx="170">
                  <c:v>8.9980000000000476E-2</c:v>
                </c:pt>
                <c:pt idx="171">
                  <c:v>9.9449999999999358E-2</c:v>
                </c:pt>
                <c:pt idx="172">
                  <c:v>0.11117999999999938</c:v>
                </c:pt>
                <c:pt idx="173">
                  <c:v>0.14257000000000061</c:v>
                </c:pt>
                <c:pt idx="174">
                  <c:v>0.1657199999999989</c:v>
                </c:pt>
                <c:pt idx="175">
                  <c:v>0.19501000000000204</c:v>
                </c:pt>
                <c:pt idx="176">
                  <c:v>0.22103999999999815</c:v>
                </c:pt>
                <c:pt idx="177">
                  <c:v>0.24263999999999897</c:v>
                </c:pt>
                <c:pt idx="178">
                  <c:v>0.28687999999999875</c:v>
                </c:pt>
                <c:pt idx="179">
                  <c:v>0.29207000000000105</c:v>
                </c:pt>
                <c:pt idx="180">
                  <c:v>0.30848999999999932</c:v>
                </c:pt>
                <c:pt idx="181">
                  <c:v>0.35096999999999978</c:v>
                </c:pt>
                <c:pt idx="182">
                  <c:v>0.35384999999999989</c:v>
                </c:pt>
                <c:pt idx="183">
                  <c:v>0.40682000000000018</c:v>
                </c:pt>
                <c:pt idx="184">
                  <c:v>0.40832000000000107</c:v>
                </c:pt>
                <c:pt idx="185">
                  <c:v>0.43838999999999939</c:v>
                </c:pt>
                <c:pt idx="186">
                  <c:v>0.47111000000000103</c:v>
                </c:pt>
                <c:pt idx="187">
                  <c:v>0.48681000000000041</c:v>
                </c:pt>
                <c:pt idx="188">
                  <c:v>0.50888000000000144</c:v>
                </c:pt>
                <c:pt idx="189">
                  <c:v>0.55426000000000153</c:v>
                </c:pt>
                <c:pt idx="190">
                  <c:v>0.53979000000000044</c:v>
                </c:pt>
                <c:pt idx="191">
                  <c:v>0.54768000000000028</c:v>
                </c:pt>
                <c:pt idx="192">
                  <c:v>0.61288999999999982</c:v>
                </c:pt>
                <c:pt idx="193">
                  <c:v>0.62963999999999942</c:v>
                </c:pt>
                <c:pt idx="194">
                  <c:v>0.63278999999999996</c:v>
                </c:pt>
                <c:pt idx="195">
                  <c:v>0.63565000000000049</c:v>
                </c:pt>
                <c:pt idx="196">
                  <c:v>0.66656999999999922</c:v>
                </c:pt>
                <c:pt idx="197">
                  <c:v>0.65432999999999997</c:v>
                </c:pt>
                <c:pt idx="198">
                  <c:v>0.66230999999999995</c:v>
                </c:pt>
                <c:pt idx="199">
                  <c:v>0.6912699999999995</c:v>
                </c:pt>
                <c:pt idx="200">
                  <c:v>0.6854000000000019</c:v>
                </c:pt>
                <c:pt idx="201">
                  <c:v>0.7030999999999995</c:v>
                </c:pt>
                <c:pt idx="202">
                  <c:v>0.70752000000000181</c:v>
                </c:pt>
                <c:pt idx="203">
                  <c:v>0.70365000000000011</c:v>
                </c:pt>
                <c:pt idx="204">
                  <c:v>0.69990000000000008</c:v>
                </c:pt>
                <c:pt idx="205">
                  <c:v>0.69559999999999944</c:v>
                </c:pt>
                <c:pt idx="206">
                  <c:v>0.69649000000000116</c:v>
                </c:pt>
                <c:pt idx="207">
                  <c:v>0.68767000000000056</c:v>
                </c:pt>
                <c:pt idx="208">
                  <c:v>0.67680000000000062</c:v>
                </c:pt>
                <c:pt idx="209">
                  <c:v>0.66182999999999992</c:v>
                </c:pt>
                <c:pt idx="210">
                  <c:v>0.6340000000000009</c:v>
                </c:pt>
                <c:pt idx="211">
                  <c:v>0.61926000000000159</c:v>
                </c:pt>
                <c:pt idx="212">
                  <c:v>0.59357999999999944</c:v>
                </c:pt>
                <c:pt idx="213">
                  <c:v>0.57332999999999856</c:v>
                </c:pt>
                <c:pt idx="214">
                  <c:v>0.55113000000000056</c:v>
                </c:pt>
                <c:pt idx="215">
                  <c:v>0.52678999999999865</c:v>
                </c:pt>
              </c:numCache>
            </c:numRef>
          </c:yVal>
          <c:smooth val="0"/>
        </c:ser>
        <c:ser>
          <c:idx val="1"/>
          <c:order val="1"/>
          <c:tx>
            <c:v>1A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level'!$B$9:$B$22</c:f>
              <c:numCache>
                <c:formatCode>m/d/yyyy\ h:mm</c:formatCode>
                <c:ptCount val="14"/>
                <c:pt idx="0">
                  <c:v>42534.381944444445</c:v>
                </c:pt>
                <c:pt idx="1">
                  <c:v>42534.388888888891</c:v>
                </c:pt>
                <c:pt idx="2">
                  <c:v>42534.395833333336</c:v>
                </c:pt>
                <c:pt idx="3">
                  <c:v>42534.402777777781</c:v>
                </c:pt>
                <c:pt idx="4">
                  <c:v>42534.409722222219</c:v>
                </c:pt>
                <c:pt idx="5">
                  <c:v>42534.416666666664</c:v>
                </c:pt>
                <c:pt idx="6">
                  <c:v>42534.423611111109</c:v>
                </c:pt>
                <c:pt idx="7">
                  <c:v>42534.430555555555</c:v>
                </c:pt>
                <c:pt idx="8">
                  <c:v>42534.4375</c:v>
                </c:pt>
                <c:pt idx="9">
                  <c:v>42534.444444444445</c:v>
                </c:pt>
                <c:pt idx="10">
                  <c:v>42534.451388888891</c:v>
                </c:pt>
                <c:pt idx="11">
                  <c:v>42534.458333333336</c:v>
                </c:pt>
                <c:pt idx="12">
                  <c:v>42534.465277777781</c:v>
                </c:pt>
                <c:pt idx="13">
                  <c:v>42534.472222222219</c:v>
                </c:pt>
              </c:numCache>
            </c:numRef>
          </c:xVal>
          <c:yVal>
            <c:numRef>
              <c:f>'Tide level'!$C$9:$C$22</c:f>
              <c:numCache>
                <c:formatCode>0.00</c:formatCode>
                <c:ptCount val="14"/>
                <c:pt idx="0">
                  <c:v>0.22298000000000001</c:v>
                </c:pt>
                <c:pt idx="1">
                  <c:v>0.22060999999999922</c:v>
                </c:pt>
                <c:pt idx="2">
                  <c:v>9.4289999999998597E-2</c:v>
                </c:pt>
                <c:pt idx="3">
                  <c:v>2.3940000000000055E-2</c:v>
                </c:pt>
                <c:pt idx="4">
                  <c:v>7.3869999999999436E-2</c:v>
                </c:pt>
                <c:pt idx="5">
                  <c:v>0.11410000000000081</c:v>
                </c:pt>
                <c:pt idx="6">
                  <c:v>0.11164999999999964</c:v>
                </c:pt>
                <c:pt idx="7">
                  <c:v>5.8219999999998891E-2</c:v>
                </c:pt>
                <c:pt idx="8">
                  <c:v>2.8410000000001219E-2</c:v>
                </c:pt>
                <c:pt idx="9">
                  <c:v>7.4039999999999967E-2</c:v>
                </c:pt>
                <c:pt idx="10">
                  <c:v>4.3379999999999655E-2</c:v>
                </c:pt>
                <c:pt idx="11">
                  <c:v>9.3340000000000603E-2</c:v>
                </c:pt>
                <c:pt idx="12">
                  <c:v>7.2210000000000038E-2</c:v>
                </c:pt>
                <c:pt idx="13">
                  <c:v>5.9120000000000346E-2</c:v>
                </c:pt>
              </c:numCache>
            </c:numRef>
          </c:yVal>
          <c:smooth val="0"/>
        </c:ser>
        <c:ser>
          <c:idx val="2"/>
          <c:order val="2"/>
          <c:tx>
            <c:v>1B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level'!$B$22:$B$35</c:f>
              <c:numCache>
                <c:formatCode>m/d/yyyy\ h:mm</c:formatCode>
                <c:ptCount val="14"/>
                <c:pt idx="0">
                  <c:v>42534.472222222219</c:v>
                </c:pt>
                <c:pt idx="1">
                  <c:v>42534.479166666664</c:v>
                </c:pt>
                <c:pt idx="2">
                  <c:v>42534.486111111109</c:v>
                </c:pt>
                <c:pt idx="3">
                  <c:v>42534.493055555555</c:v>
                </c:pt>
                <c:pt idx="4">
                  <c:v>42534.5</c:v>
                </c:pt>
                <c:pt idx="5">
                  <c:v>42534.506944444445</c:v>
                </c:pt>
                <c:pt idx="6">
                  <c:v>42534.513888888891</c:v>
                </c:pt>
                <c:pt idx="7">
                  <c:v>42534.520833333336</c:v>
                </c:pt>
                <c:pt idx="8">
                  <c:v>42534.527777777781</c:v>
                </c:pt>
                <c:pt idx="9">
                  <c:v>42534.534722222219</c:v>
                </c:pt>
                <c:pt idx="10">
                  <c:v>42534.541666666664</c:v>
                </c:pt>
                <c:pt idx="11">
                  <c:v>42534.548611111109</c:v>
                </c:pt>
                <c:pt idx="12">
                  <c:v>42534.555555555555</c:v>
                </c:pt>
                <c:pt idx="13">
                  <c:v>42534.5625</c:v>
                </c:pt>
              </c:numCache>
            </c:numRef>
          </c:xVal>
          <c:yVal>
            <c:numRef>
              <c:f>'Tide level'!$C$22:$C$35</c:f>
              <c:numCache>
                <c:formatCode>0.00</c:formatCode>
                <c:ptCount val="14"/>
                <c:pt idx="0">
                  <c:v>5.9120000000000346E-2</c:v>
                </c:pt>
                <c:pt idx="1">
                  <c:v>0.10917000000000143</c:v>
                </c:pt>
                <c:pt idx="2">
                  <c:v>0.10032999999999902</c:v>
                </c:pt>
                <c:pt idx="3">
                  <c:v>0.15153999999999995</c:v>
                </c:pt>
                <c:pt idx="4">
                  <c:v>9.4900000000000095E-2</c:v>
                </c:pt>
                <c:pt idx="5">
                  <c:v>0.1493399999999997</c:v>
                </c:pt>
                <c:pt idx="6">
                  <c:v>0.20126999999999953</c:v>
                </c:pt>
                <c:pt idx="7">
                  <c:v>0.23882000000000062</c:v>
                </c:pt>
                <c:pt idx="8">
                  <c:v>0.20836999999999989</c:v>
                </c:pt>
                <c:pt idx="9">
                  <c:v>0.27199999999999819</c:v>
                </c:pt>
                <c:pt idx="10">
                  <c:v>0.29535999999999829</c:v>
                </c:pt>
                <c:pt idx="11">
                  <c:v>0.27544999999999847</c:v>
                </c:pt>
                <c:pt idx="12">
                  <c:v>0.32895999999999959</c:v>
                </c:pt>
                <c:pt idx="13">
                  <c:v>0.28574000000000072</c:v>
                </c:pt>
              </c:numCache>
            </c:numRef>
          </c:yVal>
          <c:smooth val="0"/>
        </c:ser>
        <c:ser>
          <c:idx val="3"/>
          <c:order val="3"/>
          <c:tx>
            <c:v>1C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level'!$B$35:$B$49</c:f>
              <c:numCache>
                <c:formatCode>m/d/yyyy\ h:mm</c:formatCode>
                <c:ptCount val="15"/>
                <c:pt idx="0">
                  <c:v>42534.5625</c:v>
                </c:pt>
                <c:pt idx="1">
                  <c:v>42534.569444444445</c:v>
                </c:pt>
                <c:pt idx="2">
                  <c:v>42534.576388888891</c:v>
                </c:pt>
                <c:pt idx="3">
                  <c:v>42534.583333333336</c:v>
                </c:pt>
                <c:pt idx="4">
                  <c:v>42534.590277777781</c:v>
                </c:pt>
                <c:pt idx="5">
                  <c:v>42534.597222222219</c:v>
                </c:pt>
                <c:pt idx="6">
                  <c:v>42534.604166666664</c:v>
                </c:pt>
                <c:pt idx="7">
                  <c:v>42534.611111111109</c:v>
                </c:pt>
                <c:pt idx="8">
                  <c:v>42534.618055555555</c:v>
                </c:pt>
                <c:pt idx="9">
                  <c:v>42534.625</c:v>
                </c:pt>
                <c:pt idx="10">
                  <c:v>42534.631944444445</c:v>
                </c:pt>
                <c:pt idx="11">
                  <c:v>42534.638888888891</c:v>
                </c:pt>
                <c:pt idx="12">
                  <c:v>42534.645833333336</c:v>
                </c:pt>
                <c:pt idx="13">
                  <c:v>42534.652777777781</c:v>
                </c:pt>
                <c:pt idx="14">
                  <c:v>42534.659722222219</c:v>
                </c:pt>
              </c:numCache>
            </c:numRef>
          </c:xVal>
          <c:yVal>
            <c:numRef>
              <c:f>'Tide level'!$C$35:$C$49</c:f>
              <c:numCache>
                <c:formatCode>0.00</c:formatCode>
                <c:ptCount val="15"/>
                <c:pt idx="0">
                  <c:v>0.28574000000000072</c:v>
                </c:pt>
                <c:pt idx="1">
                  <c:v>0.37585000000000035</c:v>
                </c:pt>
                <c:pt idx="2">
                  <c:v>0.3847799999999984</c:v>
                </c:pt>
                <c:pt idx="3">
                  <c:v>0.44327999999999973</c:v>
                </c:pt>
                <c:pt idx="4">
                  <c:v>0.46394999999999981</c:v>
                </c:pt>
                <c:pt idx="5">
                  <c:v>0.44398000000000137</c:v>
                </c:pt>
                <c:pt idx="6">
                  <c:v>0.50115999999999983</c:v>
                </c:pt>
                <c:pt idx="7">
                  <c:v>0.53182000000000018</c:v>
                </c:pt>
                <c:pt idx="8">
                  <c:v>0.53159999999999852</c:v>
                </c:pt>
                <c:pt idx="9">
                  <c:v>0.58199000000000067</c:v>
                </c:pt>
                <c:pt idx="10">
                  <c:v>0.57468000000000075</c:v>
                </c:pt>
                <c:pt idx="11">
                  <c:v>0.60605999999999993</c:v>
                </c:pt>
                <c:pt idx="12">
                  <c:v>0.6280600000000004</c:v>
                </c:pt>
                <c:pt idx="13">
                  <c:v>0.6427700000000004</c:v>
                </c:pt>
                <c:pt idx="14">
                  <c:v>0.65520999999999963</c:v>
                </c:pt>
              </c:numCache>
            </c:numRef>
          </c:yVal>
          <c:smooth val="0"/>
        </c:ser>
        <c:ser>
          <c:idx val="4"/>
          <c:order val="4"/>
          <c:tx>
            <c:v>1D</c:v>
          </c:tx>
          <c:spPr>
            <a:ln w="254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level'!$B$49:$B$62</c:f>
              <c:numCache>
                <c:formatCode>m/d/yyyy\ h:mm</c:formatCode>
                <c:ptCount val="14"/>
                <c:pt idx="0">
                  <c:v>42534.659722222219</c:v>
                </c:pt>
                <c:pt idx="1">
                  <c:v>42534.666666666664</c:v>
                </c:pt>
                <c:pt idx="2">
                  <c:v>42534.673611111109</c:v>
                </c:pt>
                <c:pt idx="3">
                  <c:v>42534.680555555555</c:v>
                </c:pt>
                <c:pt idx="4">
                  <c:v>42534.6875</c:v>
                </c:pt>
                <c:pt idx="5">
                  <c:v>42534.694444444445</c:v>
                </c:pt>
                <c:pt idx="6">
                  <c:v>42534.701388888891</c:v>
                </c:pt>
                <c:pt idx="7">
                  <c:v>42534.708333333336</c:v>
                </c:pt>
                <c:pt idx="8">
                  <c:v>42534.715277777781</c:v>
                </c:pt>
                <c:pt idx="9">
                  <c:v>42534.722222222219</c:v>
                </c:pt>
                <c:pt idx="10">
                  <c:v>42534.729166666664</c:v>
                </c:pt>
                <c:pt idx="11">
                  <c:v>42534.736111111109</c:v>
                </c:pt>
                <c:pt idx="12">
                  <c:v>42534.743055555555</c:v>
                </c:pt>
                <c:pt idx="13">
                  <c:v>42534.75</c:v>
                </c:pt>
              </c:numCache>
            </c:numRef>
          </c:xVal>
          <c:yVal>
            <c:numRef>
              <c:f>'Tide level'!$C$49:$C$62</c:f>
              <c:numCache>
                <c:formatCode>0.00</c:formatCode>
                <c:ptCount val="14"/>
                <c:pt idx="0">
                  <c:v>0.65520999999999963</c:v>
                </c:pt>
                <c:pt idx="1">
                  <c:v>0.6661999999999989</c:v>
                </c:pt>
                <c:pt idx="2">
                  <c:v>0.68390000000000095</c:v>
                </c:pt>
                <c:pt idx="3">
                  <c:v>0.71050999999999931</c:v>
                </c:pt>
                <c:pt idx="4">
                  <c:v>0.71862000000000081</c:v>
                </c:pt>
                <c:pt idx="5">
                  <c:v>0.72358999999999929</c:v>
                </c:pt>
                <c:pt idx="6">
                  <c:v>0.72374000000000027</c:v>
                </c:pt>
                <c:pt idx="7">
                  <c:v>0.72218000000000071</c:v>
                </c:pt>
                <c:pt idx="8">
                  <c:v>0.72375</c:v>
                </c:pt>
                <c:pt idx="9">
                  <c:v>0.72363999999999806</c:v>
                </c:pt>
                <c:pt idx="10">
                  <c:v>0.7140100000000007</c:v>
                </c:pt>
                <c:pt idx="11">
                  <c:v>0.72142000000000051</c:v>
                </c:pt>
                <c:pt idx="12">
                  <c:v>0.71134000000000019</c:v>
                </c:pt>
                <c:pt idx="13">
                  <c:v>0.70068999999999959</c:v>
                </c:pt>
              </c:numCache>
            </c:numRef>
          </c:yVal>
          <c:smooth val="0"/>
        </c:ser>
        <c:ser>
          <c:idx val="5"/>
          <c:order val="5"/>
          <c:tx>
            <c:v>1E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level'!$B$62:$B$72</c:f>
              <c:numCache>
                <c:formatCode>m/d/yyyy\ h:mm</c:formatCode>
                <c:ptCount val="11"/>
                <c:pt idx="0">
                  <c:v>42534.75</c:v>
                </c:pt>
                <c:pt idx="1">
                  <c:v>42534.756944444445</c:v>
                </c:pt>
                <c:pt idx="2">
                  <c:v>42534.763888888891</c:v>
                </c:pt>
                <c:pt idx="3">
                  <c:v>42534.770833333336</c:v>
                </c:pt>
                <c:pt idx="4">
                  <c:v>42534.777777777781</c:v>
                </c:pt>
                <c:pt idx="5">
                  <c:v>42534.784722222219</c:v>
                </c:pt>
                <c:pt idx="6">
                  <c:v>42534.791666666664</c:v>
                </c:pt>
                <c:pt idx="7">
                  <c:v>42534.798611111109</c:v>
                </c:pt>
                <c:pt idx="8">
                  <c:v>42534.805555555555</c:v>
                </c:pt>
                <c:pt idx="9">
                  <c:v>42534.8125</c:v>
                </c:pt>
                <c:pt idx="10">
                  <c:v>42534.819444444445</c:v>
                </c:pt>
              </c:numCache>
            </c:numRef>
          </c:xVal>
          <c:yVal>
            <c:numRef>
              <c:f>'Tide level'!$C$62:$C$72</c:f>
              <c:numCache>
                <c:formatCode>0.00</c:formatCode>
                <c:ptCount val="11"/>
                <c:pt idx="0">
                  <c:v>0.70068999999999959</c:v>
                </c:pt>
                <c:pt idx="1">
                  <c:v>0.67971999999999977</c:v>
                </c:pt>
                <c:pt idx="2">
                  <c:v>0.65061999999999898</c:v>
                </c:pt>
                <c:pt idx="3">
                  <c:v>0.61710000000000031</c:v>
                </c:pt>
                <c:pt idx="4">
                  <c:v>0.60424999999999951</c:v>
                </c:pt>
                <c:pt idx="5">
                  <c:v>0.58975999999999884</c:v>
                </c:pt>
                <c:pt idx="6">
                  <c:v>0.57562999999999875</c:v>
                </c:pt>
                <c:pt idx="7">
                  <c:v>0.559670000000001</c:v>
                </c:pt>
                <c:pt idx="8">
                  <c:v>0.53644999999999987</c:v>
                </c:pt>
                <c:pt idx="9">
                  <c:v>0.52267000000000052</c:v>
                </c:pt>
                <c:pt idx="10">
                  <c:v>0.50490999999999986</c:v>
                </c:pt>
              </c:numCache>
            </c:numRef>
          </c:yVal>
          <c:smooth val="0"/>
        </c:ser>
        <c:ser>
          <c:idx val="6"/>
          <c:order val="6"/>
          <c:tx>
            <c:v>2A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level'!$B$157:$B$170</c:f>
              <c:numCache>
                <c:formatCode>m/d/yyyy\ h:mm</c:formatCode>
                <c:ptCount val="14"/>
                <c:pt idx="0">
                  <c:v>42535.409722222219</c:v>
                </c:pt>
                <c:pt idx="1">
                  <c:v>42535.416666666664</c:v>
                </c:pt>
                <c:pt idx="2">
                  <c:v>42535.423611111109</c:v>
                </c:pt>
                <c:pt idx="3">
                  <c:v>42535.430555555555</c:v>
                </c:pt>
                <c:pt idx="4">
                  <c:v>42535.4375</c:v>
                </c:pt>
                <c:pt idx="5">
                  <c:v>42535.444444444445</c:v>
                </c:pt>
                <c:pt idx="6">
                  <c:v>42535.451388888891</c:v>
                </c:pt>
                <c:pt idx="7">
                  <c:v>42535.458333333336</c:v>
                </c:pt>
                <c:pt idx="8">
                  <c:v>42535.465277777781</c:v>
                </c:pt>
                <c:pt idx="9">
                  <c:v>42535.472222222219</c:v>
                </c:pt>
                <c:pt idx="10">
                  <c:v>42535.479166666664</c:v>
                </c:pt>
                <c:pt idx="11">
                  <c:v>42535.486111111109</c:v>
                </c:pt>
                <c:pt idx="12">
                  <c:v>42535.493055555555</c:v>
                </c:pt>
                <c:pt idx="13">
                  <c:v>42535.5</c:v>
                </c:pt>
              </c:numCache>
            </c:numRef>
          </c:xVal>
          <c:yVal>
            <c:numRef>
              <c:f>'Tide level'!$C$157:$C$170</c:f>
              <c:numCache>
                <c:formatCode>0.00</c:formatCode>
                <c:ptCount val="14"/>
                <c:pt idx="0">
                  <c:v>0.25353000000000064</c:v>
                </c:pt>
                <c:pt idx="1">
                  <c:v>0.2459699999999998</c:v>
                </c:pt>
                <c:pt idx="2">
                  <c:v>0.20016999999999827</c:v>
                </c:pt>
                <c:pt idx="3">
                  <c:v>0.21089999999999917</c:v>
                </c:pt>
                <c:pt idx="4">
                  <c:v>0.12913999999999987</c:v>
                </c:pt>
                <c:pt idx="5">
                  <c:v>0.15455000000000155</c:v>
                </c:pt>
                <c:pt idx="6">
                  <c:v>0.12652000000000044</c:v>
                </c:pt>
                <c:pt idx="7">
                  <c:v>0.12194999999999936</c:v>
                </c:pt>
                <c:pt idx="8">
                  <c:v>8.9669999999998709E-2</c:v>
                </c:pt>
                <c:pt idx="9">
                  <c:v>9.4210000000000488E-2</c:v>
                </c:pt>
                <c:pt idx="10">
                  <c:v>8.6730000000000015E-2</c:v>
                </c:pt>
                <c:pt idx="11">
                  <c:v>9.3240000000000697E-2</c:v>
                </c:pt>
                <c:pt idx="12">
                  <c:v>5.5809999999999034E-2</c:v>
                </c:pt>
                <c:pt idx="13">
                  <c:v>3.167000000000144E-2</c:v>
                </c:pt>
              </c:numCache>
            </c:numRef>
          </c:yVal>
          <c:smooth val="0"/>
        </c:ser>
        <c:ser>
          <c:idx val="7"/>
          <c:order val="7"/>
          <c:tx>
            <c:v>2B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level'!$B$170:$B$182</c:f>
              <c:numCache>
                <c:formatCode>m/d/yyyy\ h:mm</c:formatCode>
                <c:ptCount val="13"/>
                <c:pt idx="0">
                  <c:v>42535.5</c:v>
                </c:pt>
                <c:pt idx="1">
                  <c:v>42535.506944444445</c:v>
                </c:pt>
                <c:pt idx="2">
                  <c:v>42535.513888888891</c:v>
                </c:pt>
                <c:pt idx="3">
                  <c:v>42535.520833333336</c:v>
                </c:pt>
                <c:pt idx="4">
                  <c:v>42535.527777777781</c:v>
                </c:pt>
                <c:pt idx="5">
                  <c:v>42535.534722222219</c:v>
                </c:pt>
                <c:pt idx="6">
                  <c:v>42535.541666666664</c:v>
                </c:pt>
                <c:pt idx="7">
                  <c:v>42535.548611111109</c:v>
                </c:pt>
                <c:pt idx="8">
                  <c:v>42535.555555555555</c:v>
                </c:pt>
                <c:pt idx="9">
                  <c:v>42535.5625</c:v>
                </c:pt>
                <c:pt idx="10">
                  <c:v>42535.569444444445</c:v>
                </c:pt>
                <c:pt idx="11">
                  <c:v>42535.576388888891</c:v>
                </c:pt>
                <c:pt idx="12">
                  <c:v>42535.583333333336</c:v>
                </c:pt>
              </c:numCache>
            </c:numRef>
          </c:xVal>
          <c:yVal>
            <c:numRef>
              <c:f>'Tide level'!$C$170:$C$182</c:f>
              <c:numCache>
                <c:formatCode>0.00</c:formatCode>
                <c:ptCount val="13"/>
                <c:pt idx="0">
                  <c:v>3.167000000000144E-2</c:v>
                </c:pt>
                <c:pt idx="1">
                  <c:v>6.2889999999999877E-2</c:v>
                </c:pt>
                <c:pt idx="2">
                  <c:v>5.7379999999998293E-2</c:v>
                </c:pt>
                <c:pt idx="3">
                  <c:v>8.9980000000000476E-2</c:v>
                </c:pt>
                <c:pt idx="4">
                  <c:v>9.9449999999999358E-2</c:v>
                </c:pt>
                <c:pt idx="5">
                  <c:v>0.11117999999999938</c:v>
                </c:pt>
                <c:pt idx="6">
                  <c:v>0.14257000000000061</c:v>
                </c:pt>
                <c:pt idx="7">
                  <c:v>0.1657199999999989</c:v>
                </c:pt>
                <c:pt idx="8">
                  <c:v>0.19501000000000204</c:v>
                </c:pt>
                <c:pt idx="9">
                  <c:v>0.22103999999999815</c:v>
                </c:pt>
                <c:pt idx="10">
                  <c:v>0.24263999999999897</c:v>
                </c:pt>
                <c:pt idx="11">
                  <c:v>0.28687999999999875</c:v>
                </c:pt>
                <c:pt idx="12">
                  <c:v>0.29207000000000105</c:v>
                </c:pt>
              </c:numCache>
            </c:numRef>
          </c:yVal>
          <c:smooth val="0"/>
        </c:ser>
        <c:ser>
          <c:idx val="8"/>
          <c:order val="8"/>
          <c:tx>
            <c:v>2C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level'!$B$182:$B$195</c:f>
              <c:numCache>
                <c:formatCode>m/d/yyyy\ h:mm</c:formatCode>
                <c:ptCount val="14"/>
                <c:pt idx="0">
                  <c:v>42535.583333333336</c:v>
                </c:pt>
                <c:pt idx="1">
                  <c:v>42535.590277777781</c:v>
                </c:pt>
                <c:pt idx="2">
                  <c:v>42535.597222222219</c:v>
                </c:pt>
                <c:pt idx="3">
                  <c:v>42535.604166666664</c:v>
                </c:pt>
                <c:pt idx="4">
                  <c:v>42535.611111111109</c:v>
                </c:pt>
                <c:pt idx="5">
                  <c:v>42535.618055555555</c:v>
                </c:pt>
                <c:pt idx="6">
                  <c:v>42535.625</c:v>
                </c:pt>
                <c:pt idx="7">
                  <c:v>42535.631944444445</c:v>
                </c:pt>
                <c:pt idx="8">
                  <c:v>42535.638888888891</c:v>
                </c:pt>
                <c:pt idx="9">
                  <c:v>42535.645833333336</c:v>
                </c:pt>
                <c:pt idx="10">
                  <c:v>42535.652777777781</c:v>
                </c:pt>
                <c:pt idx="11">
                  <c:v>42535.659722222219</c:v>
                </c:pt>
                <c:pt idx="12">
                  <c:v>42535.666666666664</c:v>
                </c:pt>
                <c:pt idx="13">
                  <c:v>42535.673611111109</c:v>
                </c:pt>
              </c:numCache>
            </c:numRef>
          </c:xVal>
          <c:yVal>
            <c:numRef>
              <c:f>'Tide level'!$C$182:$C$195</c:f>
              <c:numCache>
                <c:formatCode>0.00</c:formatCode>
                <c:ptCount val="14"/>
                <c:pt idx="0">
                  <c:v>0.29207000000000105</c:v>
                </c:pt>
                <c:pt idx="1">
                  <c:v>0.30848999999999932</c:v>
                </c:pt>
                <c:pt idx="2">
                  <c:v>0.35096999999999978</c:v>
                </c:pt>
                <c:pt idx="3">
                  <c:v>0.35384999999999989</c:v>
                </c:pt>
                <c:pt idx="4">
                  <c:v>0.40682000000000018</c:v>
                </c:pt>
                <c:pt idx="5">
                  <c:v>0.40832000000000107</c:v>
                </c:pt>
                <c:pt idx="6">
                  <c:v>0.43838999999999939</c:v>
                </c:pt>
                <c:pt idx="7">
                  <c:v>0.47111000000000103</c:v>
                </c:pt>
                <c:pt idx="8">
                  <c:v>0.48681000000000041</c:v>
                </c:pt>
                <c:pt idx="9">
                  <c:v>0.50888000000000144</c:v>
                </c:pt>
                <c:pt idx="10">
                  <c:v>0.55426000000000153</c:v>
                </c:pt>
                <c:pt idx="11">
                  <c:v>0.53979000000000044</c:v>
                </c:pt>
                <c:pt idx="12">
                  <c:v>0.54768000000000028</c:v>
                </c:pt>
                <c:pt idx="13">
                  <c:v>0.61288999999999982</c:v>
                </c:pt>
              </c:numCache>
            </c:numRef>
          </c:yVal>
          <c:smooth val="0"/>
        </c:ser>
        <c:ser>
          <c:idx val="9"/>
          <c:order val="9"/>
          <c:tx>
            <c:v>2D</c:v>
          </c:tx>
          <c:spPr>
            <a:ln w="254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level'!$B$195:$B$205</c:f>
              <c:numCache>
                <c:formatCode>m/d/yyyy\ h:mm</c:formatCode>
                <c:ptCount val="11"/>
                <c:pt idx="0">
                  <c:v>42535.673611111109</c:v>
                </c:pt>
                <c:pt idx="1">
                  <c:v>42535.680555555555</c:v>
                </c:pt>
                <c:pt idx="2">
                  <c:v>42535.6875</c:v>
                </c:pt>
                <c:pt idx="3">
                  <c:v>42535.694444444445</c:v>
                </c:pt>
                <c:pt idx="4">
                  <c:v>42535.701388888891</c:v>
                </c:pt>
                <c:pt idx="5">
                  <c:v>42535.708333333336</c:v>
                </c:pt>
                <c:pt idx="6">
                  <c:v>42535.715277777781</c:v>
                </c:pt>
                <c:pt idx="7">
                  <c:v>42535.722222222219</c:v>
                </c:pt>
                <c:pt idx="8">
                  <c:v>42535.729166666664</c:v>
                </c:pt>
                <c:pt idx="9">
                  <c:v>42535.736111111109</c:v>
                </c:pt>
                <c:pt idx="10">
                  <c:v>42535.743055555555</c:v>
                </c:pt>
              </c:numCache>
            </c:numRef>
          </c:xVal>
          <c:yVal>
            <c:numRef>
              <c:f>'Tide level'!$C$195:$C$205</c:f>
              <c:numCache>
                <c:formatCode>0.00</c:formatCode>
                <c:ptCount val="11"/>
                <c:pt idx="0">
                  <c:v>0.61288999999999982</c:v>
                </c:pt>
                <c:pt idx="1">
                  <c:v>0.62963999999999942</c:v>
                </c:pt>
                <c:pt idx="2">
                  <c:v>0.63278999999999996</c:v>
                </c:pt>
                <c:pt idx="3">
                  <c:v>0.63565000000000049</c:v>
                </c:pt>
                <c:pt idx="4">
                  <c:v>0.66656999999999922</c:v>
                </c:pt>
                <c:pt idx="5">
                  <c:v>0.65432999999999997</c:v>
                </c:pt>
                <c:pt idx="6">
                  <c:v>0.66230999999999995</c:v>
                </c:pt>
                <c:pt idx="7">
                  <c:v>0.6912699999999995</c:v>
                </c:pt>
                <c:pt idx="8">
                  <c:v>0.6854000000000019</c:v>
                </c:pt>
                <c:pt idx="9">
                  <c:v>0.7030999999999995</c:v>
                </c:pt>
                <c:pt idx="10">
                  <c:v>0.70752000000000181</c:v>
                </c:pt>
              </c:numCache>
            </c:numRef>
          </c:yVal>
          <c:smooth val="0"/>
        </c:ser>
        <c:ser>
          <c:idx val="10"/>
          <c:order val="10"/>
          <c:tx>
            <c:v>2E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level'!$B$205:$B$214</c:f>
              <c:numCache>
                <c:formatCode>m/d/yyyy\ h:mm</c:formatCode>
                <c:ptCount val="10"/>
                <c:pt idx="0">
                  <c:v>42535.743055555555</c:v>
                </c:pt>
                <c:pt idx="1">
                  <c:v>42535.75</c:v>
                </c:pt>
                <c:pt idx="2">
                  <c:v>42535.756944444445</c:v>
                </c:pt>
                <c:pt idx="3">
                  <c:v>42535.763888888891</c:v>
                </c:pt>
                <c:pt idx="4">
                  <c:v>42535.770833333336</c:v>
                </c:pt>
                <c:pt idx="5">
                  <c:v>42535.777777777781</c:v>
                </c:pt>
                <c:pt idx="6">
                  <c:v>42535.784722222219</c:v>
                </c:pt>
                <c:pt idx="7">
                  <c:v>42535.791666666664</c:v>
                </c:pt>
                <c:pt idx="8">
                  <c:v>42535.798611111109</c:v>
                </c:pt>
                <c:pt idx="9">
                  <c:v>42535.805555555555</c:v>
                </c:pt>
              </c:numCache>
            </c:numRef>
          </c:xVal>
          <c:yVal>
            <c:numRef>
              <c:f>'Tide level'!$C$205:$C$214</c:f>
              <c:numCache>
                <c:formatCode>0.00</c:formatCode>
                <c:ptCount val="10"/>
                <c:pt idx="0">
                  <c:v>0.70752000000000181</c:v>
                </c:pt>
                <c:pt idx="1">
                  <c:v>0.70365000000000011</c:v>
                </c:pt>
                <c:pt idx="2">
                  <c:v>0.69990000000000008</c:v>
                </c:pt>
                <c:pt idx="3">
                  <c:v>0.69559999999999944</c:v>
                </c:pt>
                <c:pt idx="4">
                  <c:v>0.69649000000000116</c:v>
                </c:pt>
                <c:pt idx="5">
                  <c:v>0.68767000000000056</c:v>
                </c:pt>
                <c:pt idx="6">
                  <c:v>0.67680000000000062</c:v>
                </c:pt>
                <c:pt idx="7">
                  <c:v>0.66182999999999992</c:v>
                </c:pt>
                <c:pt idx="8">
                  <c:v>0.6340000000000009</c:v>
                </c:pt>
                <c:pt idx="9">
                  <c:v>0.61926000000000159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443536"/>
        <c:axId val="-1575441904"/>
      </c:scatterChart>
      <c:valAx>
        <c:axId val="-1575443536"/>
        <c:scaling>
          <c:orientation val="minMax"/>
          <c:max val="42535.83"/>
          <c:min val="42534.350000000006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layout>
            <c:manualLayout>
              <c:xMode val="edge"/>
              <c:yMode val="edge"/>
              <c:x val="0.4744968199729751"/>
              <c:y val="0.96017016536980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41904"/>
        <c:crosses val="autoZero"/>
        <c:crossBetween val="midCat"/>
      </c:valAx>
      <c:valAx>
        <c:axId val="-15754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Tidel elevation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43536"/>
        <c:crosses val="autoZero"/>
        <c:crossBetween val="midCat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71995245877282"/>
          <c:y val="0.62275348194442293"/>
          <c:w val="0.11168509596677774"/>
          <c:h val="0.2950888211665094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Tide</a:t>
            </a:r>
            <a:r>
              <a:rPr lang="en-US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level</a:t>
            </a: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seepage meter rounds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935500986905"/>
          <c:y val="7.9121740430776216E-2"/>
          <c:w val="0.83872431040459583"/>
          <c:h val="0.81009936626291079"/>
        </c:manualLayout>
      </c:layout>
      <c:scatterChart>
        <c:scatterStyle val="lineMarker"/>
        <c:varyColors val="0"/>
        <c:ser>
          <c:idx val="0"/>
          <c:order val="0"/>
          <c:tx>
            <c:v>Tide level</c:v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'Tide level'!$B$3:$B$218</c:f>
              <c:numCache>
                <c:formatCode>m/d/yyyy\ h:mm</c:formatCode>
                <c:ptCount val="216"/>
                <c:pt idx="0">
                  <c:v>42534.340277777781</c:v>
                </c:pt>
                <c:pt idx="1">
                  <c:v>42534.347222222219</c:v>
                </c:pt>
                <c:pt idx="2">
                  <c:v>42534.354166666664</c:v>
                </c:pt>
                <c:pt idx="3">
                  <c:v>42534.361111111109</c:v>
                </c:pt>
                <c:pt idx="4">
                  <c:v>42534.368055555555</c:v>
                </c:pt>
                <c:pt idx="5">
                  <c:v>42534.375</c:v>
                </c:pt>
                <c:pt idx="6">
                  <c:v>42534.381944444445</c:v>
                </c:pt>
                <c:pt idx="7">
                  <c:v>42534.388888888891</c:v>
                </c:pt>
                <c:pt idx="8">
                  <c:v>42534.395833333336</c:v>
                </c:pt>
                <c:pt idx="9">
                  <c:v>42534.402777777781</c:v>
                </c:pt>
                <c:pt idx="10">
                  <c:v>42534.409722222219</c:v>
                </c:pt>
                <c:pt idx="11">
                  <c:v>42534.416666666664</c:v>
                </c:pt>
                <c:pt idx="12">
                  <c:v>42534.423611111109</c:v>
                </c:pt>
                <c:pt idx="13">
                  <c:v>42534.430555555555</c:v>
                </c:pt>
                <c:pt idx="14">
                  <c:v>42534.4375</c:v>
                </c:pt>
                <c:pt idx="15">
                  <c:v>42534.444444444445</c:v>
                </c:pt>
                <c:pt idx="16">
                  <c:v>42534.451388888891</c:v>
                </c:pt>
                <c:pt idx="17">
                  <c:v>42534.458333333336</c:v>
                </c:pt>
                <c:pt idx="18">
                  <c:v>42534.465277777781</c:v>
                </c:pt>
                <c:pt idx="19">
                  <c:v>42534.472222222219</c:v>
                </c:pt>
                <c:pt idx="20">
                  <c:v>42534.479166666664</c:v>
                </c:pt>
                <c:pt idx="21">
                  <c:v>42534.486111111109</c:v>
                </c:pt>
                <c:pt idx="22">
                  <c:v>42534.493055555555</c:v>
                </c:pt>
                <c:pt idx="23">
                  <c:v>42534.5</c:v>
                </c:pt>
                <c:pt idx="24">
                  <c:v>42534.506944444445</c:v>
                </c:pt>
                <c:pt idx="25">
                  <c:v>42534.513888888891</c:v>
                </c:pt>
                <c:pt idx="26">
                  <c:v>42534.520833333336</c:v>
                </c:pt>
                <c:pt idx="27">
                  <c:v>42534.527777777781</c:v>
                </c:pt>
                <c:pt idx="28">
                  <c:v>42534.534722222219</c:v>
                </c:pt>
                <c:pt idx="29">
                  <c:v>42534.541666666664</c:v>
                </c:pt>
                <c:pt idx="30">
                  <c:v>42534.548611111109</c:v>
                </c:pt>
                <c:pt idx="31">
                  <c:v>42534.555555555555</c:v>
                </c:pt>
                <c:pt idx="32">
                  <c:v>42534.5625</c:v>
                </c:pt>
                <c:pt idx="33">
                  <c:v>42534.569444444445</c:v>
                </c:pt>
                <c:pt idx="34">
                  <c:v>42534.576388888891</c:v>
                </c:pt>
                <c:pt idx="35">
                  <c:v>42534.583333333336</c:v>
                </c:pt>
                <c:pt idx="36">
                  <c:v>42534.590277777781</c:v>
                </c:pt>
                <c:pt idx="37">
                  <c:v>42534.597222222219</c:v>
                </c:pt>
                <c:pt idx="38">
                  <c:v>42534.604166666664</c:v>
                </c:pt>
                <c:pt idx="39">
                  <c:v>42534.611111111109</c:v>
                </c:pt>
                <c:pt idx="40">
                  <c:v>42534.618055555555</c:v>
                </c:pt>
                <c:pt idx="41">
                  <c:v>42534.625</c:v>
                </c:pt>
                <c:pt idx="42">
                  <c:v>42534.631944444445</c:v>
                </c:pt>
                <c:pt idx="43">
                  <c:v>42534.638888888891</c:v>
                </c:pt>
                <c:pt idx="44">
                  <c:v>42534.645833333336</c:v>
                </c:pt>
                <c:pt idx="45">
                  <c:v>42534.652777777781</c:v>
                </c:pt>
                <c:pt idx="46">
                  <c:v>42534.659722222219</c:v>
                </c:pt>
                <c:pt idx="47">
                  <c:v>42534.666666666664</c:v>
                </c:pt>
                <c:pt idx="48">
                  <c:v>42534.673611111109</c:v>
                </c:pt>
                <c:pt idx="49">
                  <c:v>42534.680555555555</c:v>
                </c:pt>
                <c:pt idx="50">
                  <c:v>42534.6875</c:v>
                </c:pt>
                <c:pt idx="51">
                  <c:v>42534.694444444445</c:v>
                </c:pt>
                <c:pt idx="52">
                  <c:v>42534.701388888891</c:v>
                </c:pt>
                <c:pt idx="53">
                  <c:v>42534.708333333336</c:v>
                </c:pt>
                <c:pt idx="54">
                  <c:v>42534.715277777781</c:v>
                </c:pt>
                <c:pt idx="55">
                  <c:v>42534.722222222219</c:v>
                </c:pt>
                <c:pt idx="56">
                  <c:v>42534.729166666664</c:v>
                </c:pt>
                <c:pt idx="57">
                  <c:v>42534.736111111109</c:v>
                </c:pt>
                <c:pt idx="58">
                  <c:v>42534.743055555555</c:v>
                </c:pt>
                <c:pt idx="59">
                  <c:v>42534.75</c:v>
                </c:pt>
                <c:pt idx="60">
                  <c:v>42534.756944444445</c:v>
                </c:pt>
                <c:pt idx="61">
                  <c:v>42534.763888888891</c:v>
                </c:pt>
                <c:pt idx="62">
                  <c:v>42534.770833333336</c:v>
                </c:pt>
                <c:pt idx="63">
                  <c:v>42534.777777777781</c:v>
                </c:pt>
                <c:pt idx="64">
                  <c:v>42534.784722222219</c:v>
                </c:pt>
                <c:pt idx="65">
                  <c:v>42534.791666666664</c:v>
                </c:pt>
                <c:pt idx="66">
                  <c:v>42534.798611111109</c:v>
                </c:pt>
                <c:pt idx="67">
                  <c:v>42534.805555555555</c:v>
                </c:pt>
                <c:pt idx="68">
                  <c:v>42534.8125</c:v>
                </c:pt>
                <c:pt idx="69">
                  <c:v>42534.819444444445</c:v>
                </c:pt>
                <c:pt idx="70">
                  <c:v>42534.826388888891</c:v>
                </c:pt>
                <c:pt idx="71">
                  <c:v>42534.833333333336</c:v>
                </c:pt>
                <c:pt idx="72">
                  <c:v>42534.840277777781</c:v>
                </c:pt>
                <c:pt idx="73">
                  <c:v>42534.847222222219</c:v>
                </c:pt>
                <c:pt idx="74">
                  <c:v>42534.854166666664</c:v>
                </c:pt>
                <c:pt idx="75">
                  <c:v>42534.861111111109</c:v>
                </c:pt>
                <c:pt idx="76">
                  <c:v>42534.868055555555</c:v>
                </c:pt>
                <c:pt idx="77">
                  <c:v>42534.875</c:v>
                </c:pt>
                <c:pt idx="78">
                  <c:v>42534.881944444445</c:v>
                </c:pt>
                <c:pt idx="79">
                  <c:v>42534.888888888891</c:v>
                </c:pt>
                <c:pt idx="80">
                  <c:v>42534.895833333336</c:v>
                </c:pt>
                <c:pt idx="81">
                  <c:v>42534.902777777781</c:v>
                </c:pt>
                <c:pt idx="82">
                  <c:v>42534.909722222219</c:v>
                </c:pt>
                <c:pt idx="83">
                  <c:v>42534.916666666664</c:v>
                </c:pt>
                <c:pt idx="84">
                  <c:v>42534.923611111109</c:v>
                </c:pt>
                <c:pt idx="85">
                  <c:v>42534.930555555555</c:v>
                </c:pt>
                <c:pt idx="86">
                  <c:v>42534.9375</c:v>
                </c:pt>
                <c:pt idx="87">
                  <c:v>42534.944444444445</c:v>
                </c:pt>
                <c:pt idx="88">
                  <c:v>42534.951388888891</c:v>
                </c:pt>
                <c:pt idx="89">
                  <c:v>42534.958333333336</c:v>
                </c:pt>
                <c:pt idx="90">
                  <c:v>42534.965277777781</c:v>
                </c:pt>
                <c:pt idx="91">
                  <c:v>42534.972222222219</c:v>
                </c:pt>
                <c:pt idx="92">
                  <c:v>42534.979166666664</c:v>
                </c:pt>
                <c:pt idx="93">
                  <c:v>42534.986111111109</c:v>
                </c:pt>
                <c:pt idx="94">
                  <c:v>42534.993055555555</c:v>
                </c:pt>
                <c:pt idx="95">
                  <c:v>42535</c:v>
                </c:pt>
                <c:pt idx="96">
                  <c:v>42535.006944444445</c:v>
                </c:pt>
                <c:pt idx="97">
                  <c:v>42535.013888888891</c:v>
                </c:pt>
                <c:pt idx="98">
                  <c:v>42535.020833333336</c:v>
                </c:pt>
                <c:pt idx="99">
                  <c:v>42535.027777777781</c:v>
                </c:pt>
                <c:pt idx="100">
                  <c:v>42535.034722222219</c:v>
                </c:pt>
                <c:pt idx="101">
                  <c:v>42535.041666666664</c:v>
                </c:pt>
                <c:pt idx="102">
                  <c:v>42535.048611111109</c:v>
                </c:pt>
                <c:pt idx="103">
                  <c:v>42535.055555555555</c:v>
                </c:pt>
                <c:pt idx="104">
                  <c:v>42535.0625</c:v>
                </c:pt>
                <c:pt idx="105">
                  <c:v>42535.069444444445</c:v>
                </c:pt>
                <c:pt idx="106">
                  <c:v>42535.076388888891</c:v>
                </c:pt>
                <c:pt idx="107">
                  <c:v>42535.083333333336</c:v>
                </c:pt>
                <c:pt idx="108">
                  <c:v>42535.090277777781</c:v>
                </c:pt>
                <c:pt idx="109">
                  <c:v>42535.097222222219</c:v>
                </c:pt>
                <c:pt idx="110">
                  <c:v>42535.104166666664</c:v>
                </c:pt>
                <c:pt idx="111">
                  <c:v>42535.111111111109</c:v>
                </c:pt>
                <c:pt idx="112">
                  <c:v>42535.118055555555</c:v>
                </c:pt>
                <c:pt idx="113">
                  <c:v>42535.125</c:v>
                </c:pt>
                <c:pt idx="114">
                  <c:v>42535.131944444445</c:v>
                </c:pt>
                <c:pt idx="115">
                  <c:v>42535.138888888891</c:v>
                </c:pt>
                <c:pt idx="116">
                  <c:v>42535.145833333336</c:v>
                </c:pt>
                <c:pt idx="117">
                  <c:v>42535.152777777781</c:v>
                </c:pt>
                <c:pt idx="118">
                  <c:v>42535.159722222219</c:v>
                </c:pt>
                <c:pt idx="119">
                  <c:v>42535.166666666664</c:v>
                </c:pt>
                <c:pt idx="120">
                  <c:v>42535.173611111109</c:v>
                </c:pt>
                <c:pt idx="121">
                  <c:v>42535.180555555555</c:v>
                </c:pt>
                <c:pt idx="122">
                  <c:v>42535.1875</c:v>
                </c:pt>
                <c:pt idx="123">
                  <c:v>42535.194444444445</c:v>
                </c:pt>
                <c:pt idx="124">
                  <c:v>42535.201388888891</c:v>
                </c:pt>
                <c:pt idx="125">
                  <c:v>42535.208333333336</c:v>
                </c:pt>
                <c:pt idx="126">
                  <c:v>42535.215277777781</c:v>
                </c:pt>
                <c:pt idx="127">
                  <c:v>42535.222222222219</c:v>
                </c:pt>
                <c:pt idx="128">
                  <c:v>42535.229166666664</c:v>
                </c:pt>
                <c:pt idx="129">
                  <c:v>42535.236111111109</c:v>
                </c:pt>
                <c:pt idx="130">
                  <c:v>42535.243055555555</c:v>
                </c:pt>
                <c:pt idx="131">
                  <c:v>42535.25</c:v>
                </c:pt>
                <c:pt idx="132">
                  <c:v>42535.256944444445</c:v>
                </c:pt>
                <c:pt idx="133">
                  <c:v>42535.263888888891</c:v>
                </c:pt>
                <c:pt idx="134">
                  <c:v>42535.270833333336</c:v>
                </c:pt>
                <c:pt idx="135">
                  <c:v>42535.277777777781</c:v>
                </c:pt>
                <c:pt idx="136">
                  <c:v>42535.284722222219</c:v>
                </c:pt>
                <c:pt idx="137">
                  <c:v>42535.291666666664</c:v>
                </c:pt>
                <c:pt idx="138">
                  <c:v>42535.298611111109</c:v>
                </c:pt>
                <c:pt idx="139">
                  <c:v>42535.305555555555</c:v>
                </c:pt>
                <c:pt idx="140">
                  <c:v>42535.3125</c:v>
                </c:pt>
                <c:pt idx="141">
                  <c:v>42535.319444444445</c:v>
                </c:pt>
                <c:pt idx="142">
                  <c:v>42535.326388888891</c:v>
                </c:pt>
                <c:pt idx="143">
                  <c:v>42535.333333333336</c:v>
                </c:pt>
                <c:pt idx="144">
                  <c:v>42535.340277777781</c:v>
                </c:pt>
                <c:pt idx="145">
                  <c:v>42535.347222222219</c:v>
                </c:pt>
                <c:pt idx="146">
                  <c:v>42535.354166666664</c:v>
                </c:pt>
                <c:pt idx="147">
                  <c:v>42535.361111111109</c:v>
                </c:pt>
                <c:pt idx="148">
                  <c:v>42535.368055555555</c:v>
                </c:pt>
                <c:pt idx="149">
                  <c:v>42535.375</c:v>
                </c:pt>
                <c:pt idx="150">
                  <c:v>42535.381944444445</c:v>
                </c:pt>
                <c:pt idx="151">
                  <c:v>42535.388888888891</c:v>
                </c:pt>
                <c:pt idx="152">
                  <c:v>42535.395833333336</c:v>
                </c:pt>
                <c:pt idx="153">
                  <c:v>42535.402777777781</c:v>
                </c:pt>
                <c:pt idx="154">
                  <c:v>42535.409722222219</c:v>
                </c:pt>
                <c:pt idx="155">
                  <c:v>42535.416666666664</c:v>
                </c:pt>
                <c:pt idx="156">
                  <c:v>42535.423611111109</c:v>
                </c:pt>
                <c:pt idx="157">
                  <c:v>42535.430555555555</c:v>
                </c:pt>
                <c:pt idx="158">
                  <c:v>42535.4375</c:v>
                </c:pt>
                <c:pt idx="159">
                  <c:v>42535.444444444445</c:v>
                </c:pt>
                <c:pt idx="160">
                  <c:v>42535.451388888891</c:v>
                </c:pt>
                <c:pt idx="161">
                  <c:v>42535.458333333336</c:v>
                </c:pt>
                <c:pt idx="162">
                  <c:v>42535.465277777781</c:v>
                </c:pt>
                <c:pt idx="163">
                  <c:v>42535.472222222219</c:v>
                </c:pt>
                <c:pt idx="164">
                  <c:v>42535.479166666664</c:v>
                </c:pt>
                <c:pt idx="165">
                  <c:v>42535.486111111109</c:v>
                </c:pt>
                <c:pt idx="166">
                  <c:v>42535.493055555555</c:v>
                </c:pt>
                <c:pt idx="167">
                  <c:v>42535.5</c:v>
                </c:pt>
                <c:pt idx="168">
                  <c:v>42535.506944444445</c:v>
                </c:pt>
                <c:pt idx="169">
                  <c:v>42535.513888888891</c:v>
                </c:pt>
                <c:pt idx="170">
                  <c:v>42535.520833333336</c:v>
                </c:pt>
                <c:pt idx="171">
                  <c:v>42535.527777777781</c:v>
                </c:pt>
                <c:pt idx="172">
                  <c:v>42535.534722222219</c:v>
                </c:pt>
                <c:pt idx="173">
                  <c:v>42535.541666666664</c:v>
                </c:pt>
                <c:pt idx="174">
                  <c:v>42535.548611111109</c:v>
                </c:pt>
                <c:pt idx="175">
                  <c:v>42535.555555555555</c:v>
                </c:pt>
                <c:pt idx="176">
                  <c:v>42535.5625</c:v>
                </c:pt>
                <c:pt idx="177">
                  <c:v>42535.569444444445</c:v>
                </c:pt>
                <c:pt idx="178">
                  <c:v>42535.576388888891</c:v>
                </c:pt>
                <c:pt idx="179">
                  <c:v>42535.583333333336</c:v>
                </c:pt>
                <c:pt idx="180">
                  <c:v>42535.590277777781</c:v>
                </c:pt>
                <c:pt idx="181">
                  <c:v>42535.597222222219</c:v>
                </c:pt>
                <c:pt idx="182">
                  <c:v>42535.604166666664</c:v>
                </c:pt>
                <c:pt idx="183">
                  <c:v>42535.611111111109</c:v>
                </c:pt>
                <c:pt idx="184">
                  <c:v>42535.618055555555</c:v>
                </c:pt>
                <c:pt idx="185">
                  <c:v>42535.625</c:v>
                </c:pt>
                <c:pt idx="186">
                  <c:v>42535.631944444445</c:v>
                </c:pt>
                <c:pt idx="187">
                  <c:v>42535.638888888891</c:v>
                </c:pt>
                <c:pt idx="188">
                  <c:v>42535.645833333336</c:v>
                </c:pt>
                <c:pt idx="189">
                  <c:v>42535.652777777781</c:v>
                </c:pt>
                <c:pt idx="190">
                  <c:v>42535.659722222219</c:v>
                </c:pt>
                <c:pt idx="191">
                  <c:v>42535.666666666664</c:v>
                </c:pt>
                <c:pt idx="192">
                  <c:v>42535.673611111109</c:v>
                </c:pt>
                <c:pt idx="193">
                  <c:v>42535.680555555555</c:v>
                </c:pt>
                <c:pt idx="194">
                  <c:v>42535.6875</c:v>
                </c:pt>
                <c:pt idx="195">
                  <c:v>42535.694444444445</c:v>
                </c:pt>
                <c:pt idx="196">
                  <c:v>42535.701388888891</c:v>
                </c:pt>
                <c:pt idx="197">
                  <c:v>42535.708333333336</c:v>
                </c:pt>
                <c:pt idx="198">
                  <c:v>42535.715277777781</c:v>
                </c:pt>
                <c:pt idx="199">
                  <c:v>42535.722222222219</c:v>
                </c:pt>
                <c:pt idx="200">
                  <c:v>42535.729166666664</c:v>
                </c:pt>
                <c:pt idx="201">
                  <c:v>42535.736111111109</c:v>
                </c:pt>
                <c:pt idx="202">
                  <c:v>42535.743055555555</c:v>
                </c:pt>
                <c:pt idx="203">
                  <c:v>42535.75</c:v>
                </c:pt>
                <c:pt idx="204">
                  <c:v>42535.756944444445</c:v>
                </c:pt>
                <c:pt idx="205">
                  <c:v>42535.763888888891</c:v>
                </c:pt>
                <c:pt idx="206">
                  <c:v>42535.770833333336</c:v>
                </c:pt>
                <c:pt idx="207">
                  <c:v>42535.777777777781</c:v>
                </c:pt>
                <c:pt idx="208">
                  <c:v>42535.784722222219</c:v>
                </c:pt>
                <c:pt idx="209">
                  <c:v>42535.791666666664</c:v>
                </c:pt>
                <c:pt idx="210">
                  <c:v>42535.798611111109</c:v>
                </c:pt>
                <c:pt idx="211">
                  <c:v>42535.805555555555</c:v>
                </c:pt>
                <c:pt idx="212">
                  <c:v>42535.8125</c:v>
                </c:pt>
                <c:pt idx="213">
                  <c:v>42535.819444444445</c:v>
                </c:pt>
                <c:pt idx="214">
                  <c:v>42535.826388888891</c:v>
                </c:pt>
                <c:pt idx="215">
                  <c:v>42535.833333333336</c:v>
                </c:pt>
              </c:numCache>
            </c:numRef>
          </c:xVal>
          <c:yVal>
            <c:numRef>
              <c:f>'Tide level'!$C$3:$C$218</c:f>
              <c:numCache>
                <c:formatCode>0.00</c:formatCode>
                <c:ptCount val="216"/>
                <c:pt idx="0">
                  <c:v>0.32200000000000045</c:v>
                </c:pt>
                <c:pt idx="1">
                  <c:v>0.33895999999999959</c:v>
                </c:pt>
                <c:pt idx="2">
                  <c:v>0.24595000000000028</c:v>
                </c:pt>
                <c:pt idx="3">
                  <c:v>0.29350999999999883</c:v>
                </c:pt>
                <c:pt idx="4">
                  <c:v>0.26686000000000148</c:v>
                </c:pt>
                <c:pt idx="5">
                  <c:v>0.13601000000000113</c:v>
                </c:pt>
                <c:pt idx="6">
                  <c:v>0.22298000000000001</c:v>
                </c:pt>
                <c:pt idx="7">
                  <c:v>0.22060999999999922</c:v>
                </c:pt>
                <c:pt idx="8">
                  <c:v>9.4289999999998597E-2</c:v>
                </c:pt>
                <c:pt idx="9">
                  <c:v>2.3940000000000055E-2</c:v>
                </c:pt>
                <c:pt idx="10">
                  <c:v>7.3869999999999436E-2</c:v>
                </c:pt>
                <c:pt idx="11">
                  <c:v>0.11410000000000081</c:v>
                </c:pt>
                <c:pt idx="12">
                  <c:v>0.11164999999999964</c:v>
                </c:pt>
                <c:pt idx="13">
                  <c:v>5.8219999999998891E-2</c:v>
                </c:pt>
                <c:pt idx="14">
                  <c:v>2.8410000000001219E-2</c:v>
                </c:pt>
                <c:pt idx="15">
                  <c:v>7.4039999999999967E-2</c:v>
                </c:pt>
                <c:pt idx="16">
                  <c:v>4.3379999999999655E-2</c:v>
                </c:pt>
                <c:pt idx="17">
                  <c:v>9.3340000000000603E-2</c:v>
                </c:pt>
                <c:pt idx="18">
                  <c:v>7.2210000000000038E-2</c:v>
                </c:pt>
                <c:pt idx="19">
                  <c:v>5.9120000000000346E-2</c:v>
                </c:pt>
                <c:pt idx="20">
                  <c:v>0.10917000000000143</c:v>
                </c:pt>
                <c:pt idx="21">
                  <c:v>0.10032999999999902</c:v>
                </c:pt>
                <c:pt idx="22">
                  <c:v>0.15153999999999995</c:v>
                </c:pt>
                <c:pt idx="23">
                  <c:v>9.4900000000000095E-2</c:v>
                </c:pt>
                <c:pt idx="24">
                  <c:v>0.1493399999999997</c:v>
                </c:pt>
                <c:pt idx="25">
                  <c:v>0.20126999999999953</c:v>
                </c:pt>
                <c:pt idx="26">
                  <c:v>0.23882000000000062</c:v>
                </c:pt>
                <c:pt idx="27">
                  <c:v>0.20836999999999989</c:v>
                </c:pt>
                <c:pt idx="28">
                  <c:v>0.27199999999999819</c:v>
                </c:pt>
                <c:pt idx="29">
                  <c:v>0.29535999999999829</c:v>
                </c:pt>
                <c:pt idx="30">
                  <c:v>0.27544999999999847</c:v>
                </c:pt>
                <c:pt idx="31">
                  <c:v>0.32895999999999959</c:v>
                </c:pt>
                <c:pt idx="32">
                  <c:v>0.28574000000000072</c:v>
                </c:pt>
                <c:pt idx="33">
                  <c:v>0.37585000000000035</c:v>
                </c:pt>
                <c:pt idx="34">
                  <c:v>0.3847799999999984</c:v>
                </c:pt>
                <c:pt idx="35">
                  <c:v>0.44327999999999973</c:v>
                </c:pt>
                <c:pt idx="36">
                  <c:v>0.46394999999999981</c:v>
                </c:pt>
                <c:pt idx="37">
                  <c:v>0.44398000000000137</c:v>
                </c:pt>
                <c:pt idx="38">
                  <c:v>0.50115999999999983</c:v>
                </c:pt>
                <c:pt idx="39">
                  <c:v>0.53182000000000018</c:v>
                </c:pt>
                <c:pt idx="40">
                  <c:v>0.53159999999999852</c:v>
                </c:pt>
                <c:pt idx="41">
                  <c:v>0.58199000000000067</c:v>
                </c:pt>
                <c:pt idx="42">
                  <c:v>0.57468000000000075</c:v>
                </c:pt>
                <c:pt idx="43">
                  <c:v>0.60605999999999993</c:v>
                </c:pt>
                <c:pt idx="44">
                  <c:v>0.6280600000000004</c:v>
                </c:pt>
                <c:pt idx="45">
                  <c:v>0.6427700000000004</c:v>
                </c:pt>
                <c:pt idx="46">
                  <c:v>0.65520999999999963</c:v>
                </c:pt>
                <c:pt idx="47">
                  <c:v>0.6661999999999989</c:v>
                </c:pt>
                <c:pt idx="48">
                  <c:v>0.68390000000000095</c:v>
                </c:pt>
                <c:pt idx="49">
                  <c:v>0.71050999999999931</c:v>
                </c:pt>
                <c:pt idx="50">
                  <c:v>0.71862000000000081</c:v>
                </c:pt>
                <c:pt idx="51">
                  <c:v>0.72358999999999929</c:v>
                </c:pt>
                <c:pt idx="52">
                  <c:v>0.72374000000000027</c:v>
                </c:pt>
                <c:pt idx="53">
                  <c:v>0.72218000000000071</c:v>
                </c:pt>
                <c:pt idx="54">
                  <c:v>0.72375</c:v>
                </c:pt>
                <c:pt idx="55">
                  <c:v>0.72363999999999806</c:v>
                </c:pt>
                <c:pt idx="56">
                  <c:v>0.7140100000000007</c:v>
                </c:pt>
                <c:pt idx="57">
                  <c:v>0.72142000000000051</c:v>
                </c:pt>
                <c:pt idx="58">
                  <c:v>0.71134000000000019</c:v>
                </c:pt>
                <c:pt idx="59">
                  <c:v>0.70068999999999959</c:v>
                </c:pt>
                <c:pt idx="60">
                  <c:v>0.67971999999999977</c:v>
                </c:pt>
                <c:pt idx="61">
                  <c:v>0.65061999999999898</c:v>
                </c:pt>
                <c:pt idx="62">
                  <c:v>0.61710000000000031</c:v>
                </c:pt>
                <c:pt idx="63">
                  <c:v>0.60424999999999951</c:v>
                </c:pt>
                <c:pt idx="64">
                  <c:v>0.58975999999999884</c:v>
                </c:pt>
                <c:pt idx="65">
                  <c:v>0.57562999999999875</c:v>
                </c:pt>
                <c:pt idx="66">
                  <c:v>0.559670000000001</c:v>
                </c:pt>
                <c:pt idx="67">
                  <c:v>0.53644999999999987</c:v>
                </c:pt>
                <c:pt idx="68">
                  <c:v>0.52267000000000052</c:v>
                </c:pt>
                <c:pt idx="69">
                  <c:v>0.50490999999999986</c:v>
                </c:pt>
                <c:pt idx="70">
                  <c:v>0.49639999999999873</c:v>
                </c:pt>
                <c:pt idx="71">
                  <c:v>0.4670499999999993</c:v>
                </c:pt>
                <c:pt idx="72">
                  <c:v>0.46726000000000112</c:v>
                </c:pt>
                <c:pt idx="73">
                  <c:v>0.42222999999999955</c:v>
                </c:pt>
                <c:pt idx="74">
                  <c:v>0.40615000000000007</c:v>
                </c:pt>
                <c:pt idx="75">
                  <c:v>0.39478000000000063</c:v>
                </c:pt>
                <c:pt idx="76">
                  <c:v>0.35632000000000064</c:v>
                </c:pt>
                <c:pt idx="77">
                  <c:v>0.34617999999999938</c:v>
                </c:pt>
                <c:pt idx="78">
                  <c:v>0.3161500000000001</c:v>
                </c:pt>
                <c:pt idx="79">
                  <c:v>0.30030999999999947</c:v>
                </c:pt>
                <c:pt idx="80">
                  <c:v>0.27769000000000005</c:v>
                </c:pt>
                <c:pt idx="81">
                  <c:v>0.26701999999999998</c:v>
                </c:pt>
                <c:pt idx="82">
                  <c:v>0.24915999999999941</c:v>
                </c:pt>
                <c:pt idx="83">
                  <c:v>0.21560999999999922</c:v>
                </c:pt>
                <c:pt idx="84">
                  <c:v>0.20622000000000071</c:v>
                </c:pt>
                <c:pt idx="85">
                  <c:v>0.20036999999999808</c:v>
                </c:pt>
                <c:pt idx="86">
                  <c:v>0.16859000000000152</c:v>
                </c:pt>
                <c:pt idx="87">
                  <c:v>0.14896999999999935</c:v>
                </c:pt>
                <c:pt idx="88">
                  <c:v>0.14836000000000013</c:v>
                </c:pt>
                <c:pt idx="89">
                  <c:v>0.14142000000000052</c:v>
                </c:pt>
                <c:pt idx="90">
                  <c:v>0.14894000000000004</c:v>
                </c:pt>
                <c:pt idx="91">
                  <c:v>0.13332999999999856</c:v>
                </c:pt>
                <c:pt idx="92">
                  <c:v>0.13788999999999987</c:v>
                </c:pt>
                <c:pt idx="93">
                  <c:v>0.11913000000000011</c:v>
                </c:pt>
                <c:pt idx="94">
                  <c:v>0.13352999999999837</c:v>
                </c:pt>
                <c:pt idx="95">
                  <c:v>0.12322999999999866</c:v>
                </c:pt>
                <c:pt idx="96">
                  <c:v>0.13046000000000049</c:v>
                </c:pt>
                <c:pt idx="97">
                  <c:v>0.13527000000000045</c:v>
                </c:pt>
                <c:pt idx="98">
                  <c:v>0.13959999999999809</c:v>
                </c:pt>
                <c:pt idx="99">
                  <c:v>0.17778000000000019</c:v>
                </c:pt>
                <c:pt idx="100">
                  <c:v>0.18200000000000047</c:v>
                </c:pt>
                <c:pt idx="101">
                  <c:v>0.21726000000000112</c:v>
                </c:pt>
                <c:pt idx="102">
                  <c:v>0.2313799999999992</c:v>
                </c:pt>
                <c:pt idx="103">
                  <c:v>0.25998999999999794</c:v>
                </c:pt>
                <c:pt idx="104">
                  <c:v>0.28991999999999962</c:v>
                </c:pt>
                <c:pt idx="105">
                  <c:v>0.3132099999999991</c:v>
                </c:pt>
                <c:pt idx="106">
                  <c:v>0.32477000000000089</c:v>
                </c:pt>
                <c:pt idx="107">
                  <c:v>0.34425999999999929</c:v>
                </c:pt>
                <c:pt idx="108">
                  <c:v>0.37909999999999855</c:v>
                </c:pt>
                <c:pt idx="109">
                  <c:v>0.4025499999999988</c:v>
                </c:pt>
                <c:pt idx="110">
                  <c:v>0.41982999999999948</c:v>
                </c:pt>
                <c:pt idx="111">
                  <c:v>0.44460000000000038</c:v>
                </c:pt>
                <c:pt idx="112">
                  <c:v>0.45615999999999984</c:v>
                </c:pt>
                <c:pt idx="113">
                  <c:v>0.4896100000000001</c:v>
                </c:pt>
                <c:pt idx="114">
                  <c:v>0.49514000000000125</c:v>
                </c:pt>
                <c:pt idx="115">
                  <c:v>0.5087699999999995</c:v>
                </c:pt>
                <c:pt idx="116">
                  <c:v>0.52589000000000174</c:v>
                </c:pt>
                <c:pt idx="117">
                  <c:v>0.56019999999999981</c:v>
                </c:pt>
                <c:pt idx="118">
                  <c:v>0.57194000000000189</c:v>
                </c:pt>
                <c:pt idx="119">
                  <c:v>0.58496000000000092</c:v>
                </c:pt>
                <c:pt idx="120">
                  <c:v>0.6012899999999991</c:v>
                </c:pt>
                <c:pt idx="121">
                  <c:v>0.62301999999999902</c:v>
                </c:pt>
                <c:pt idx="122">
                  <c:v>0.65388999999999897</c:v>
                </c:pt>
                <c:pt idx="123">
                  <c:v>0.61265999999999854</c:v>
                </c:pt>
                <c:pt idx="124">
                  <c:v>0.63211000000000017</c:v>
                </c:pt>
                <c:pt idx="125">
                  <c:v>0.63886999999999938</c:v>
                </c:pt>
                <c:pt idx="126">
                  <c:v>0.63572999999999869</c:v>
                </c:pt>
                <c:pt idx="127">
                  <c:v>0.64767000000000052</c:v>
                </c:pt>
                <c:pt idx="128">
                  <c:v>0.65953999999999946</c:v>
                </c:pt>
                <c:pt idx="129">
                  <c:v>0.67611000000000099</c:v>
                </c:pt>
                <c:pt idx="130">
                  <c:v>0.66890999999999845</c:v>
                </c:pt>
                <c:pt idx="131">
                  <c:v>0.67659000000000102</c:v>
                </c:pt>
                <c:pt idx="132">
                  <c:v>0.64214999999999922</c:v>
                </c:pt>
                <c:pt idx="133">
                  <c:v>0.66571999999999887</c:v>
                </c:pt>
                <c:pt idx="134">
                  <c:v>0.64523000000000141</c:v>
                </c:pt>
                <c:pt idx="135">
                  <c:v>0.61182000000000014</c:v>
                </c:pt>
                <c:pt idx="136">
                  <c:v>0.57115000000000005</c:v>
                </c:pt>
                <c:pt idx="137">
                  <c:v>0.57084000000000057</c:v>
                </c:pt>
                <c:pt idx="138">
                  <c:v>0.54314999999999825</c:v>
                </c:pt>
                <c:pt idx="139">
                  <c:v>0.52657000000000154</c:v>
                </c:pt>
                <c:pt idx="140">
                  <c:v>0.5156200000000013</c:v>
                </c:pt>
                <c:pt idx="141">
                  <c:v>0.4813799999999992</c:v>
                </c:pt>
                <c:pt idx="142">
                  <c:v>0.48863000000000056</c:v>
                </c:pt>
                <c:pt idx="143">
                  <c:v>0.45732999999999946</c:v>
                </c:pt>
                <c:pt idx="144">
                  <c:v>0.44805999999999813</c:v>
                </c:pt>
                <c:pt idx="145">
                  <c:v>0.36511999999999944</c:v>
                </c:pt>
                <c:pt idx="146">
                  <c:v>0.38332000000000105</c:v>
                </c:pt>
                <c:pt idx="147">
                  <c:v>0.34844000000000053</c:v>
                </c:pt>
                <c:pt idx="148">
                  <c:v>0.37836999999999987</c:v>
                </c:pt>
                <c:pt idx="149">
                  <c:v>0.35189000000000076</c:v>
                </c:pt>
                <c:pt idx="150">
                  <c:v>0.31184999999999946</c:v>
                </c:pt>
                <c:pt idx="151">
                  <c:v>0.32114000000000031</c:v>
                </c:pt>
                <c:pt idx="152">
                  <c:v>0.28232999999999947</c:v>
                </c:pt>
                <c:pt idx="153">
                  <c:v>0.22192000000000006</c:v>
                </c:pt>
                <c:pt idx="154">
                  <c:v>0.25353000000000064</c:v>
                </c:pt>
                <c:pt idx="155">
                  <c:v>0.2459699999999998</c:v>
                </c:pt>
                <c:pt idx="156">
                  <c:v>0.20016999999999827</c:v>
                </c:pt>
                <c:pt idx="157">
                  <c:v>0.21089999999999917</c:v>
                </c:pt>
                <c:pt idx="158">
                  <c:v>0.12913999999999987</c:v>
                </c:pt>
                <c:pt idx="159">
                  <c:v>0.15455000000000155</c:v>
                </c:pt>
                <c:pt idx="160">
                  <c:v>0.12652000000000044</c:v>
                </c:pt>
                <c:pt idx="161">
                  <c:v>0.12194999999999936</c:v>
                </c:pt>
                <c:pt idx="162">
                  <c:v>8.9669999999998709E-2</c:v>
                </c:pt>
                <c:pt idx="163">
                  <c:v>9.4210000000000488E-2</c:v>
                </c:pt>
                <c:pt idx="164">
                  <c:v>8.6730000000000015E-2</c:v>
                </c:pt>
                <c:pt idx="165">
                  <c:v>9.3240000000000697E-2</c:v>
                </c:pt>
                <c:pt idx="166">
                  <c:v>5.5809999999999034E-2</c:v>
                </c:pt>
                <c:pt idx="167">
                  <c:v>3.167000000000144E-2</c:v>
                </c:pt>
                <c:pt idx="168">
                  <c:v>6.2889999999999877E-2</c:v>
                </c:pt>
                <c:pt idx="169">
                  <c:v>5.7379999999998293E-2</c:v>
                </c:pt>
                <c:pt idx="170">
                  <c:v>8.9980000000000476E-2</c:v>
                </c:pt>
                <c:pt idx="171">
                  <c:v>9.9449999999999358E-2</c:v>
                </c:pt>
                <c:pt idx="172">
                  <c:v>0.11117999999999938</c:v>
                </c:pt>
                <c:pt idx="173">
                  <c:v>0.14257000000000061</c:v>
                </c:pt>
                <c:pt idx="174">
                  <c:v>0.1657199999999989</c:v>
                </c:pt>
                <c:pt idx="175">
                  <c:v>0.19501000000000204</c:v>
                </c:pt>
                <c:pt idx="176">
                  <c:v>0.22103999999999815</c:v>
                </c:pt>
                <c:pt idx="177">
                  <c:v>0.24263999999999897</c:v>
                </c:pt>
                <c:pt idx="178">
                  <c:v>0.28687999999999875</c:v>
                </c:pt>
                <c:pt idx="179">
                  <c:v>0.29207000000000105</c:v>
                </c:pt>
                <c:pt idx="180">
                  <c:v>0.30848999999999932</c:v>
                </c:pt>
                <c:pt idx="181">
                  <c:v>0.35096999999999978</c:v>
                </c:pt>
                <c:pt idx="182">
                  <c:v>0.35384999999999989</c:v>
                </c:pt>
                <c:pt idx="183">
                  <c:v>0.40682000000000018</c:v>
                </c:pt>
                <c:pt idx="184">
                  <c:v>0.40832000000000107</c:v>
                </c:pt>
                <c:pt idx="185">
                  <c:v>0.43838999999999939</c:v>
                </c:pt>
                <c:pt idx="186">
                  <c:v>0.47111000000000103</c:v>
                </c:pt>
                <c:pt idx="187">
                  <c:v>0.48681000000000041</c:v>
                </c:pt>
                <c:pt idx="188">
                  <c:v>0.50888000000000144</c:v>
                </c:pt>
                <c:pt idx="189">
                  <c:v>0.55426000000000153</c:v>
                </c:pt>
                <c:pt idx="190">
                  <c:v>0.53979000000000044</c:v>
                </c:pt>
                <c:pt idx="191">
                  <c:v>0.54768000000000028</c:v>
                </c:pt>
                <c:pt idx="192">
                  <c:v>0.61288999999999982</c:v>
                </c:pt>
                <c:pt idx="193">
                  <c:v>0.62963999999999942</c:v>
                </c:pt>
                <c:pt idx="194">
                  <c:v>0.63278999999999996</c:v>
                </c:pt>
                <c:pt idx="195">
                  <c:v>0.63565000000000049</c:v>
                </c:pt>
                <c:pt idx="196">
                  <c:v>0.66656999999999922</c:v>
                </c:pt>
                <c:pt idx="197">
                  <c:v>0.65432999999999997</c:v>
                </c:pt>
                <c:pt idx="198">
                  <c:v>0.66230999999999995</c:v>
                </c:pt>
                <c:pt idx="199">
                  <c:v>0.6912699999999995</c:v>
                </c:pt>
                <c:pt idx="200">
                  <c:v>0.6854000000000019</c:v>
                </c:pt>
                <c:pt idx="201">
                  <c:v>0.7030999999999995</c:v>
                </c:pt>
                <c:pt idx="202">
                  <c:v>0.70752000000000181</c:v>
                </c:pt>
                <c:pt idx="203">
                  <c:v>0.70365000000000011</c:v>
                </c:pt>
                <c:pt idx="204">
                  <c:v>0.69990000000000008</c:v>
                </c:pt>
                <c:pt idx="205">
                  <c:v>0.69559999999999944</c:v>
                </c:pt>
                <c:pt idx="206">
                  <c:v>0.69649000000000116</c:v>
                </c:pt>
                <c:pt idx="207">
                  <c:v>0.68767000000000056</c:v>
                </c:pt>
                <c:pt idx="208">
                  <c:v>0.67680000000000062</c:v>
                </c:pt>
                <c:pt idx="209">
                  <c:v>0.66182999999999992</c:v>
                </c:pt>
                <c:pt idx="210">
                  <c:v>0.6340000000000009</c:v>
                </c:pt>
                <c:pt idx="211">
                  <c:v>0.61926000000000159</c:v>
                </c:pt>
                <c:pt idx="212">
                  <c:v>0.59357999999999944</c:v>
                </c:pt>
                <c:pt idx="213">
                  <c:v>0.57332999999999856</c:v>
                </c:pt>
                <c:pt idx="214">
                  <c:v>0.55113000000000056</c:v>
                </c:pt>
                <c:pt idx="215">
                  <c:v>0.52678999999999865</c:v>
                </c:pt>
              </c:numCache>
            </c:numRef>
          </c:yVal>
          <c:smooth val="0"/>
        </c:ser>
        <c:ser>
          <c:idx val="1"/>
          <c:order val="1"/>
          <c:tx>
            <c:v>Round 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level'!$B$9:$B$22</c:f>
              <c:numCache>
                <c:formatCode>m/d/yyyy\ h:mm</c:formatCode>
                <c:ptCount val="14"/>
                <c:pt idx="0">
                  <c:v>42534.381944444445</c:v>
                </c:pt>
                <c:pt idx="1">
                  <c:v>42534.388888888891</c:v>
                </c:pt>
                <c:pt idx="2">
                  <c:v>42534.395833333336</c:v>
                </c:pt>
                <c:pt idx="3">
                  <c:v>42534.402777777781</c:v>
                </c:pt>
                <c:pt idx="4">
                  <c:v>42534.409722222219</c:v>
                </c:pt>
                <c:pt idx="5">
                  <c:v>42534.416666666664</c:v>
                </c:pt>
                <c:pt idx="6">
                  <c:v>42534.423611111109</c:v>
                </c:pt>
                <c:pt idx="7">
                  <c:v>42534.430555555555</c:v>
                </c:pt>
                <c:pt idx="8">
                  <c:v>42534.4375</c:v>
                </c:pt>
                <c:pt idx="9">
                  <c:v>42534.444444444445</c:v>
                </c:pt>
                <c:pt idx="10">
                  <c:v>42534.451388888891</c:v>
                </c:pt>
                <c:pt idx="11">
                  <c:v>42534.458333333336</c:v>
                </c:pt>
                <c:pt idx="12">
                  <c:v>42534.465277777781</c:v>
                </c:pt>
                <c:pt idx="13">
                  <c:v>42534.472222222219</c:v>
                </c:pt>
              </c:numCache>
            </c:numRef>
          </c:xVal>
          <c:yVal>
            <c:numRef>
              <c:f>'Tide level'!$C$9:$C$22</c:f>
              <c:numCache>
                <c:formatCode>0.00</c:formatCode>
                <c:ptCount val="14"/>
                <c:pt idx="0">
                  <c:v>0.22298000000000001</c:v>
                </c:pt>
                <c:pt idx="1">
                  <c:v>0.22060999999999922</c:v>
                </c:pt>
                <c:pt idx="2">
                  <c:v>9.4289999999998597E-2</c:v>
                </c:pt>
                <c:pt idx="3">
                  <c:v>2.3940000000000055E-2</c:v>
                </c:pt>
                <c:pt idx="4">
                  <c:v>7.3869999999999436E-2</c:v>
                </c:pt>
                <c:pt idx="5">
                  <c:v>0.11410000000000081</c:v>
                </c:pt>
                <c:pt idx="6">
                  <c:v>0.11164999999999964</c:v>
                </c:pt>
                <c:pt idx="7">
                  <c:v>5.8219999999998891E-2</c:v>
                </c:pt>
                <c:pt idx="8">
                  <c:v>2.8410000000001219E-2</c:v>
                </c:pt>
                <c:pt idx="9">
                  <c:v>7.4039999999999967E-2</c:v>
                </c:pt>
                <c:pt idx="10">
                  <c:v>4.3379999999999655E-2</c:v>
                </c:pt>
                <c:pt idx="11">
                  <c:v>9.3340000000000603E-2</c:v>
                </c:pt>
                <c:pt idx="12">
                  <c:v>7.2210000000000038E-2</c:v>
                </c:pt>
                <c:pt idx="13">
                  <c:v>5.9120000000000346E-2</c:v>
                </c:pt>
              </c:numCache>
            </c:numRef>
          </c:yVal>
          <c:smooth val="0"/>
        </c:ser>
        <c:ser>
          <c:idx val="2"/>
          <c:order val="2"/>
          <c:tx>
            <c:v>Round 2</c:v>
          </c:tx>
          <c:spPr>
            <a:ln w="254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'Tide level'!$B$22:$B$35</c:f>
              <c:numCache>
                <c:formatCode>m/d/yyyy\ h:mm</c:formatCode>
                <c:ptCount val="14"/>
                <c:pt idx="0">
                  <c:v>42534.472222222219</c:v>
                </c:pt>
                <c:pt idx="1">
                  <c:v>42534.479166666664</c:v>
                </c:pt>
                <c:pt idx="2">
                  <c:v>42534.486111111109</c:v>
                </c:pt>
                <c:pt idx="3">
                  <c:v>42534.493055555555</c:v>
                </c:pt>
                <c:pt idx="4">
                  <c:v>42534.5</c:v>
                </c:pt>
                <c:pt idx="5">
                  <c:v>42534.506944444445</c:v>
                </c:pt>
                <c:pt idx="6">
                  <c:v>42534.513888888891</c:v>
                </c:pt>
                <c:pt idx="7">
                  <c:v>42534.520833333336</c:v>
                </c:pt>
                <c:pt idx="8">
                  <c:v>42534.527777777781</c:v>
                </c:pt>
                <c:pt idx="9">
                  <c:v>42534.534722222219</c:v>
                </c:pt>
                <c:pt idx="10">
                  <c:v>42534.541666666664</c:v>
                </c:pt>
                <c:pt idx="11">
                  <c:v>42534.548611111109</c:v>
                </c:pt>
                <c:pt idx="12">
                  <c:v>42534.555555555555</c:v>
                </c:pt>
                <c:pt idx="13">
                  <c:v>42534.5625</c:v>
                </c:pt>
              </c:numCache>
            </c:numRef>
          </c:xVal>
          <c:yVal>
            <c:numRef>
              <c:f>'Tide level'!$C$22:$C$35</c:f>
              <c:numCache>
                <c:formatCode>0.00</c:formatCode>
                <c:ptCount val="14"/>
                <c:pt idx="0">
                  <c:v>5.9120000000000346E-2</c:v>
                </c:pt>
                <c:pt idx="1">
                  <c:v>0.10917000000000143</c:v>
                </c:pt>
                <c:pt idx="2">
                  <c:v>0.10032999999999902</c:v>
                </c:pt>
                <c:pt idx="3">
                  <c:v>0.15153999999999995</c:v>
                </c:pt>
                <c:pt idx="4">
                  <c:v>9.4900000000000095E-2</c:v>
                </c:pt>
                <c:pt idx="5">
                  <c:v>0.1493399999999997</c:v>
                </c:pt>
                <c:pt idx="6">
                  <c:v>0.20126999999999953</c:v>
                </c:pt>
                <c:pt idx="7">
                  <c:v>0.23882000000000062</c:v>
                </c:pt>
                <c:pt idx="8">
                  <c:v>0.20836999999999989</c:v>
                </c:pt>
                <c:pt idx="9">
                  <c:v>0.27199999999999819</c:v>
                </c:pt>
                <c:pt idx="10">
                  <c:v>0.29535999999999829</c:v>
                </c:pt>
                <c:pt idx="11">
                  <c:v>0.27544999999999847</c:v>
                </c:pt>
                <c:pt idx="12">
                  <c:v>0.32895999999999959</c:v>
                </c:pt>
                <c:pt idx="13">
                  <c:v>0.28574000000000072</c:v>
                </c:pt>
              </c:numCache>
            </c:numRef>
          </c:yVal>
          <c:smooth val="0"/>
        </c:ser>
        <c:ser>
          <c:idx val="3"/>
          <c:order val="3"/>
          <c:tx>
            <c:v>Round 3</c:v>
          </c:tx>
          <c:spPr>
            <a:ln w="2540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'Tide level'!$B$35:$B$49</c:f>
              <c:numCache>
                <c:formatCode>m/d/yyyy\ h:mm</c:formatCode>
                <c:ptCount val="15"/>
                <c:pt idx="0">
                  <c:v>42534.5625</c:v>
                </c:pt>
                <c:pt idx="1">
                  <c:v>42534.569444444445</c:v>
                </c:pt>
                <c:pt idx="2">
                  <c:v>42534.576388888891</c:v>
                </c:pt>
                <c:pt idx="3">
                  <c:v>42534.583333333336</c:v>
                </c:pt>
                <c:pt idx="4">
                  <c:v>42534.590277777781</c:v>
                </c:pt>
                <c:pt idx="5">
                  <c:v>42534.597222222219</c:v>
                </c:pt>
                <c:pt idx="6">
                  <c:v>42534.604166666664</c:v>
                </c:pt>
                <c:pt idx="7">
                  <c:v>42534.611111111109</c:v>
                </c:pt>
                <c:pt idx="8">
                  <c:v>42534.618055555555</c:v>
                </c:pt>
                <c:pt idx="9">
                  <c:v>42534.625</c:v>
                </c:pt>
                <c:pt idx="10">
                  <c:v>42534.631944444445</c:v>
                </c:pt>
                <c:pt idx="11">
                  <c:v>42534.638888888891</c:v>
                </c:pt>
                <c:pt idx="12">
                  <c:v>42534.645833333336</c:v>
                </c:pt>
                <c:pt idx="13">
                  <c:v>42534.652777777781</c:v>
                </c:pt>
                <c:pt idx="14">
                  <c:v>42534.659722222219</c:v>
                </c:pt>
              </c:numCache>
            </c:numRef>
          </c:xVal>
          <c:yVal>
            <c:numRef>
              <c:f>'Tide level'!$C$35:$C$49</c:f>
              <c:numCache>
                <c:formatCode>0.00</c:formatCode>
                <c:ptCount val="15"/>
                <c:pt idx="0">
                  <c:v>0.28574000000000072</c:v>
                </c:pt>
                <c:pt idx="1">
                  <c:v>0.37585000000000035</c:v>
                </c:pt>
                <c:pt idx="2">
                  <c:v>0.3847799999999984</c:v>
                </c:pt>
                <c:pt idx="3">
                  <c:v>0.44327999999999973</c:v>
                </c:pt>
                <c:pt idx="4">
                  <c:v>0.46394999999999981</c:v>
                </c:pt>
                <c:pt idx="5">
                  <c:v>0.44398000000000137</c:v>
                </c:pt>
                <c:pt idx="6">
                  <c:v>0.50115999999999983</c:v>
                </c:pt>
                <c:pt idx="7">
                  <c:v>0.53182000000000018</c:v>
                </c:pt>
                <c:pt idx="8">
                  <c:v>0.53159999999999852</c:v>
                </c:pt>
                <c:pt idx="9">
                  <c:v>0.58199000000000067</c:v>
                </c:pt>
                <c:pt idx="10">
                  <c:v>0.57468000000000075</c:v>
                </c:pt>
                <c:pt idx="11">
                  <c:v>0.60605999999999993</c:v>
                </c:pt>
                <c:pt idx="12">
                  <c:v>0.6280600000000004</c:v>
                </c:pt>
                <c:pt idx="13">
                  <c:v>0.6427700000000004</c:v>
                </c:pt>
                <c:pt idx="14">
                  <c:v>0.65520999999999963</c:v>
                </c:pt>
              </c:numCache>
            </c:numRef>
          </c:yVal>
          <c:smooth val="0"/>
        </c:ser>
        <c:ser>
          <c:idx val="4"/>
          <c:order val="4"/>
          <c:tx>
            <c:v>Round 4</c:v>
          </c:tx>
          <c:spPr>
            <a:ln w="2540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'Tide level'!$B$49:$B$62</c:f>
              <c:numCache>
                <c:formatCode>m/d/yyyy\ h:mm</c:formatCode>
                <c:ptCount val="14"/>
                <c:pt idx="0">
                  <c:v>42534.659722222219</c:v>
                </c:pt>
                <c:pt idx="1">
                  <c:v>42534.666666666664</c:v>
                </c:pt>
                <c:pt idx="2">
                  <c:v>42534.673611111109</c:v>
                </c:pt>
                <c:pt idx="3">
                  <c:v>42534.680555555555</c:v>
                </c:pt>
                <c:pt idx="4">
                  <c:v>42534.6875</c:v>
                </c:pt>
                <c:pt idx="5">
                  <c:v>42534.694444444445</c:v>
                </c:pt>
                <c:pt idx="6">
                  <c:v>42534.701388888891</c:v>
                </c:pt>
                <c:pt idx="7">
                  <c:v>42534.708333333336</c:v>
                </c:pt>
                <c:pt idx="8">
                  <c:v>42534.715277777781</c:v>
                </c:pt>
                <c:pt idx="9">
                  <c:v>42534.722222222219</c:v>
                </c:pt>
                <c:pt idx="10">
                  <c:v>42534.729166666664</c:v>
                </c:pt>
                <c:pt idx="11">
                  <c:v>42534.736111111109</c:v>
                </c:pt>
                <c:pt idx="12">
                  <c:v>42534.743055555555</c:v>
                </c:pt>
                <c:pt idx="13">
                  <c:v>42534.75</c:v>
                </c:pt>
              </c:numCache>
            </c:numRef>
          </c:xVal>
          <c:yVal>
            <c:numRef>
              <c:f>'Tide level'!$C$49:$C$62</c:f>
              <c:numCache>
                <c:formatCode>0.00</c:formatCode>
                <c:ptCount val="14"/>
                <c:pt idx="0">
                  <c:v>0.65520999999999963</c:v>
                </c:pt>
                <c:pt idx="1">
                  <c:v>0.6661999999999989</c:v>
                </c:pt>
                <c:pt idx="2">
                  <c:v>0.68390000000000095</c:v>
                </c:pt>
                <c:pt idx="3">
                  <c:v>0.71050999999999931</c:v>
                </c:pt>
                <c:pt idx="4">
                  <c:v>0.71862000000000081</c:v>
                </c:pt>
                <c:pt idx="5">
                  <c:v>0.72358999999999929</c:v>
                </c:pt>
                <c:pt idx="6">
                  <c:v>0.72374000000000027</c:v>
                </c:pt>
                <c:pt idx="7">
                  <c:v>0.72218000000000071</c:v>
                </c:pt>
                <c:pt idx="8">
                  <c:v>0.72375</c:v>
                </c:pt>
                <c:pt idx="9">
                  <c:v>0.72363999999999806</c:v>
                </c:pt>
                <c:pt idx="10">
                  <c:v>0.7140100000000007</c:v>
                </c:pt>
                <c:pt idx="11">
                  <c:v>0.72142000000000051</c:v>
                </c:pt>
                <c:pt idx="12">
                  <c:v>0.71134000000000019</c:v>
                </c:pt>
                <c:pt idx="13">
                  <c:v>0.70068999999999959</c:v>
                </c:pt>
              </c:numCache>
            </c:numRef>
          </c:yVal>
          <c:smooth val="0"/>
        </c:ser>
        <c:ser>
          <c:idx val="6"/>
          <c:order val="5"/>
          <c:tx>
            <c:v>2A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level'!$B$157:$B$170</c:f>
              <c:numCache>
                <c:formatCode>m/d/yyyy\ h:mm</c:formatCode>
                <c:ptCount val="14"/>
                <c:pt idx="0">
                  <c:v>42535.409722222219</c:v>
                </c:pt>
                <c:pt idx="1">
                  <c:v>42535.416666666664</c:v>
                </c:pt>
                <c:pt idx="2">
                  <c:v>42535.423611111109</c:v>
                </c:pt>
                <c:pt idx="3">
                  <c:v>42535.430555555555</c:v>
                </c:pt>
                <c:pt idx="4">
                  <c:v>42535.4375</c:v>
                </c:pt>
                <c:pt idx="5">
                  <c:v>42535.444444444445</c:v>
                </c:pt>
                <c:pt idx="6">
                  <c:v>42535.451388888891</c:v>
                </c:pt>
                <c:pt idx="7">
                  <c:v>42535.458333333336</c:v>
                </c:pt>
                <c:pt idx="8">
                  <c:v>42535.465277777781</c:v>
                </c:pt>
                <c:pt idx="9">
                  <c:v>42535.472222222219</c:v>
                </c:pt>
                <c:pt idx="10">
                  <c:v>42535.479166666664</c:v>
                </c:pt>
                <c:pt idx="11">
                  <c:v>42535.486111111109</c:v>
                </c:pt>
                <c:pt idx="12">
                  <c:v>42535.493055555555</c:v>
                </c:pt>
                <c:pt idx="13">
                  <c:v>42535.5</c:v>
                </c:pt>
              </c:numCache>
            </c:numRef>
          </c:xVal>
          <c:yVal>
            <c:numRef>
              <c:f>'Tide level'!$C$157:$C$170</c:f>
              <c:numCache>
                <c:formatCode>0.00</c:formatCode>
                <c:ptCount val="14"/>
                <c:pt idx="0">
                  <c:v>0.25353000000000064</c:v>
                </c:pt>
                <c:pt idx="1">
                  <c:v>0.2459699999999998</c:v>
                </c:pt>
                <c:pt idx="2">
                  <c:v>0.20016999999999827</c:v>
                </c:pt>
                <c:pt idx="3">
                  <c:v>0.21089999999999917</c:v>
                </c:pt>
                <c:pt idx="4">
                  <c:v>0.12913999999999987</c:v>
                </c:pt>
                <c:pt idx="5">
                  <c:v>0.15455000000000155</c:v>
                </c:pt>
                <c:pt idx="6">
                  <c:v>0.12652000000000044</c:v>
                </c:pt>
                <c:pt idx="7">
                  <c:v>0.12194999999999936</c:v>
                </c:pt>
                <c:pt idx="8">
                  <c:v>8.9669999999998709E-2</c:v>
                </c:pt>
                <c:pt idx="9">
                  <c:v>9.4210000000000488E-2</c:v>
                </c:pt>
                <c:pt idx="10">
                  <c:v>8.6730000000000015E-2</c:v>
                </c:pt>
                <c:pt idx="11">
                  <c:v>9.3240000000000697E-2</c:v>
                </c:pt>
                <c:pt idx="12">
                  <c:v>5.5809999999999034E-2</c:v>
                </c:pt>
                <c:pt idx="13">
                  <c:v>3.167000000000144E-2</c:v>
                </c:pt>
              </c:numCache>
            </c:numRef>
          </c:yVal>
          <c:smooth val="0"/>
        </c:ser>
        <c:ser>
          <c:idx val="7"/>
          <c:order val="6"/>
          <c:tx>
            <c:v>2B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level'!$B$170:$B$182</c:f>
              <c:numCache>
                <c:formatCode>m/d/yyyy\ h:mm</c:formatCode>
                <c:ptCount val="13"/>
                <c:pt idx="0">
                  <c:v>42535.5</c:v>
                </c:pt>
                <c:pt idx="1">
                  <c:v>42535.506944444445</c:v>
                </c:pt>
                <c:pt idx="2">
                  <c:v>42535.513888888891</c:v>
                </c:pt>
                <c:pt idx="3">
                  <c:v>42535.520833333336</c:v>
                </c:pt>
                <c:pt idx="4">
                  <c:v>42535.527777777781</c:v>
                </c:pt>
                <c:pt idx="5">
                  <c:v>42535.534722222219</c:v>
                </c:pt>
                <c:pt idx="6">
                  <c:v>42535.541666666664</c:v>
                </c:pt>
                <c:pt idx="7">
                  <c:v>42535.548611111109</c:v>
                </c:pt>
                <c:pt idx="8">
                  <c:v>42535.555555555555</c:v>
                </c:pt>
                <c:pt idx="9">
                  <c:v>42535.5625</c:v>
                </c:pt>
                <c:pt idx="10">
                  <c:v>42535.569444444445</c:v>
                </c:pt>
                <c:pt idx="11">
                  <c:v>42535.576388888891</c:v>
                </c:pt>
                <c:pt idx="12">
                  <c:v>42535.583333333336</c:v>
                </c:pt>
              </c:numCache>
            </c:numRef>
          </c:xVal>
          <c:yVal>
            <c:numRef>
              <c:f>'Tide level'!$C$170:$C$182</c:f>
              <c:numCache>
                <c:formatCode>0.00</c:formatCode>
                <c:ptCount val="13"/>
                <c:pt idx="0">
                  <c:v>3.167000000000144E-2</c:v>
                </c:pt>
                <c:pt idx="1">
                  <c:v>6.2889999999999877E-2</c:v>
                </c:pt>
                <c:pt idx="2">
                  <c:v>5.7379999999998293E-2</c:v>
                </c:pt>
                <c:pt idx="3">
                  <c:v>8.9980000000000476E-2</c:v>
                </c:pt>
                <c:pt idx="4">
                  <c:v>9.9449999999999358E-2</c:v>
                </c:pt>
                <c:pt idx="5">
                  <c:v>0.11117999999999938</c:v>
                </c:pt>
                <c:pt idx="6">
                  <c:v>0.14257000000000061</c:v>
                </c:pt>
                <c:pt idx="7">
                  <c:v>0.1657199999999989</c:v>
                </c:pt>
                <c:pt idx="8">
                  <c:v>0.19501000000000204</c:v>
                </c:pt>
                <c:pt idx="9">
                  <c:v>0.22103999999999815</c:v>
                </c:pt>
                <c:pt idx="10">
                  <c:v>0.24263999999999897</c:v>
                </c:pt>
                <c:pt idx="11">
                  <c:v>0.28687999999999875</c:v>
                </c:pt>
                <c:pt idx="12">
                  <c:v>0.29207000000000105</c:v>
                </c:pt>
              </c:numCache>
            </c:numRef>
          </c:yVal>
          <c:smooth val="0"/>
        </c:ser>
        <c:ser>
          <c:idx val="8"/>
          <c:order val="7"/>
          <c:tx>
            <c:v>2C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level'!$B$182:$B$195</c:f>
              <c:numCache>
                <c:formatCode>m/d/yyyy\ h:mm</c:formatCode>
                <c:ptCount val="14"/>
                <c:pt idx="0">
                  <c:v>42535.583333333336</c:v>
                </c:pt>
                <c:pt idx="1">
                  <c:v>42535.590277777781</c:v>
                </c:pt>
                <c:pt idx="2">
                  <c:v>42535.597222222219</c:v>
                </c:pt>
                <c:pt idx="3">
                  <c:v>42535.604166666664</c:v>
                </c:pt>
                <c:pt idx="4">
                  <c:v>42535.611111111109</c:v>
                </c:pt>
                <c:pt idx="5">
                  <c:v>42535.618055555555</c:v>
                </c:pt>
                <c:pt idx="6">
                  <c:v>42535.625</c:v>
                </c:pt>
                <c:pt idx="7">
                  <c:v>42535.631944444445</c:v>
                </c:pt>
                <c:pt idx="8">
                  <c:v>42535.638888888891</c:v>
                </c:pt>
                <c:pt idx="9">
                  <c:v>42535.645833333336</c:v>
                </c:pt>
                <c:pt idx="10">
                  <c:v>42535.652777777781</c:v>
                </c:pt>
                <c:pt idx="11">
                  <c:v>42535.659722222219</c:v>
                </c:pt>
                <c:pt idx="12">
                  <c:v>42535.666666666664</c:v>
                </c:pt>
                <c:pt idx="13">
                  <c:v>42535.673611111109</c:v>
                </c:pt>
              </c:numCache>
            </c:numRef>
          </c:xVal>
          <c:yVal>
            <c:numRef>
              <c:f>'Tide level'!$C$182:$C$195</c:f>
              <c:numCache>
                <c:formatCode>0.00</c:formatCode>
                <c:ptCount val="14"/>
                <c:pt idx="0">
                  <c:v>0.29207000000000105</c:v>
                </c:pt>
                <c:pt idx="1">
                  <c:v>0.30848999999999932</c:v>
                </c:pt>
                <c:pt idx="2">
                  <c:v>0.35096999999999978</c:v>
                </c:pt>
                <c:pt idx="3">
                  <c:v>0.35384999999999989</c:v>
                </c:pt>
                <c:pt idx="4">
                  <c:v>0.40682000000000018</c:v>
                </c:pt>
                <c:pt idx="5">
                  <c:v>0.40832000000000107</c:v>
                </c:pt>
                <c:pt idx="6">
                  <c:v>0.43838999999999939</c:v>
                </c:pt>
                <c:pt idx="7">
                  <c:v>0.47111000000000103</c:v>
                </c:pt>
                <c:pt idx="8">
                  <c:v>0.48681000000000041</c:v>
                </c:pt>
                <c:pt idx="9">
                  <c:v>0.50888000000000144</c:v>
                </c:pt>
                <c:pt idx="10">
                  <c:v>0.55426000000000153</c:v>
                </c:pt>
                <c:pt idx="11">
                  <c:v>0.53979000000000044</c:v>
                </c:pt>
                <c:pt idx="12">
                  <c:v>0.54768000000000028</c:v>
                </c:pt>
                <c:pt idx="13">
                  <c:v>0.61288999999999982</c:v>
                </c:pt>
              </c:numCache>
            </c:numRef>
          </c:yVal>
          <c:smooth val="0"/>
        </c:ser>
        <c:ser>
          <c:idx val="9"/>
          <c:order val="8"/>
          <c:tx>
            <c:v>2D</c:v>
          </c:tx>
          <c:spPr>
            <a:ln w="25400" cap="rnd">
              <a:solidFill>
                <a:srgbClr val="CC66FF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level'!$B$195:$B$205</c:f>
              <c:numCache>
                <c:formatCode>m/d/yyyy\ h:mm</c:formatCode>
                <c:ptCount val="11"/>
                <c:pt idx="0">
                  <c:v>42535.673611111109</c:v>
                </c:pt>
                <c:pt idx="1">
                  <c:v>42535.680555555555</c:v>
                </c:pt>
                <c:pt idx="2">
                  <c:v>42535.6875</c:v>
                </c:pt>
                <c:pt idx="3">
                  <c:v>42535.694444444445</c:v>
                </c:pt>
                <c:pt idx="4">
                  <c:v>42535.701388888891</c:v>
                </c:pt>
                <c:pt idx="5">
                  <c:v>42535.708333333336</c:v>
                </c:pt>
                <c:pt idx="6">
                  <c:v>42535.715277777781</c:v>
                </c:pt>
                <c:pt idx="7">
                  <c:v>42535.722222222219</c:v>
                </c:pt>
                <c:pt idx="8">
                  <c:v>42535.729166666664</c:v>
                </c:pt>
                <c:pt idx="9">
                  <c:v>42535.736111111109</c:v>
                </c:pt>
                <c:pt idx="10">
                  <c:v>42535.743055555555</c:v>
                </c:pt>
              </c:numCache>
            </c:numRef>
          </c:xVal>
          <c:yVal>
            <c:numRef>
              <c:f>'Tide level'!$C$195:$C$205</c:f>
              <c:numCache>
                <c:formatCode>0.00</c:formatCode>
                <c:ptCount val="11"/>
                <c:pt idx="0">
                  <c:v>0.61288999999999982</c:v>
                </c:pt>
                <c:pt idx="1">
                  <c:v>0.62963999999999942</c:v>
                </c:pt>
                <c:pt idx="2">
                  <c:v>0.63278999999999996</c:v>
                </c:pt>
                <c:pt idx="3">
                  <c:v>0.63565000000000049</c:v>
                </c:pt>
                <c:pt idx="4">
                  <c:v>0.66656999999999922</c:v>
                </c:pt>
                <c:pt idx="5">
                  <c:v>0.65432999999999997</c:v>
                </c:pt>
                <c:pt idx="6">
                  <c:v>0.66230999999999995</c:v>
                </c:pt>
                <c:pt idx="7">
                  <c:v>0.6912699999999995</c:v>
                </c:pt>
                <c:pt idx="8">
                  <c:v>0.6854000000000019</c:v>
                </c:pt>
                <c:pt idx="9">
                  <c:v>0.7030999999999995</c:v>
                </c:pt>
                <c:pt idx="10">
                  <c:v>0.70752000000000181</c:v>
                </c:pt>
              </c:numCache>
            </c:numRef>
          </c:yVal>
          <c:smooth val="0"/>
        </c:ser>
        <c:ser>
          <c:idx val="10"/>
          <c:order val="9"/>
          <c:tx>
            <c:v>2E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'Tide level'!$B$205:$B$214</c:f>
              <c:numCache>
                <c:formatCode>m/d/yyyy\ h:mm</c:formatCode>
                <c:ptCount val="10"/>
                <c:pt idx="0">
                  <c:v>42535.743055555555</c:v>
                </c:pt>
                <c:pt idx="1">
                  <c:v>42535.75</c:v>
                </c:pt>
                <c:pt idx="2">
                  <c:v>42535.756944444445</c:v>
                </c:pt>
                <c:pt idx="3">
                  <c:v>42535.763888888891</c:v>
                </c:pt>
                <c:pt idx="4">
                  <c:v>42535.770833333336</c:v>
                </c:pt>
                <c:pt idx="5">
                  <c:v>42535.777777777781</c:v>
                </c:pt>
                <c:pt idx="6">
                  <c:v>42535.784722222219</c:v>
                </c:pt>
                <c:pt idx="7">
                  <c:v>42535.791666666664</c:v>
                </c:pt>
                <c:pt idx="8">
                  <c:v>42535.798611111109</c:v>
                </c:pt>
                <c:pt idx="9">
                  <c:v>42535.805555555555</c:v>
                </c:pt>
              </c:numCache>
            </c:numRef>
          </c:xVal>
          <c:yVal>
            <c:numRef>
              <c:f>'Tide level'!$C$205:$C$214</c:f>
              <c:numCache>
                <c:formatCode>0.00</c:formatCode>
                <c:ptCount val="10"/>
                <c:pt idx="0">
                  <c:v>0.70752000000000181</c:v>
                </c:pt>
                <c:pt idx="1">
                  <c:v>0.70365000000000011</c:v>
                </c:pt>
                <c:pt idx="2">
                  <c:v>0.69990000000000008</c:v>
                </c:pt>
                <c:pt idx="3">
                  <c:v>0.69559999999999944</c:v>
                </c:pt>
                <c:pt idx="4">
                  <c:v>0.69649000000000116</c:v>
                </c:pt>
                <c:pt idx="5">
                  <c:v>0.68767000000000056</c:v>
                </c:pt>
                <c:pt idx="6">
                  <c:v>0.67680000000000062</c:v>
                </c:pt>
                <c:pt idx="7">
                  <c:v>0.66182999999999992</c:v>
                </c:pt>
                <c:pt idx="8">
                  <c:v>0.6340000000000009</c:v>
                </c:pt>
                <c:pt idx="9">
                  <c:v>0.61926000000000159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440816"/>
        <c:axId val="-1575440272"/>
      </c:scatterChart>
      <c:valAx>
        <c:axId val="-1575440816"/>
        <c:scaling>
          <c:orientation val="minMax"/>
          <c:max val="42535"/>
          <c:min val="42534.350000000006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40272"/>
        <c:crosses val="autoZero"/>
        <c:crossBetween val="midCat"/>
      </c:valAx>
      <c:valAx>
        <c:axId val="-15754402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575440816"/>
        <c:crosses val="autoZero"/>
        <c:crossBetween val="midCat"/>
      </c:valAx>
      <c:spPr>
        <a:solidFill>
          <a:schemeClr val="bg1"/>
        </a:solidFill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6081159666362463"/>
          <c:y val="9.3611373234534292E-2"/>
          <c:w val="0.17278123253461242"/>
          <c:h val="0.2296009364251865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Ra223 VS Ra226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surfer'!$N$2:$N$31</c:f>
              <c:numCache>
                <c:formatCode>0.0</c:formatCode>
                <c:ptCount val="30"/>
                <c:pt idx="0">
                  <c:v>1.4019496096664501</c:v>
                </c:pt>
                <c:pt idx="1">
                  <c:v>0.76948147018106705</c:v>
                </c:pt>
                <c:pt idx="2">
                  <c:v>0.19503305743708199</c:v>
                </c:pt>
                <c:pt idx="3">
                  <c:v>9.0085483277355202E-2</c:v>
                </c:pt>
                <c:pt idx="4">
                  <c:v>0.36215455937079799</c:v>
                </c:pt>
                <c:pt idx="5">
                  <c:v>0.214710168912007</c:v>
                </c:pt>
                <c:pt idx="6">
                  <c:v>2.8042101492257401</c:v>
                </c:pt>
                <c:pt idx="7">
                  <c:v>1.9437078850107601</c:v>
                </c:pt>
                <c:pt idx="8">
                  <c:v>1.1404734660607401</c:v>
                </c:pt>
                <c:pt idx="9">
                  <c:v>0</c:v>
                </c:pt>
                <c:pt idx="10">
                  <c:v>1.7608999835177399</c:v>
                </c:pt>
                <c:pt idx="11">
                  <c:v>1.0873200927365001</c:v>
                </c:pt>
                <c:pt idx="12">
                  <c:v>38.751411454320703</c:v>
                </c:pt>
                <c:pt idx="13">
                  <c:v>16.8727429316749</c:v>
                </c:pt>
                <c:pt idx="14">
                  <c:v>4.5840549186300796</c:v>
                </c:pt>
                <c:pt idx="15">
                  <c:v>6.3601896709565704</c:v>
                </c:pt>
                <c:pt idx="16">
                  <c:v>2.5532297117840699</c:v>
                </c:pt>
                <c:pt idx="17">
                  <c:v>14.808094419066499</c:v>
                </c:pt>
                <c:pt idx="18">
                  <c:v>61.8439488543167</c:v>
                </c:pt>
                <c:pt idx="19">
                  <c:v>17.843074050776199</c:v>
                </c:pt>
                <c:pt idx="20">
                  <c:v>11.568090672017901</c:v>
                </c:pt>
                <c:pt idx="21">
                  <c:v>9.1909377311999094</c:v>
                </c:pt>
                <c:pt idx="22">
                  <c:v>19.397112916586199</c:v>
                </c:pt>
                <c:pt idx="23">
                  <c:v>17.490211045251201</c:v>
                </c:pt>
                <c:pt idx="24">
                  <c:v>19.886895332164698</c:v>
                </c:pt>
                <c:pt idx="25">
                  <c:v>16.991995114173701</c:v>
                </c:pt>
                <c:pt idx="26">
                  <c:v>7.5810164439149297</c:v>
                </c:pt>
                <c:pt idx="27">
                  <c:v>6.8085968294353201</c:v>
                </c:pt>
                <c:pt idx="28">
                  <c:v>26.7325183643513</c:v>
                </c:pt>
                <c:pt idx="29">
                  <c:v>11.270974124573399</c:v>
                </c:pt>
              </c:numCache>
            </c:numRef>
          </c:xVal>
          <c:yVal>
            <c:numRef>
              <c:f>'For surfer'!$Q$2:$Q$31</c:f>
              <c:numCache>
                <c:formatCode>0.0</c:formatCode>
                <c:ptCount val="30"/>
                <c:pt idx="2">
                  <c:v>13.412673193788942</c:v>
                </c:pt>
                <c:pt idx="3">
                  <c:v>7.4111995385159801</c:v>
                </c:pt>
                <c:pt idx="5">
                  <c:v>20.31591970152196</c:v>
                </c:pt>
                <c:pt idx="7">
                  <c:v>15.203287934818301</c:v>
                </c:pt>
                <c:pt idx="8">
                  <c:v>20.766692822624087</c:v>
                </c:pt>
                <c:pt idx="9">
                  <c:v>17.8913812210399</c:v>
                </c:pt>
                <c:pt idx="10">
                  <c:v>36.743751226527081</c:v>
                </c:pt>
                <c:pt idx="11">
                  <c:v>29.257978717431769</c:v>
                </c:pt>
                <c:pt idx="12">
                  <c:v>40.418162034970365</c:v>
                </c:pt>
                <c:pt idx="13">
                  <c:v>49.168910273582782</c:v>
                </c:pt>
                <c:pt idx="14">
                  <c:v>16.824031683858585</c:v>
                </c:pt>
                <c:pt idx="15">
                  <c:v>21.753564305203568</c:v>
                </c:pt>
                <c:pt idx="16">
                  <c:v>25.527717761263496</c:v>
                </c:pt>
                <c:pt idx="17">
                  <c:v>29.729204711820202</c:v>
                </c:pt>
                <c:pt idx="18">
                  <c:v>15.078580873818044</c:v>
                </c:pt>
                <c:pt idx="19">
                  <c:v>24.702431896816268</c:v>
                </c:pt>
                <c:pt idx="20">
                  <c:v>23.251695926693156</c:v>
                </c:pt>
                <c:pt idx="21">
                  <c:v>19.974912182090755</c:v>
                </c:pt>
                <c:pt idx="22">
                  <c:v>21.466150756094816</c:v>
                </c:pt>
                <c:pt idx="24">
                  <c:v>28.284883853535568</c:v>
                </c:pt>
                <c:pt idx="25">
                  <c:v>49.832445159155242</c:v>
                </c:pt>
                <c:pt idx="26">
                  <c:v>21.108729040094623</c:v>
                </c:pt>
                <c:pt idx="29">
                  <c:v>39.045233306660649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032496"/>
        <c:axId val="-1699031952"/>
      </c:scatterChart>
      <c:valAx>
        <c:axId val="-169903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31952"/>
        <c:crosses val="autoZero"/>
        <c:crossBetween val="midCat"/>
      </c:valAx>
      <c:valAx>
        <c:axId val="-16990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3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Ra224 VS Salinity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surfer'!$E$2:$E$31</c:f>
              <c:numCache>
                <c:formatCode>0.00</c:formatCode>
                <c:ptCount val="30"/>
                <c:pt idx="0">
                  <c:v>4.6095049242424242</c:v>
                </c:pt>
                <c:pt idx="1">
                  <c:v>5.7896309959247461</c:v>
                </c:pt>
                <c:pt idx="2">
                  <c:v>1.2772400899236078</c:v>
                </c:pt>
                <c:pt idx="3">
                  <c:v>0.96919631505450321</c:v>
                </c:pt>
                <c:pt idx="4">
                  <c:v>1.7603780353723177</c:v>
                </c:pt>
                <c:pt idx="5">
                  <c:v>1.7419633979980351</c:v>
                </c:pt>
                <c:pt idx="6">
                  <c:v>7.3931349640576434</c:v>
                </c:pt>
                <c:pt idx="7">
                  <c:v>4.9259211528287636</c:v>
                </c:pt>
                <c:pt idx="8">
                  <c:v>4.7574110239697722</c:v>
                </c:pt>
                <c:pt idx="9">
                  <c:v>4.5446441545581049</c:v>
                </c:pt>
                <c:pt idx="10">
                  <c:v>6.8518287944823513</c:v>
                </c:pt>
                <c:pt idx="11">
                  <c:v>3.8924756600801564</c:v>
                </c:pt>
                <c:pt idx="12">
                  <c:v>35.767994231321836</c:v>
                </c:pt>
                <c:pt idx="13">
                  <c:v>35.092459839200622</c:v>
                </c:pt>
                <c:pt idx="14">
                  <c:v>26.101591271510216</c:v>
                </c:pt>
                <c:pt idx="15">
                  <c:v>30.752112637303384</c:v>
                </c:pt>
                <c:pt idx="16">
                  <c:v>25.322819247595653</c:v>
                </c:pt>
                <c:pt idx="17">
                  <c:v>42.089509914345278</c:v>
                </c:pt>
                <c:pt idx="18">
                  <c:v>37.980635442783665</c:v>
                </c:pt>
                <c:pt idx="19">
                  <c:v>37.593871315836182</c:v>
                </c:pt>
                <c:pt idx="20">
                  <c:v>32.032501052610478</c:v>
                </c:pt>
                <c:pt idx="21">
                  <c:v>37.418764605194319</c:v>
                </c:pt>
                <c:pt idx="22">
                  <c:v>41.283048211980052</c:v>
                </c:pt>
                <c:pt idx="23">
                  <c:v>41.673157961444495</c:v>
                </c:pt>
                <c:pt idx="24">
                  <c:v>34.708564972551038</c:v>
                </c:pt>
                <c:pt idx="25">
                  <c:v>29.747754007223723</c:v>
                </c:pt>
                <c:pt idx="26">
                  <c:v>35.657367743649182</c:v>
                </c:pt>
                <c:pt idx="27">
                  <c:v>42.808085053432883</c:v>
                </c:pt>
                <c:pt idx="28">
                  <c:v>45.186895557029182</c:v>
                </c:pt>
                <c:pt idx="29">
                  <c:v>43.278186142638866</c:v>
                </c:pt>
              </c:numCache>
            </c:numRef>
          </c:xVal>
          <c:yVal>
            <c:numRef>
              <c:f>'For surfer'!$O$2:$O$31</c:f>
              <c:numCache>
                <c:formatCode>0.0</c:formatCode>
                <c:ptCount val="30"/>
                <c:pt idx="0">
                  <c:v>18.731434165820399</c:v>
                </c:pt>
                <c:pt idx="1">
                  <c:v>12.082280554967801</c:v>
                </c:pt>
                <c:pt idx="2">
                  <c:v>4.2309022593433196</c:v>
                </c:pt>
                <c:pt idx="3">
                  <c:v>4.1368963555043496</c:v>
                </c:pt>
                <c:pt idx="4">
                  <c:v>6.2226829661578602</c:v>
                </c:pt>
                <c:pt idx="5">
                  <c:v>5.7470674972134503</c:v>
                </c:pt>
                <c:pt idx="6">
                  <c:v>108.197594626637</c:v>
                </c:pt>
                <c:pt idx="7">
                  <c:v>86.557500592315506</c:v>
                </c:pt>
                <c:pt idx="8">
                  <c:v>43.967703049709598</c:v>
                </c:pt>
                <c:pt idx="9">
                  <c:v>17.8921806922455</c:v>
                </c:pt>
                <c:pt idx="10">
                  <c:v>102.071912754076</c:v>
                </c:pt>
                <c:pt idx="11">
                  <c:v>116.99295534675301</c:v>
                </c:pt>
                <c:pt idx="12">
                  <c:v>950.87060940792696</c:v>
                </c:pt>
                <c:pt idx="13">
                  <c:v>490.07517329495499</c:v>
                </c:pt>
                <c:pt idx="14">
                  <c:v>192.589863163487</c:v>
                </c:pt>
                <c:pt idx="15">
                  <c:v>265.86951989555303</c:v>
                </c:pt>
                <c:pt idx="16">
                  <c:v>202.87057141923199</c:v>
                </c:pt>
                <c:pt idx="17">
                  <c:v>628.81650762559696</c:v>
                </c:pt>
                <c:pt idx="18">
                  <c:v>1282.4187224837899</c:v>
                </c:pt>
                <c:pt idx="19">
                  <c:v>550.259181809388</c:v>
                </c:pt>
                <c:pt idx="20">
                  <c:v>267.43001282093599</c:v>
                </c:pt>
                <c:pt idx="21">
                  <c:v>434.70357023428699</c:v>
                </c:pt>
                <c:pt idx="22">
                  <c:v>526.26843974249095</c:v>
                </c:pt>
                <c:pt idx="23">
                  <c:v>432.74683303032401</c:v>
                </c:pt>
                <c:pt idx="24">
                  <c:v>641.50665474409698</c:v>
                </c:pt>
                <c:pt idx="25">
                  <c:v>589.58145538944996</c:v>
                </c:pt>
                <c:pt idx="26">
                  <c:v>404.63588525584402</c:v>
                </c:pt>
                <c:pt idx="27">
                  <c:v>236.20103812482699</c:v>
                </c:pt>
                <c:pt idx="28">
                  <c:v>415.11940345096798</c:v>
                </c:pt>
                <c:pt idx="29">
                  <c:v>275.94008771669002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035760"/>
        <c:axId val="-1699036304"/>
      </c:scatterChart>
      <c:valAx>
        <c:axId val="-16990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36304"/>
        <c:crosses val="autoZero"/>
        <c:crossBetween val="midCat"/>
      </c:valAx>
      <c:valAx>
        <c:axId val="-1699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Ra224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Ra228 VS SW flux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C3F4490A-F09C-4983-9E6D-0959EDA6F9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56327F1-1729-4221-B0B5-5A283E2941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42BCD11-7CA7-444B-BADB-75CF1FCB84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DDEFBDB-87BF-4666-93E6-F18FAD3376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5F86840-ABAC-4972-92C2-9286D771A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8F25E3E-81C7-4EA4-818B-461A9B24AE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64436BE-DF56-43F5-9B62-3837A38B3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EDAA87F3-47D6-4265-B11A-1BE3435BE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53BAC99-5F17-4549-818F-8F030BEA77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840D84CF-4E4B-4334-9B8F-E0E20E70AC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188958B-756C-4079-8E6D-43CB1E4C66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831AAF60-0559-4262-AF1B-F7F2C79141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AE5C7024-E772-4B71-A0DA-7A4FBB7FB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CAB55B8-4E78-40EB-9522-0C10C18DD4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B4C5519-F1D2-4552-8BD6-1B3C93CD1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9378F3A7-94FA-4732-9C54-0CC96CEED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33C26C13-830C-47B3-A690-5CA8E6B7C9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3F0592E-6FE8-4149-9204-46A6D02DDF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368971D3-8853-4CD0-AA66-E6633D4AEF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11DC3267-FF86-45D0-9B91-3AE1C84E64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48ABAB42-52DB-4EEE-BA0F-A1A8DF5641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E247F9B2-422E-47F2-98C6-65D1646F4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C157BFC-C5E5-459A-B3FE-0A78E4C198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A014821D-5CA3-4869-928A-9E49D1BF01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41852B16-25AF-4E1F-A953-CC0152AB7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79E7DF7B-AD26-4C20-A9ED-1B2544305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2941C550-49EB-4FC3-A3BD-2E187646A5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15215FC7-BDF5-4EF0-A1B1-799CA3DF3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FD434886-FDF1-430E-A811-28C11AF493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9755AB0A-DF96-4626-9919-941E5A41E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'For surfer'!$H$2:$H$31</c:f>
              <c:numCache>
                <c:formatCode>0.00</c:formatCode>
                <c:ptCount val="30"/>
                <c:pt idx="0">
                  <c:v>0.67163182174455038</c:v>
                </c:pt>
                <c:pt idx="1">
                  <c:v>3.1149000074575803</c:v>
                </c:pt>
                <c:pt idx="2">
                  <c:v>1.4091284755672455</c:v>
                </c:pt>
                <c:pt idx="3">
                  <c:v>1.4270741093901349</c:v>
                </c:pt>
                <c:pt idx="4">
                  <c:v>1.204389706928942</c:v>
                </c:pt>
                <c:pt idx="5">
                  <c:v>0.94012452640164734</c:v>
                </c:pt>
                <c:pt idx="6">
                  <c:v>5.5387321254515278</c:v>
                </c:pt>
                <c:pt idx="7">
                  <c:v>5.1241773335783112</c:v>
                </c:pt>
                <c:pt idx="8">
                  <c:v>4.3894152050980484</c:v>
                </c:pt>
                <c:pt idx="9">
                  <c:v>3.1497514072716224</c:v>
                </c:pt>
                <c:pt idx="10">
                  <c:v>9.143683611819414</c:v>
                </c:pt>
                <c:pt idx="11">
                  <c:v>5.2900098540349383</c:v>
                </c:pt>
                <c:pt idx="12">
                  <c:v>7.9041843703898422</c:v>
                </c:pt>
                <c:pt idx="13">
                  <c:v>10.091421781922907</c:v>
                </c:pt>
                <c:pt idx="14">
                  <c:v>33.35210535331592</c:v>
                </c:pt>
                <c:pt idx="15">
                  <c:v>39.505221205457161</c:v>
                </c:pt>
                <c:pt idx="16">
                  <c:v>49.554552351343389</c:v>
                </c:pt>
                <c:pt idx="17">
                  <c:v>20.860648627968224</c:v>
                </c:pt>
                <c:pt idx="18">
                  <c:v>17.815965688650575</c:v>
                </c:pt>
                <c:pt idx="19">
                  <c:v>10.111236183672544</c:v>
                </c:pt>
                <c:pt idx="20">
                  <c:v>14.856310421376079</c:v>
                </c:pt>
                <c:pt idx="21">
                  <c:v>21.755029003557755</c:v>
                </c:pt>
                <c:pt idx="22">
                  <c:v>15.201532097030427</c:v>
                </c:pt>
                <c:pt idx="23">
                  <c:v>11.533890197096119</c:v>
                </c:pt>
                <c:pt idx="24">
                  <c:v>14.018637451797536</c:v>
                </c:pt>
                <c:pt idx="25">
                  <c:v>27.000759875162629</c:v>
                </c:pt>
                <c:pt idx="26">
                  <c:v>21.663549990487866</c:v>
                </c:pt>
                <c:pt idx="27">
                  <c:v>8.4051115931319611</c:v>
                </c:pt>
                <c:pt idx="28">
                  <c:v>9.6838963789028973</c:v>
                </c:pt>
                <c:pt idx="29">
                  <c:v>8.6077850878119513</c:v>
                </c:pt>
              </c:numCache>
            </c:numRef>
          </c:xVal>
          <c:yVal>
            <c:numRef>
              <c:f>'For surfer'!$R$2:$R$31</c:f>
              <c:numCache>
                <c:formatCode>0.0</c:formatCode>
                <c:ptCount val="30"/>
                <c:pt idx="0">
                  <c:v>4.3727358143124739</c:v>
                </c:pt>
                <c:pt idx="1">
                  <c:v>6.6538323739436551</c:v>
                </c:pt>
                <c:pt idx="2">
                  <c:v>2.0265018400427142</c:v>
                </c:pt>
                <c:pt idx="3">
                  <c:v>6.1513723713653956</c:v>
                </c:pt>
                <c:pt idx="4">
                  <c:v>1.0810286279138039</c:v>
                </c:pt>
                <c:pt idx="5">
                  <c:v>4.7149213479132079</c:v>
                </c:pt>
                <c:pt idx="6">
                  <c:v>29.717035257269995</c:v>
                </c:pt>
                <c:pt idx="7">
                  <c:v>29.331421527585448</c:v>
                </c:pt>
                <c:pt idx="8">
                  <c:v>37.754714006513204</c:v>
                </c:pt>
                <c:pt idx="9">
                  <c:v>15.224256687427502</c:v>
                </c:pt>
                <c:pt idx="10">
                  <c:v>45.47488613222076</c:v>
                </c:pt>
                <c:pt idx="11">
                  <c:v>49.148188008318186</c:v>
                </c:pt>
                <c:pt idx="12">
                  <c:v>271.60507888842284</c:v>
                </c:pt>
                <c:pt idx="13">
                  <c:v>227.78337270145519</c:v>
                </c:pt>
                <c:pt idx="14">
                  <c:v>81.391981863606347</c:v>
                </c:pt>
                <c:pt idx="15">
                  <c:v>92.663055977447101</c:v>
                </c:pt>
                <c:pt idx="16">
                  <c:v>39.57093228715879</c:v>
                </c:pt>
                <c:pt idx="17">
                  <c:v>82.357133418116561</c:v>
                </c:pt>
                <c:pt idx="18">
                  <c:v>189.59422365487052</c:v>
                </c:pt>
                <c:pt idx="19">
                  <c:v>149.53362806033454</c:v>
                </c:pt>
                <c:pt idx="20">
                  <c:v>168.59106815756047</c:v>
                </c:pt>
                <c:pt idx="21">
                  <c:v>116.73625104649126</c:v>
                </c:pt>
                <c:pt idx="22">
                  <c:v>153.27386095660569</c:v>
                </c:pt>
                <c:pt idx="23">
                  <c:v>112.64785755578012</c:v>
                </c:pt>
                <c:pt idx="24">
                  <c:v>157.60779180000458</c:v>
                </c:pt>
                <c:pt idx="25">
                  <c:v>505.85476613477056</c:v>
                </c:pt>
                <c:pt idx="26">
                  <c:v>133.91115188787629</c:v>
                </c:pt>
                <c:pt idx="27">
                  <c:v>129.20412929536437</c:v>
                </c:pt>
                <c:pt idx="28">
                  <c:v>137.38371108382532</c:v>
                </c:pt>
                <c:pt idx="29">
                  <c:v>146.37323590339713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'For surfer'!$A$2:$A$31</c15:f>
                <c15:dlblRangeCache>
                  <c:ptCount val="3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'For surfer'!$H$2:$H$13</c:f>
              <c:numCache>
                <c:formatCode>0.00</c:formatCode>
                <c:ptCount val="12"/>
                <c:pt idx="0">
                  <c:v>0.67163182174455038</c:v>
                </c:pt>
                <c:pt idx="1">
                  <c:v>3.1149000074575803</c:v>
                </c:pt>
                <c:pt idx="2">
                  <c:v>1.4091284755672455</c:v>
                </c:pt>
                <c:pt idx="3">
                  <c:v>1.4270741093901349</c:v>
                </c:pt>
                <c:pt idx="4">
                  <c:v>1.204389706928942</c:v>
                </c:pt>
                <c:pt idx="5">
                  <c:v>0.94012452640164734</c:v>
                </c:pt>
                <c:pt idx="6">
                  <c:v>5.5387321254515278</c:v>
                </c:pt>
                <c:pt idx="7">
                  <c:v>5.1241773335783112</c:v>
                </c:pt>
                <c:pt idx="8">
                  <c:v>4.3894152050980484</c:v>
                </c:pt>
                <c:pt idx="9">
                  <c:v>3.1497514072716224</c:v>
                </c:pt>
                <c:pt idx="10">
                  <c:v>9.143683611819414</c:v>
                </c:pt>
                <c:pt idx="11">
                  <c:v>5.2900098540349383</c:v>
                </c:pt>
              </c:numCache>
            </c:numRef>
          </c:xVal>
          <c:yVal>
            <c:numRef>
              <c:f>'For surfer'!$R$2:$R$14</c:f>
              <c:numCache>
                <c:formatCode>0.0</c:formatCode>
                <c:ptCount val="13"/>
                <c:pt idx="0">
                  <c:v>4.3727358143124739</c:v>
                </c:pt>
                <c:pt idx="1">
                  <c:v>6.6538323739436551</c:v>
                </c:pt>
                <c:pt idx="2">
                  <c:v>2.0265018400427142</c:v>
                </c:pt>
                <c:pt idx="3">
                  <c:v>6.1513723713653956</c:v>
                </c:pt>
                <c:pt idx="4">
                  <c:v>1.0810286279138039</c:v>
                </c:pt>
                <c:pt idx="5">
                  <c:v>4.7149213479132079</c:v>
                </c:pt>
                <c:pt idx="6">
                  <c:v>29.717035257269995</c:v>
                </c:pt>
                <c:pt idx="7">
                  <c:v>29.331421527585448</c:v>
                </c:pt>
                <c:pt idx="8">
                  <c:v>37.754714006513204</c:v>
                </c:pt>
                <c:pt idx="9">
                  <c:v>15.224256687427502</c:v>
                </c:pt>
                <c:pt idx="10">
                  <c:v>45.47488613222076</c:v>
                </c:pt>
                <c:pt idx="11">
                  <c:v>49.148188008318186</c:v>
                </c:pt>
                <c:pt idx="12">
                  <c:v>271.60507888842284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('For surfer'!$H$16,'For surfer'!$H$18)</c:f>
              <c:numCache>
                <c:formatCode>0.00</c:formatCode>
                <c:ptCount val="2"/>
                <c:pt idx="0">
                  <c:v>33.35210535331592</c:v>
                </c:pt>
                <c:pt idx="1">
                  <c:v>49.554552351343389</c:v>
                </c:pt>
              </c:numCache>
            </c:numRef>
          </c:xVal>
          <c:yVal>
            <c:numRef>
              <c:f>('For surfer'!$R$16,'For surfer'!$R$18)</c:f>
              <c:numCache>
                <c:formatCode>0.0</c:formatCode>
                <c:ptCount val="2"/>
                <c:pt idx="0">
                  <c:v>81.391981863606347</c:v>
                </c:pt>
                <c:pt idx="1">
                  <c:v>39.57093228715879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030864"/>
        <c:axId val="-1699040112"/>
      </c:scatterChart>
      <c:valAx>
        <c:axId val="-16990308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SW flux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40112"/>
        <c:crosses val="autoZero"/>
        <c:crossBetween val="midCat"/>
      </c:valAx>
      <c:valAx>
        <c:axId val="-16990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Ra228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 VS Ra223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surfer'!$K$2:$K$31</c:f>
              <c:numCache>
                <c:formatCode>0.0</c:formatCode>
                <c:ptCount val="30"/>
                <c:pt idx="0">
                  <c:v>2.2139019987896082</c:v>
                </c:pt>
                <c:pt idx="1">
                  <c:v>0.86203599874638015</c:v>
                </c:pt>
                <c:pt idx="2">
                  <c:v>1.372612022997439</c:v>
                </c:pt>
                <c:pt idx="3">
                  <c:v>1.210156028790027</c:v>
                </c:pt>
                <c:pt idx="4">
                  <c:v>0.97227400060519586</c:v>
                </c:pt>
                <c:pt idx="5">
                  <c:v>0.80401598923616113</c:v>
                </c:pt>
                <c:pt idx="6">
                  <c:v>1.5176620467729869</c:v>
                </c:pt>
                <c:pt idx="7">
                  <c:v>0.95486800315566356</c:v>
                </c:pt>
                <c:pt idx="8">
                  <c:v>1.0738089902304113</c:v>
                </c:pt>
                <c:pt idx="9">
                  <c:v>1.0941160097695888</c:v>
                </c:pt>
                <c:pt idx="10">
                  <c:v>0.93746200570613158</c:v>
                </c:pt>
                <c:pt idx="11">
                  <c:v>1.2681759842649103</c:v>
                </c:pt>
                <c:pt idx="12">
                  <c:v>0.1019739955731551</c:v>
                </c:pt>
                <c:pt idx="13">
                  <c:v>21.325627465999126</c:v>
                </c:pt>
                <c:pt idx="14">
                  <c:v>1.7323360063113273</c:v>
                </c:pt>
                <c:pt idx="15">
                  <c:v>2.910142058876902</c:v>
                </c:pt>
                <c:pt idx="16">
                  <c:v>2.9681620143517855</c:v>
                </c:pt>
                <c:pt idx="17">
                  <c:v>38.015473967200514</c:v>
                </c:pt>
                <c:pt idx="18">
                  <c:v>45.140543806409838</c:v>
                </c:pt>
                <c:pt idx="19">
                  <c:v>15.157036842188241</c:v>
                </c:pt>
                <c:pt idx="20">
                  <c:v>42.617658411717414</c:v>
                </c:pt>
                <c:pt idx="21">
                  <c:v>19.953288957035543</c:v>
                </c:pt>
                <c:pt idx="22">
                  <c:v>36.157966540610786</c:v>
                </c:pt>
                <c:pt idx="23">
                  <c:v>93.477340126490589</c:v>
                </c:pt>
                <c:pt idx="24">
                  <c:v>45.494023560440539</c:v>
                </c:pt>
                <c:pt idx="25" formatCode="0.00">
                  <c:v>39.215544100952151</c:v>
                </c:pt>
                <c:pt idx="26" formatCode="0.00">
                  <c:v>44.653895488929749</c:v>
                </c:pt>
                <c:pt idx="27" formatCode="0.00">
                  <c:v>42.629398738098146</c:v>
                </c:pt>
                <c:pt idx="28" formatCode="0.00">
                  <c:v>81.081590977859491</c:v>
                </c:pt>
                <c:pt idx="29" formatCode="0.00">
                  <c:v>112.6399108516693</c:v>
                </c:pt>
              </c:numCache>
            </c:numRef>
          </c:xVal>
          <c:yVal>
            <c:numRef>
              <c:f>'For surfer'!$N$2:$N$31</c:f>
              <c:numCache>
                <c:formatCode>0.0</c:formatCode>
                <c:ptCount val="30"/>
                <c:pt idx="0">
                  <c:v>1.4019496096664501</c:v>
                </c:pt>
                <c:pt idx="1">
                  <c:v>0.76948147018106705</c:v>
                </c:pt>
                <c:pt idx="2">
                  <c:v>0.19503305743708199</c:v>
                </c:pt>
                <c:pt idx="3">
                  <c:v>9.0085483277355202E-2</c:v>
                </c:pt>
                <c:pt idx="4">
                  <c:v>0.36215455937079799</c:v>
                </c:pt>
                <c:pt idx="5">
                  <c:v>0.214710168912007</c:v>
                </c:pt>
                <c:pt idx="6">
                  <c:v>2.8042101492257401</c:v>
                </c:pt>
                <c:pt idx="7">
                  <c:v>1.9437078850107601</c:v>
                </c:pt>
                <c:pt idx="8">
                  <c:v>1.1404734660607401</c:v>
                </c:pt>
                <c:pt idx="9">
                  <c:v>0</c:v>
                </c:pt>
                <c:pt idx="10">
                  <c:v>1.7608999835177399</c:v>
                </c:pt>
                <c:pt idx="11">
                  <c:v>1.0873200927365001</c:v>
                </c:pt>
                <c:pt idx="12">
                  <c:v>38.751411454320703</c:v>
                </c:pt>
                <c:pt idx="13">
                  <c:v>16.8727429316749</c:v>
                </c:pt>
                <c:pt idx="14">
                  <c:v>4.5840549186300796</c:v>
                </c:pt>
                <c:pt idx="15">
                  <c:v>6.3601896709565704</c:v>
                </c:pt>
                <c:pt idx="16">
                  <c:v>2.5532297117840699</c:v>
                </c:pt>
                <c:pt idx="17">
                  <c:v>14.808094419066499</c:v>
                </c:pt>
                <c:pt idx="18">
                  <c:v>61.8439488543167</c:v>
                </c:pt>
                <c:pt idx="19">
                  <c:v>17.843074050776199</c:v>
                </c:pt>
                <c:pt idx="20">
                  <c:v>11.568090672017901</c:v>
                </c:pt>
                <c:pt idx="21">
                  <c:v>9.1909377311999094</c:v>
                </c:pt>
                <c:pt idx="22">
                  <c:v>19.397112916586199</c:v>
                </c:pt>
                <c:pt idx="23">
                  <c:v>17.490211045251201</c:v>
                </c:pt>
                <c:pt idx="24">
                  <c:v>19.886895332164698</c:v>
                </c:pt>
                <c:pt idx="25">
                  <c:v>16.991995114173701</c:v>
                </c:pt>
                <c:pt idx="26">
                  <c:v>7.5810164439149297</c:v>
                </c:pt>
                <c:pt idx="27">
                  <c:v>6.8085968294353201</c:v>
                </c:pt>
                <c:pt idx="28">
                  <c:v>26.7325183643513</c:v>
                </c:pt>
                <c:pt idx="29">
                  <c:v>11.270974124573399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042288"/>
        <c:axId val="-1699041200"/>
      </c:scatterChart>
      <c:valAx>
        <c:axId val="-16990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223Ra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41200"/>
        <c:crosses val="autoZero"/>
        <c:crossBetween val="midCat"/>
      </c:valAx>
      <c:valAx>
        <c:axId val="-16990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NH4 VS SW flux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'For surfer'!$H$2:$H$31</c:f>
              <c:numCache>
                <c:formatCode>0.00</c:formatCode>
                <c:ptCount val="30"/>
                <c:pt idx="0">
                  <c:v>0.67163182174455038</c:v>
                </c:pt>
                <c:pt idx="1">
                  <c:v>3.1149000074575803</c:v>
                </c:pt>
                <c:pt idx="2">
                  <c:v>1.4091284755672455</c:v>
                </c:pt>
                <c:pt idx="3">
                  <c:v>1.4270741093901349</c:v>
                </c:pt>
                <c:pt idx="4">
                  <c:v>1.204389706928942</c:v>
                </c:pt>
                <c:pt idx="5">
                  <c:v>0.94012452640164734</c:v>
                </c:pt>
                <c:pt idx="6">
                  <c:v>5.5387321254515278</c:v>
                </c:pt>
                <c:pt idx="7">
                  <c:v>5.1241773335783112</c:v>
                </c:pt>
                <c:pt idx="8">
                  <c:v>4.3894152050980484</c:v>
                </c:pt>
                <c:pt idx="9">
                  <c:v>3.1497514072716224</c:v>
                </c:pt>
                <c:pt idx="10">
                  <c:v>9.143683611819414</c:v>
                </c:pt>
                <c:pt idx="11">
                  <c:v>5.2900098540349383</c:v>
                </c:pt>
                <c:pt idx="12">
                  <c:v>7.9041843703898422</c:v>
                </c:pt>
                <c:pt idx="13">
                  <c:v>10.091421781922907</c:v>
                </c:pt>
                <c:pt idx="14">
                  <c:v>33.35210535331592</c:v>
                </c:pt>
                <c:pt idx="15">
                  <c:v>39.505221205457161</c:v>
                </c:pt>
                <c:pt idx="16">
                  <c:v>49.554552351343389</c:v>
                </c:pt>
                <c:pt idx="17">
                  <c:v>20.860648627968224</c:v>
                </c:pt>
                <c:pt idx="18">
                  <c:v>17.815965688650575</c:v>
                </c:pt>
                <c:pt idx="19">
                  <c:v>10.111236183672544</c:v>
                </c:pt>
                <c:pt idx="20">
                  <c:v>14.856310421376079</c:v>
                </c:pt>
                <c:pt idx="21">
                  <c:v>21.755029003557755</c:v>
                </c:pt>
                <c:pt idx="22">
                  <c:v>15.201532097030427</c:v>
                </c:pt>
                <c:pt idx="23">
                  <c:v>11.533890197096119</c:v>
                </c:pt>
                <c:pt idx="24">
                  <c:v>14.018637451797536</c:v>
                </c:pt>
                <c:pt idx="25">
                  <c:v>27.000759875162629</c:v>
                </c:pt>
                <c:pt idx="26">
                  <c:v>21.663549990487866</c:v>
                </c:pt>
                <c:pt idx="27">
                  <c:v>8.4051115931319611</c:v>
                </c:pt>
                <c:pt idx="28">
                  <c:v>9.6838963789028973</c:v>
                </c:pt>
                <c:pt idx="29">
                  <c:v>8.6077850878119513</c:v>
                </c:pt>
              </c:numCache>
            </c:numRef>
          </c:xVal>
          <c:yVal>
            <c:numRef>
              <c:f>'For surfer'!$K$2:$K$31</c:f>
              <c:numCache>
                <c:formatCode>0.0</c:formatCode>
                <c:ptCount val="30"/>
                <c:pt idx="0">
                  <c:v>2.2139019987896082</c:v>
                </c:pt>
                <c:pt idx="1">
                  <c:v>0.86203599874638015</c:v>
                </c:pt>
                <c:pt idx="2">
                  <c:v>1.372612022997439</c:v>
                </c:pt>
                <c:pt idx="3">
                  <c:v>1.210156028790027</c:v>
                </c:pt>
                <c:pt idx="4">
                  <c:v>0.97227400060519586</c:v>
                </c:pt>
                <c:pt idx="5">
                  <c:v>0.80401598923616113</c:v>
                </c:pt>
                <c:pt idx="6">
                  <c:v>1.5176620467729869</c:v>
                </c:pt>
                <c:pt idx="7">
                  <c:v>0.95486800315566356</c:v>
                </c:pt>
                <c:pt idx="8">
                  <c:v>1.0738089902304113</c:v>
                </c:pt>
                <c:pt idx="9">
                  <c:v>1.0941160097695888</c:v>
                </c:pt>
                <c:pt idx="10">
                  <c:v>0.93746200570613158</c:v>
                </c:pt>
                <c:pt idx="11">
                  <c:v>1.2681759842649103</c:v>
                </c:pt>
                <c:pt idx="12">
                  <c:v>0.1019739955731551</c:v>
                </c:pt>
                <c:pt idx="13">
                  <c:v>21.325627465999126</c:v>
                </c:pt>
                <c:pt idx="14">
                  <c:v>1.7323360063113273</c:v>
                </c:pt>
                <c:pt idx="15">
                  <c:v>2.910142058876902</c:v>
                </c:pt>
                <c:pt idx="16">
                  <c:v>2.9681620143517855</c:v>
                </c:pt>
                <c:pt idx="17">
                  <c:v>38.015473967200514</c:v>
                </c:pt>
                <c:pt idx="18">
                  <c:v>45.140543806409838</c:v>
                </c:pt>
                <c:pt idx="19">
                  <c:v>15.157036842188241</c:v>
                </c:pt>
                <c:pt idx="20">
                  <c:v>42.617658411717414</c:v>
                </c:pt>
                <c:pt idx="21">
                  <c:v>19.953288957035543</c:v>
                </c:pt>
                <c:pt idx="22">
                  <c:v>36.157966540610786</c:v>
                </c:pt>
                <c:pt idx="23">
                  <c:v>93.477340126490589</c:v>
                </c:pt>
                <c:pt idx="24">
                  <c:v>45.494023560440539</c:v>
                </c:pt>
                <c:pt idx="25" formatCode="0.00">
                  <c:v>39.215544100952151</c:v>
                </c:pt>
                <c:pt idx="26" formatCode="0.00">
                  <c:v>44.653895488929749</c:v>
                </c:pt>
                <c:pt idx="27" formatCode="0.00">
                  <c:v>42.629398738098146</c:v>
                </c:pt>
                <c:pt idx="28" formatCode="0.00">
                  <c:v>81.081590977859491</c:v>
                </c:pt>
                <c:pt idx="29" formatCode="0.00">
                  <c:v>112.6399108516693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039568"/>
        <c:axId val="-1699044464"/>
      </c:scatterChart>
      <c:valAx>
        <c:axId val="-16990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 Flux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44464"/>
        <c:crosses val="autoZero"/>
        <c:crossBetween val="midCat"/>
      </c:valAx>
      <c:valAx>
        <c:axId val="-16990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NH4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 VS FW flux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'For surfer'!$F$2:$F$31</c:f>
              <c:numCache>
                <c:formatCode>0.00</c:formatCode>
                <c:ptCount val="30"/>
                <c:pt idx="0">
                  <c:v>5.5985514055025876</c:v>
                </c:pt>
                <c:pt idx="1">
                  <c:v>20.393486328895108</c:v>
                </c:pt>
                <c:pt idx="2">
                  <c:v>46.327457253786065</c:v>
                </c:pt>
                <c:pt idx="3">
                  <c:v>61.698554287287514</c:v>
                </c:pt>
                <c:pt idx="4">
                  <c:v>31.910605144841735</c:v>
                </c:pt>
                <c:pt idx="5">
                  <c:v>23.299140115734541</c:v>
                </c:pt>
                <c:pt idx="6">
                  <c:v>26.844782550374745</c:v>
                </c:pt>
                <c:pt idx="7">
                  <c:v>39.848666759954234</c:v>
                </c:pt>
                <c:pt idx="8">
                  <c:v>35.108265034628069</c:v>
                </c:pt>
                <c:pt idx="9">
                  <c:v>26.769823451384724</c:v>
                </c:pt>
                <c:pt idx="10">
                  <c:v>48.493919872165819</c:v>
                </c:pt>
                <c:pt idx="11">
                  <c:v>53.05844775702063</c:v>
                </c:pt>
                <c:pt idx="12">
                  <c:v>1.7334238081241917</c:v>
                </c:pt>
                <c:pt idx="13">
                  <c:v>2.3964287698929652</c:v>
                </c:pt>
                <c:pt idx="14">
                  <c:v>21.948225417571404</c:v>
                </c:pt>
                <c:pt idx="15">
                  <c:v>16.095571082238386</c:v>
                </c:pt>
                <c:pt idx="16">
                  <c:v>35.256684747150715</c:v>
                </c:pt>
                <c:pt idx="17">
                  <c:v>0.51027698613999117</c:v>
                </c:pt>
                <c:pt idx="18">
                  <c:v>2.5562173703771842</c:v>
                </c:pt>
                <c:pt idx="19">
                  <c:v>1.4803133413716179</c:v>
                </c:pt>
                <c:pt idx="20">
                  <c:v>5.2440966835267222</c:v>
                </c:pt>
                <c:pt idx="21">
                  <c:v>3.4219189247750825</c:v>
                </c:pt>
                <c:pt idx="22">
                  <c:v>0.65804104532585206</c:v>
                </c:pt>
                <c:pt idx="23">
                  <c:v>0.27610983867929983</c:v>
                </c:pt>
                <c:pt idx="24">
                  <c:v>3.5113789799182848</c:v>
                </c:pt>
                <c:pt idx="25">
                  <c:v>12.527725677420804</c:v>
                </c:pt>
                <c:pt idx="26">
                  <c:v>4.6438315428773516</c:v>
                </c:pt>
                <c:pt idx="27">
                  <c:v>0.22334290137714119</c:v>
                </c:pt>
                <c:pt idx="28">
                  <c:v>-0.44576444701067003</c:v>
                </c:pt>
                <c:pt idx="29">
                  <c:v>-3.7782587940078604E-3</c:v>
                </c:pt>
              </c:numCache>
            </c:numRef>
          </c:xVal>
          <c:yVal>
            <c:numRef>
              <c:f>'For surfer'!$J$2:$J$31</c:f>
              <c:numCache>
                <c:formatCode>0.0</c:formatCode>
                <c:ptCount val="30"/>
                <c:pt idx="0">
                  <c:v>452.97903116329906</c:v>
                </c:pt>
                <c:pt idx="1">
                  <c:v>526.46084648653277</c:v>
                </c:pt>
                <c:pt idx="2">
                  <c:v>527.35698165580038</c:v>
                </c:pt>
                <c:pt idx="3">
                  <c:v>521.98027078940868</c:v>
                </c:pt>
                <c:pt idx="4">
                  <c:v>505.85010480716227</c:v>
                </c:pt>
                <c:pt idx="5">
                  <c:v>237.73099558337927</c:v>
                </c:pt>
                <c:pt idx="6">
                  <c:v>361.12670525803566</c:v>
                </c:pt>
                <c:pt idx="7">
                  <c:v>476.27814496740103</c:v>
                </c:pt>
                <c:pt idx="8">
                  <c:v>254.93650040059686</c:v>
                </c:pt>
                <c:pt idx="9">
                  <c:v>161.38158110156061</c:v>
                </c:pt>
                <c:pt idx="10">
                  <c:v>384.51543257906434</c:v>
                </c:pt>
                <c:pt idx="11">
                  <c:v>440.9710268701553</c:v>
                </c:pt>
                <c:pt idx="12">
                  <c:v>52.875364200906454</c:v>
                </c:pt>
                <c:pt idx="13">
                  <c:v>12.385149355424195</c:v>
                </c:pt>
                <c:pt idx="14">
                  <c:v>116.96749012845159</c:v>
                </c:pt>
                <c:pt idx="15">
                  <c:v>6.5821176958585159</c:v>
                </c:pt>
                <c:pt idx="16">
                  <c:v>63.758934630477427</c:v>
                </c:pt>
                <c:pt idx="17">
                  <c:v>1.0437625236105406</c:v>
                </c:pt>
                <c:pt idx="18">
                  <c:v>0.7707449879404622</c:v>
                </c:pt>
                <c:pt idx="19">
                  <c:v>9.5495827352959672</c:v>
                </c:pt>
                <c:pt idx="20">
                  <c:v>1.0047600444604643</c:v>
                </c:pt>
                <c:pt idx="21">
                  <c:v>1.7068049415911546</c:v>
                </c:pt>
                <c:pt idx="22">
                  <c:v>0.92675499535053962</c:v>
                </c:pt>
                <c:pt idx="23">
                  <c:v>1.4727899758809244</c:v>
                </c:pt>
                <c:pt idx="24">
                  <c:v>1.2387750101706942</c:v>
                </c:pt>
                <c:pt idx="25">
                  <c:v>3.3509260903662073</c:v>
                </c:pt>
                <c:pt idx="26">
                  <c:v>2.6426780567262318</c:v>
                </c:pt>
                <c:pt idx="27">
                  <c:v>2.4656159452525896</c:v>
                </c:pt>
                <c:pt idx="28">
                  <c:v>2.377085095643066</c:v>
                </c:pt>
                <c:pt idx="29">
                  <c:v>2.200022984169423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026512"/>
        <c:axId val="-1699023792"/>
      </c:scatterChart>
      <c:valAx>
        <c:axId val="-1699026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 Flux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23792"/>
        <c:crosses val="autoZero"/>
        <c:crossBetween val="midCat"/>
      </c:valAx>
      <c:valAx>
        <c:axId val="-1699023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0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Flux changes due to tides Day1 VS Day 2</a:t>
            </a:r>
          </a:p>
        </c:rich>
      </c:tx>
      <c:layout>
        <c:manualLayout>
          <c:xMode val="edge"/>
          <c:yMode val="edge"/>
          <c:x val="0.27236994507745171"/>
          <c:y val="2.4996274875426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67650639985455E-2"/>
          <c:y val="8.1252962469365669E-2"/>
          <c:w val="0.88527377475182001"/>
          <c:h val="0.864758358148996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ash"/>
              </a:ln>
              <a:effectLst/>
            </c:spPr>
            <c:trendlineType val="linear"/>
            <c:forward val="2"/>
            <c:backward val="5"/>
            <c:dispRSqr val="1"/>
            <c:dispEq val="1"/>
            <c:trendlineLbl>
              <c:layout>
                <c:manualLayout>
                  <c:x val="-9.1748664443232222E-2"/>
                  <c:y val="-1.22674277039389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'For surfer'!$S$2:$S$31</c:f>
              <c:numCache>
                <c:formatCode>0.0</c:formatCode>
                <c:ptCount val="30"/>
                <c:pt idx="0">
                  <c:v>-2.3936987907890828</c:v>
                </c:pt>
                <c:pt idx="1">
                  <c:v>-2.9585789551970265</c:v>
                </c:pt>
                <c:pt idx="2">
                  <c:v>-10.967176978591091</c:v>
                </c:pt>
                <c:pt idx="3">
                  <c:v>-25.121202429288822</c:v>
                </c:pt>
                <c:pt idx="4">
                  <c:v>-7.7606952705145851</c:v>
                </c:pt>
                <c:pt idx="5">
                  <c:v>-6.8410650424876387</c:v>
                </c:pt>
                <c:pt idx="6">
                  <c:v>-2.0418920793452529</c:v>
                </c:pt>
                <c:pt idx="7">
                  <c:v>1.7171518058567372</c:v>
                </c:pt>
                <c:pt idx="8">
                  <c:v>3.688448173574038</c:v>
                </c:pt>
                <c:pt idx="9">
                  <c:v>0.20792722547108866</c:v>
                </c:pt>
                <c:pt idx="10">
                  <c:v>9.7108869038693229</c:v>
                </c:pt>
                <c:pt idx="11">
                  <c:v>-1.9581717827330749</c:v>
                </c:pt>
                <c:pt idx="12">
                  <c:v>-2.8851854291548484</c:v>
                </c:pt>
                <c:pt idx="13">
                  <c:v>-1.5649259601244765</c:v>
                </c:pt>
                <c:pt idx="14">
                  <c:v>3.294346978557563</c:v>
                </c:pt>
                <c:pt idx="15">
                  <c:v>9.2301649646504913</c:v>
                </c:pt>
                <c:pt idx="16">
                  <c:v>33.343861268805256</c:v>
                </c:pt>
                <c:pt idx="17">
                  <c:v>-6.897144822841426</c:v>
                </c:pt>
                <c:pt idx="18">
                  <c:v>0.75819801604851733</c:v>
                </c:pt>
                <c:pt idx="19">
                  <c:v>1.808049535603713</c:v>
                </c:pt>
                <c:pt idx="20">
                  <c:v>2.0120016817643354</c:v>
                </c:pt>
                <c:pt idx="21">
                  <c:v>-9.7848106104056143E-2</c:v>
                </c:pt>
                <c:pt idx="22">
                  <c:v>-7.7532863497775972</c:v>
                </c:pt>
                <c:pt idx="23">
                  <c:v>-3.0306373901210186</c:v>
                </c:pt>
                <c:pt idx="24">
                  <c:v>0.94325974364164011</c:v>
                </c:pt>
                <c:pt idx="25">
                  <c:v>-7.1734892787524984</c:v>
                </c:pt>
                <c:pt idx="26">
                  <c:v>-2.4951267056530426</c:v>
                </c:pt>
                <c:pt idx="27">
                  <c:v>-3.7465052369285345</c:v>
                </c:pt>
                <c:pt idx="28">
                  <c:v>-3.6995473759024344</c:v>
                </c:pt>
                <c:pt idx="29">
                  <c:v>-3.659147869674185</c:v>
                </c:pt>
              </c:numCache>
            </c:numRef>
          </c:xVal>
          <c:yVal>
            <c:numRef>
              <c:f>'For surfer'!$T$2:$T$31</c:f>
              <c:numCache>
                <c:formatCode>0.0</c:formatCode>
                <c:ptCount val="30"/>
                <c:pt idx="0">
                  <c:v>-1.7087052606886637</c:v>
                </c:pt>
                <c:pt idx="1">
                  <c:v>5.0087952801258133</c:v>
                </c:pt>
                <c:pt idx="2">
                  <c:v>-11.763570416725081</c:v>
                </c:pt>
                <c:pt idx="3">
                  <c:v>-14.570587960584746</c:v>
                </c:pt>
                <c:pt idx="4">
                  <c:v>-8.0349943180933465</c:v>
                </c:pt>
                <c:pt idx="5">
                  <c:v>-7.4508625538373607</c:v>
                </c:pt>
                <c:pt idx="6">
                  <c:v>7.208570990906793E-2</c:v>
                </c:pt>
                <c:pt idx="7">
                  <c:v>-3.1655493413335947</c:v>
                </c:pt>
                <c:pt idx="8">
                  <c:v>1.7012227538544451</c:v>
                </c:pt>
                <c:pt idx="9">
                  <c:v>-1.486125624056637</c:v>
                </c:pt>
                <c:pt idx="10">
                  <c:v>3.9238654760510769</c:v>
                </c:pt>
                <c:pt idx="11">
                  <c:v>2.246486457012729</c:v>
                </c:pt>
                <c:pt idx="12">
                  <c:v>-0.96461083981432161</c:v>
                </c:pt>
                <c:pt idx="13">
                  <c:v>-1.3733442465152859</c:v>
                </c:pt>
                <c:pt idx="14">
                  <c:v>-0.37619822752755994</c:v>
                </c:pt>
                <c:pt idx="15">
                  <c:v>2.0097863706885448</c:v>
                </c:pt>
                <c:pt idx="16">
                  <c:v>10.945921504792935</c:v>
                </c:pt>
                <c:pt idx="17">
                  <c:v>-4.6373785703928689</c:v>
                </c:pt>
                <c:pt idx="18">
                  <c:v>-7.1756703335650798</c:v>
                </c:pt>
                <c:pt idx="19">
                  <c:v>-0.64537411905833331</c:v>
                </c:pt>
                <c:pt idx="20">
                  <c:v>2.5289107995875106</c:v>
                </c:pt>
                <c:pt idx="21">
                  <c:v>4.0785724996318606E-2</c:v>
                </c:pt>
                <c:pt idx="22">
                  <c:v>-1.7452198940402042</c:v>
                </c:pt>
                <c:pt idx="23">
                  <c:v>-2.0065704276230676</c:v>
                </c:pt>
                <c:pt idx="24">
                  <c:v>0.20632778527514617</c:v>
                </c:pt>
                <c:pt idx="25">
                  <c:v>-5.7562925076537539</c:v>
                </c:pt>
                <c:pt idx="26">
                  <c:v>-3.6305660365810866</c:v>
                </c:pt>
                <c:pt idx="27">
                  <c:v>6.5213538897749475</c:v>
                </c:pt>
                <c:pt idx="28">
                  <c:v>0.381907148824423</c:v>
                </c:pt>
                <c:pt idx="29">
                  <c:v>-3.7358353147826993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024880"/>
        <c:axId val="-1699034672"/>
      </c:scatterChart>
      <c:valAx>
        <c:axId val="-1699024880"/>
        <c:scaling>
          <c:orientation val="minMax"/>
          <c:max val="35"/>
          <c:min val="-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difference day 1 (cm/d)</a:t>
                </a:r>
              </a:p>
            </c:rich>
          </c:tx>
          <c:layout>
            <c:manualLayout>
              <c:xMode val="edge"/>
              <c:yMode val="edge"/>
              <c:x val="0.59851379749253686"/>
              <c:y val="0.95201006277187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99034672"/>
        <c:crosses val="autoZero"/>
        <c:crossBetween val="midCat"/>
      </c:valAx>
      <c:valAx>
        <c:axId val="-169903467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 differnce day 2 (cm/d)</a:t>
                </a:r>
              </a:p>
            </c:rich>
          </c:tx>
          <c:layout>
            <c:manualLayout>
              <c:xMode val="edge"/>
              <c:yMode val="edge"/>
              <c:x val="1.5105313916259843E-2"/>
              <c:y val="8.30424297645304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699024880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Mean EC and Deviation. </a:t>
            </a:r>
            <a:r>
              <a:rPr lang="en-US" sz="1500" b="1">
                <a:solidFill>
                  <a:sysClr val="windowText" lastClr="000000"/>
                </a:solidFill>
              </a:rPr>
              <a:t>Not</a:t>
            </a:r>
            <a:r>
              <a:rPr lang="en-US" sz="1500" b="1" baseline="0">
                <a:solidFill>
                  <a:sysClr val="windowText" lastClr="000000"/>
                </a:solidFill>
              </a:rPr>
              <a:t> Prefilled (day 1) vs. Prefilled (Day 2)</a:t>
            </a:r>
            <a:endParaRPr lang="en-US" sz="15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9157876875096458"/>
          <c:y val="9.2834340226526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98444104270931E-2"/>
          <c:y val="8.6080580000118034E-2"/>
          <c:w val="0.93354650646095871"/>
          <c:h val="0.86007946107838051"/>
        </c:manualLayout>
      </c:layout>
      <c:scatterChart>
        <c:scatterStyle val="lineMarker"/>
        <c:varyColors val="0"/>
        <c:ser>
          <c:idx val="6"/>
          <c:order val="6"/>
          <c:tx>
            <c:v>EC No Prefilling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Meters'!$HI$5:$HI$38</c:f>
                <c:numCache>
                  <c:formatCode>General</c:formatCode>
                  <c:ptCount val="34"/>
                  <c:pt idx="0">
                    <c:v>1.2030000000000007</c:v>
                  </c:pt>
                  <c:pt idx="1">
                    <c:v>1.9489999999999998</c:v>
                  </c:pt>
                  <c:pt idx="2">
                    <c:v>0.64919999999999978</c:v>
                  </c:pt>
                  <c:pt idx="3">
                    <c:v>0.19540000000000002</c:v>
                  </c:pt>
                  <c:pt idx="4">
                    <c:v>0.35299999999999987</c:v>
                  </c:pt>
                  <c:pt idx="5">
                    <c:v>1.0347599999999999</c:v>
                  </c:pt>
                  <c:pt idx="7">
                    <c:v>2.5012000000000003</c:v>
                  </c:pt>
                  <c:pt idx="8">
                    <c:v>1.5304000000000002</c:v>
                  </c:pt>
                  <c:pt idx="9">
                    <c:v>1.0095999999999998</c:v>
                  </c:pt>
                  <c:pt idx="10">
                    <c:v>0.7616000000000005</c:v>
                  </c:pt>
                  <c:pt idx="11">
                    <c:v>1.5059999999999993</c:v>
                  </c:pt>
                  <c:pt idx="12">
                    <c:v>2.4143999999999997</c:v>
                  </c:pt>
                  <c:pt idx="14">
                    <c:v>1.4600000000000009</c:v>
                  </c:pt>
                  <c:pt idx="15">
                    <c:v>1.6120000000000019</c:v>
                  </c:pt>
                  <c:pt idx="16">
                    <c:v>1.7780000000000022</c:v>
                  </c:pt>
                  <c:pt idx="17">
                    <c:v>0.49599999999999866</c:v>
                  </c:pt>
                  <c:pt idx="18">
                    <c:v>0.52799999999999869</c:v>
                  </c:pt>
                  <c:pt idx="19">
                    <c:v>2.0660000000000025</c:v>
                  </c:pt>
                  <c:pt idx="21">
                    <c:v>1.1399999999999935</c:v>
                  </c:pt>
                  <c:pt idx="22">
                    <c:v>2.1960000000000051</c:v>
                  </c:pt>
                  <c:pt idx="23">
                    <c:v>0.36399999999999721</c:v>
                  </c:pt>
                  <c:pt idx="24">
                    <c:v>1.7800000000000011</c:v>
                  </c:pt>
                  <c:pt idx="25">
                    <c:v>3.4879999999999995</c:v>
                  </c:pt>
                  <c:pt idx="26">
                    <c:v>2.6100000000000065</c:v>
                  </c:pt>
                  <c:pt idx="28">
                    <c:v>1.5640000000000001</c:v>
                  </c:pt>
                  <c:pt idx="29">
                    <c:v>1.0040000000000049</c:v>
                  </c:pt>
                  <c:pt idx="30">
                    <c:v>1.7939999999999969</c:v>
                  </c:pt>
                  <c:pt idx="31">
                    <c:v>2.3860000000000028</c:v>
                  </c:pt>
                  <c:pt idx="32">
                    <c:v>2.0279999999999987</c:v>
                  </c:pt>
                  <c:pt idx="33">
                    <c:v>2.7479999999999976</c:v>
                  </c:pt>
                </c:numCache>
              </c:numRef>
            </c:plus>
            <c:minus>
              <c:numRef>
                <c:f>'Seepage Meters'!$HH$5:$HH$38</c:f>
                <c:numCache>
                  <c:formatCode>General</c:formatCode>
                  <c:ptCount val="34"/>
                  <c:pt idx="0">
                    <c:v>1.1769999999999996</c:v>
                  </c:pt>
                  <c:pt idx="1">
                    <c:v>3.8089999999999993</c:v>
                  </c:pt>
                  <c:pt idx="2">
                    <c:v>0.87080000000000024</c:v>
                  </c:pt>
                  <c:pt idx="3">
                    <c:v>0.15059999999999996</c:v>
                  </c:pt>
                  <c:pt idx="4">
                    <c:v>0.62700000000000022</c:v>
                  </c:pt>
                  <c:pt idx="5">
                    <c:v>2.2104400000000002</c:v>
                  </c:pt>
                  <c:pt idx="7">
                    <c:v>4.3238000000000003</c:v>
                  </c:pt>
                  <c:pt idx="8">
                    <c:v>2.5255999999999998</c:v>
                  </c:pt>
                  <c:pt idx="9">
                    <c:v>0.97239999999999993</c:v>
                  </c:pt>
                  <c:pt idx="10">
                    <c:v>0.69839999999999991</c:v>
                  </c:pt>
                  <c:pt idx="11">
                    <c:v>3.6240000000000006</c:v>
                  </c:pt>
                  <c:pt idx="12">
                    <c:v>3.8656000000000006</c:v>
                  </c:pt>
                  <c:pt idx="14">
                    <c:v>0.71000000000000085</c:v>
                  </c:pt>
                  <c:pt idx="15">
                    <c:v>1.107999999999997</c:v>
                  </c:pt>
                  <c:pt idx="16">
                    <c:v>2.0019999999999989</c:v>
                  </c:pt>
                  <c:pt idx="17">
                    <c:v>0.51399999999999935</c:v>
                  </c:pt>
                  <c:pt idx="18">
                    <c:v>0.44200000000000017</c:v>
                  </c:pt>
                  <c:pt idx="19">
                    <c:v>1.0039999999999978</c:v>
                  </c:pt>
                  <c:pt idx="21">
                    <c:v>0.59000000000000341</c:v>
                  </c:pt>
                  <c:pt idx="22">
                    <c:v>0.99399999999999977</c:v>
                  </c:pt>
                  <c:pt idx="23">
                    <c:v>0.53600000000000136</c:v>
                  </c:pt>
                  <c:pt idx="24">
                    <c:v>0.99999999999999289</c:v>
                  </c:pt>
                  <c:pt idx="25">
                    <c:v>1.3819999999999979</c:v>
                  </c:pt>
                  <c:pt idx="26">
                    <c:v>0.89999999999999147</c:v>
                  </c:pt>
                  <c:pt idx="28">
                    <c:v>1.4759999999999991</c:v>
                  </c:pt>
                  <c:pt idx="29">
                    <c:v>0.93599999999999639</c:v>
                  </c:pt>
                  <c:pt idx="30">
                    <c:v>1.1460000000000008</c:v>
                  </c:pt>
                  <c:pt idx="31">
                    <c:v>0.99399999999999977</c:v>
                  </c:pt>
                  <c:pt idx="32">
                    <c:v>1.152000000000001</c:v>
                  </c:pt>
                  <c:pt idx="33">
                    <c:v>0.91199999999999903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Meters'!$EZ$5:$EZ$38</c:f>
              <c:numCache>
                <c:formatCode>0.00</c:formatCode>
                <c:ptCount val="34"/>
                <c:pt idx="0">
                  <c:v>4.9730000000000008</c:v>
                </c:pt>
                <c:pt idx="1">
                  <c:v>5.2309999999999999</c:v>
                </c:pt>
                <c:pt idx="2">
                  <c:v>1.2091999999999998</c:v>
                </c:pt>
                <c:pt idx="3">
                  <c:v>0.87940000000000007</c:v>
                </c:pt>
                <c:pt idx="4">
                  <c:v>1.0129999999999999</c:v>
                </c:pt>
                <c:pt idx="5">
                  <c:v>1.49956</c:v>
                </c:pt>
                <c:pt idx="7">
                  <c:v>6.3361999999999998</c:v>
                </c:pt>
                <c:pt idx="8">
                  <c:v>5.1844000000000001</c:v>
                </c:pt>
                <c:pt idx="9">
                  <c:v>3.5875999999999997</c:v>
                </c:pt>
                <c:pt idx="10">
                  <c:v>3.9516000000000004</c:v>
                </c:pt>
                <c:pt idx="11">
                  <c:v>7.5359999999999996</c:v>
                </c:pt>
                <c:pt idx="12">
                  <c:v>3.9543999999999997</c:v>
                </c:pt>
                <c:pt idx="14">
                  <c:v>33.71</c:v>
                </c:pt>
                <c:pt idx="15">
                  <c:v>32.642000000000003</c:v>
                </c:pt>
                <c:pt idx="16">
                  <c:v>22.508000000000003</c:v>
                </c:pt>
                <c:pt idx="17">
                  <c:v>29.776</c:v>
                </c:pt>
                <c:pt idx="18">
                  <c:v>22.948</c:v>
                </c:pt>
                <c:pt idx="19">
                  <c:v>39.916000000000004</c:v>
                </c:pt>
                <c:pt idx="21">
                  <c:v>36.019999999999996</c:v>
                </c:pt>
                <c:pt idx="22">
                  <c:v>34.856000000000002</c:v>
                </c:pt>
                <c:pt idx="23">
                  <c:v>29.753999999999998</c:v>
                </c:pt>
                <c:pt idx="24">
                  <c:v>34.910000000000004</c:v>
                </c:pt>
                <c:pt idx="25">
                  <c:v>39.417999999999999</c:v>
                </c:pt>
                <c:pt idx="26">
                  <c:v>39.540000000000006</c:v>
                </c:pt>
                <c:pt idx="28">
                  <c:v>32.814</c:v>
                </c:pt>
                <c:pt idx="29">
                  <c:v>28.904000000000003</c:v>
                </c:pt>
                <c:pt idx="30">
                  <c:v>34.423999999999999</c:v>
                </c:pt>
                <c:pt idx="31">
                  <c:v>39.686</c:v>
                </c:pt>
                <c:pt idx="32">
                  <c:v>40.777999999999999</c:v>
                </c:pt>
                <c:pt idx="33">
                  <c:v>41.097999999999999</c:v>
                </c:pt>
              </c:numCache>
            </c:numRef>
          </c:y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3A37-48FD-A979-4ACA49771332}"/>
            </c:ext>
          </c:extLst>
        </c:ser>
        <c:ser>
          <c:idx val="8"/>
          <c:order val="8"/>
          <c:tx>
            <c:v>EC Prefilling</c:v>
          </c:tx>
          <c:spPr>
            <a:ln w="19050" cap="rnd">
              <a:solidFill>
                <a:srgbClr val="EB732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C7A2C"/>
              </a:solidFill>
              <a:ln w="9525">
                <a:solidFill>
                  <a:srgbClr val="ED7E3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Meters'!$HP$5:$HP$38</c:f>
                <c:numCache>
                  <c:formatCode>General</c:formatCode>
                  <c:ptCount val="34"/>
                  <c:pt idx="0">
                    <c:v>1.1595098484848485</c:v>
                  </c:pt>
                  <c:pt idx="1">
                    <c:v>3.038856051255431</c:v>
                  </c:pt>
                  <c:pt idx="2">
                    <c:v>0.69818528933626667</c:v>
                  </c:pt>
                  <c:pt idx="3">
                    <c:v>0.44315052484584838</c:v>
                  </c:pt>
                  <c:pt idx="4">
                    <c:v>1.5101323083683988</c:v>
                  </c:pt>
                  <c:pt idx="5">
                    <c:v>1.1412070737738482</c:v>
                  </c:pt>
                  <c:pt idx="7">
                    <c:v>8.7143036691297002</c:v>
                  </c:pt>
                  <c:pt idx="8">
                    <c:v>0.92110230565752804</c:v>
                  </c:pt>
                  <c:pt idx="9">
                    <c:v>2.1753379899685297</c:v>
                  </c:pt>
                  <c:pt idx="10">
                    <c:v>1.6125440783469771</c:v>
                  </c:pt>
                  <c:pt idx="11">
                    <c:v>3.0239873761987455</c:v>
                  </c:pt>
                  <c:pt idx="12">
                    <c:v>0.3491637232610878</c:v>
                  </c:pt>
                  <c:pt idx="14">
                    <c:v>4.6117697126436781</c:v>
                  </c:pt>
                  <c:pt idx="15">
                    <c:v>3.2497378602194331</c:v>
                  </c:pt>
                  <c:pt idx="16">
                    <c:v>3.3784720167046309</c:v>
                  </c:pt>
                  <c:pt idx="17">
                    <c:v>1.0601857062614428</c:v>
                  </c:pt>
                  <c:pt idx="18">
                    <c:v>0.14700835820500657</c:v>
                  </c:pt>
                  <c:pt idx="19">
                    <c:v>2.7867698286905735</c:v>
                  </c:pt>
                  <c:pt idx="21">
                    <c:v>2.9068958855673372</c:v>
                  </c:pt>
                  <c:pt idx="22">
                    <c:v>2.5909799198079568</c:v>
                  </c:pt>
                  <c:pt idx="23">
                    <c:v>1.7254408807311705</c:v>
                  </c:pt>
                  <c:pt idx="24">
                    <c:v>2.5048821515651127</c:v>
                  </c:pt>
                  <c:pt idx="25">
                    <c:v>1.416887632751326</c:v>
                  </c:pt>
                  <c:pt idx="26">
                    <c:v>0.96944845300949112</c:v>
                  </c:pt>
                  <c:pt idx="28">
                    <c:v>3.1635466117687372</c:v>
                  </c:pt>
                  <c:pt idx="29">
                    <c:v>1.8318021320945057</c:v>
                  </c:pt>
                  <c:pt idx="30">
                    <c:v>1.4251402492031247</c:v>
                  </c:pt>
                  <c:pt idx="31">
                    <c:v>9.657964097496702</c:v>
                  </c:pt>
                  <c:pt idx="32">
                    <c:v>9.4782911140583437</c:v>
                  </c:pt>
                  <c:pt idx="33">
                    <c:v>3.6863592982647617</c:v>
                  </c:pt>
                </c:numCache>
              </c:numRef>
            </c:plus>
            <c:minus>
              <c:numRef>
                <c:f>'Seepage Meters'!$HO$5:$HO$38</c:f>
                <c:numCache>
                  <c:formatCode>General</c:formatCode>
                  <c:ptCount val="34"/>
                  <c:pt idx="0">
                    <c:v>1.7771151515151518</c:v>
                  </c:pt>
                  <c:pt idx="1">
                    <c:v>5.1363858954744543</c:v>
                  </c:pt>
                  <c:pt idx="2">
                    <c:v>0.92611333867130297</c:v>
                  </c:pt>
                  <c:pt idx="3">
                    <c:v>0.74422742560129995</c:v>
                  </c:pt>
                  <c:pt idx="4">
                    <c:v>1.7836501792553641</c:v>
                  </c:pt>
                  <c:pt idx="5">
                    <c:v>4.0792633409902308</c:v>
                  </c:pt>
                  <c:pt idx="7">
                    <c:v>1.7719125470865169</c:v>
                  </c:pt>
                  <c:pt idx="8">
                    <c:v>1.278807694342472</c:v>
                  </c:pt>
                  <c:pt idx="9">
                    <c:v>5.5059077230528217</c:v>
                  </c:pt>
                  <c:pt idx="10">
                    <c:v>2.7509323805389627</c:v>
                  </c:pt>
                  <c:pt idx="11">
                    <c:v>2.0931630217223187</c:v>
                  </c:pt>
                  <c:pt idx="12">
                    <c:v>0.54306124528471367</c:v>
                  </c:pt>
                  <c:pt idx="14">
                    <c:v>3.0502184339080429</c:v>
                  </c:pt>
                  <c:pt idx="15">
                    <c:v>2.0846478891663125</c:v>
                  </c:pt>
                  <c:pt idx="16">
                    <c:v>11.137626445743628</c:v>
                  </c:pt>
                  <c:pt idx="17">
                    <c:v>2.0358487994672991</c:v>
                  </c:pt>
                  <c:pt idx="18">
                    <c:v>0.1688530302324196</c:v>
                  </c:pt>
                  <c:pt idx="19">
                    <c:v>1.4467840928780475</c:v>
                  </c:pt>
                  <c:pt idx="21">
                    <c:v>4.5814340324654523</c:v>
                  </c:pt>
                  <c:pt idx="22">
                    <c:v>2.8289177456861339</c:v>
                  </c:pt>
                  <c:pt idx="23">
                    <c:v>1.6752047913307564</c:v>
                  </c:pt>
                  <c:pt idx="24">
                    <c:v>2.9059707896113594</c:v>
                  </c:pt>
                  <c:pt idx="25">
                    <c:v>1.4816404181451546</c:v>
                  </c:pt>
                  <c:pt idx="26">
                    <c:v>1.0986840771109883</c:v>
                  </c:pt>
                  <c:pt idx="28">
                    <c:v>2.2641088608680775</c:v>
                  </c:pt>
                  <c:pt idx="29">
                    <c:v>4.4105328018790857</c:v>
                  </c:pt>
                  <c:pt idx="30">
                    <c:v>1.6171216555587762</c:v>
                  </c:pt>
                  <c:pt idx="31">
                    <c:v>9.172134716732522</c:v>
                  </c:pt>
                  <c:pt idx="32">
                    <c:v>8.204593501326265</c:v>
                  </c:pt>
                  <c:pt idx="33">
                    <c:v>3.6422159500163787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EB7321"/>
                </a:solidFill>
                <a:round/>
              </a:ln>
              <a:effectLst/>
            </c:spPr>
          </c:errBars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Meters'!$FM$5:$FM$38</c:f>
              <c:numCache>
                <c:formatCode>0.00</c:formatCode>
                <c:ptCount val="34"/>
                <c:pt idx="0">
                  <c:v>4.2460098484848485</c:v>
                </c:pt>
                <c:pt idx="1">
                  <c:v>6.3482619918494905</c:v>
                </c:pt>
                <c:pt idx="2">
                  <c:v>1.3452801798472156</c:v>
                </c:pt>
                <c:pt idx="3">
                  <c:v>1.0589926301090062</c:v>
                </c:pt>
                <c:pt idx="4">
                  <c:v>2.5077560707446365</c:v>
                </c:pt>
                <c:pt idx="5">
                  <c:v>1.9843667959960705</c:v>
                </c:pt>
                <c:pt idx="7">
                  <c:v>8.7143036691297002</c:v>
                </c:pt>
                <c:pt idx="8">
                  <c:v>4.667442305657528</c:v>
                </c:pt>
                <c:pt idx="9">
                  <c:v>5.9272220479395443</c:v>
                </c:pt>
                <c:pt idx="10">
                  <c:v>5.1376883091162089</c:v>
                </c:pt>
                <c:pt idx="11">
                  <c:v>6.167657588964703</c:v>
                </c:pt>
                <c:pt idx="12">
                  <c:v>3.8305513201603127</c:v>
                </c:pt>
                <c:pt idx="14">
                  <c:v>37.825988462643679</c:v>
                </c:pt>
                <c:pt idx="15">
                  <c:v>37.542919678401255</c:v>
                </c:pt>
                <c:pt idx="16">
                  <c:v>29.695182543020422</c:v>
                </c:pt>
                <c:pt idx="17">
                  <c:v>31.728225274606768</c:v>
                </c:pt>
                <c:pt idx="18">
                  <c:v>27.697638495191306</c:v>
                </c:pt>
                <c:pt idx="19">
                  <c:v>44.263019828690574</c:v>
                </c:pt>
                <c:pt idx="21">
                  <c:v>39.941270885567334</c:v>
                </c:pt>
                <c:pt idx="22">
                  <c:v>40.331742631672356</c:v>
                </c:pt>
                <c:pt idx="23">
                  <c:v>34.311002105220965</c:v>
                </c:pt>
                <c:pt idx="24">
                  <c:v>39.927529210388641</c:v>
                </c:pt>
                <c:pt idx="25">
                  <c:v>43.148096423960112</c:v>
                </c:pt>
                <c:pt idx="26">
                  <c:v>43.806315922889006</c:v>
                </c:pt>
                <c:pt idx="28">
                  <c:v>36.603129945102069</c:v>
                </c:pt>
                <c:pt idx="29">
                  <c:v>30.591508014447442</c:v>
                </c:pt>
                <c:pt idx="30">
                  <c:v>36.890735487298365</c:v>
                </c:pt>
                <c:pt idx="31">
                  <c:v>46.710691370223977</c:v>
                </c:pt>
                <c:pt idx="32">
                  <c:v>49.595791114058351</c:v>
                </c:pt>
                <c:pt idx="33">
                  <c:v>45.458372285277747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37-48FD-A979-4ACA4977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561056"/>
        <c:axId val="-17965675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3A37-48FD-A979-4ACA4977133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3A37-48FD-A979-4ACA4977133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3A37-48FD-A979-4ACA4977133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3A37-48FD-A979-4ACA4977133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3A37-48FD-A979-4ACA4977133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3A37-48FD-A979-4ACA4977133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Day 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 xmlns:c16r2="http://schemas.microsoft.com/office/drawing/2015/06/chart">
                        <c:ext xmlns:c15="http://schemas.microsoft.com/office/drawing/2012/chart" uri="{02D57815-91ED-43cb-92C2-25804820EDAC}">
                          <c15:formulaRef>
                            <c15:sqref>'Seepage Meters'!$FA$5:$FA$38</c15:sqref>
                          </c15:formulaRef>
                        </c:ext>
                      </c:extLst>
                      <c:numCache>
                        <c:formatCode>General</c:formatCode>
                        <c:ptCount val="34"/>
                        <c:pt idx="0">
                          <c:v>0.93739980797949463</c:v>
                        </c:pt>
                        <c:pt idx="1">
                          <c:v>2.1092922035602348</c:v>
                        </c:pt>
                        <c:pt idx="2">
                          <c:v>0.53131738160914788</c:v>
                        </c:pt>
                        <c:pt idx="3">
                          <c:v>0.12952158121332452</c:v>
                        </c:pt>
                        <c:pt idx="4">
                          <c:v>0.34520428734301689</c:v>
                        </c:pt>
                        <c:pt idx="5">
                          <c:v>1.2491170539224898</c:v>
                        </c:pt>
                        <c:pt idx="7">
                          <c:v>2.3534497572712278</c:v>
                        </c:pt>
                        <c:pt idx="8">
                          <c:v>1.5358048834405995</c:v>
                        </c:pt>
                        <c:pt idx="9">
                          <c:v>0.7264416287631108</c:v>
                        </c:pt>
                        <c:pt idx="10">
                          <c:v>0.64599492258066482</c:v>
                        </c:pt>
                        <c:pt idx="11">
                          <c:v>1.9249997402597223</c:v>
                        </c:pt>
                        <c:pt idx="12">
                          <c:v>2.3052082422202127</c:v>
                        </c:pt>
                        <c:pt idx="14">
                          <c:v>0.75485097867062478</c:v>
                        </c:pt>
                        <c:pt idx="15">
                          <c:v>0.91133747865431225</c:v>
                        </c:pt>
                        <c:pt idx="16">
                          <c:v>1.4404499297094644</c:v>
                        </c:pt>
                        <c:pt idx="17">
                          <c:v>0.3396822044205432</c:v>
                        </c:pt>
                        <c:pt idx="18">
                          <c:v>0.43050667822926902</c:v>
                        </c:pt>
                        <c:pt idx="19">
                          <c:v>1.0916519591884586</c:v>
                        </c:pt>
                        <c:pt idx="21">
                          <c:v>0.61488210252047426</c:v>
                        </c:pt>
                        <c:pt idx="22">
                          <c:v>1.1257815063323806</c:v>
                        </c:pt>
                        <c:pt idx="23">
                          <c:v>0.35668473474484347</c:v>
                        </c:pt>
                        <c:pt idx="24">
                          <c:v>0.94454221716130649</c:v>
                        </c:pt>
                        <c:pt idx="25">
                          <c:v>1.7916629147247534</c:v>
                        </c:pt>
                        <c:pt idx="26">
                          <c:v>1.3154010795190958</c:v>
                        </c:pt>
                        <c:pt idx="28">
                          <c:v>1.0503447053229711</c:v>
                        </c:pt>
                        <c:pt idx="29">
                          <c:v>0.69898783966532685</c:v>
                        </c:pt>
                        <c:pt idx="30">
                          <c:v>0.97195884686544143</c:v>
                        </c:pt>
                        <c:pt idx="31">
                          <c:v>1.2488971134565101</c:v>
                        </c:pt>
                        <c:pt idx="32">
                          <c:v>1.181361925914324</c:v>
                        </c:pt>
                        <c:pt idx="33">
                          <c:v>1.3817438257506334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 xmlns:c16r2="http://schemas.microsoft.com/office/drawing/2015/06/chart">
                        <c:ext xmlns:c15="http://schemas.microsoft.com/office/drawing/2012/chart" uri="{02D57815-91ED-43cb-92C2-25804820EDAC}">
                          <c15:formulaRef>
                            <c15:sqref>'Seepage Meters'!$FA$5:$FA$38</c15:sqref>
                          </c15:formulaRef>
                        </c:ext>
                      </c:extLst>
                      <c:numCache>
                        <c:formatCode>General</c:formatCode>
                        <c:ptCount val="34"/>
                        <c:pt idx="0">
                          <c:v>0.93739980797949463</c:v>
                        </c:pt>
                        <c:pt idx="1">
                          <c:v>2.1092922035602348</c:v>
                        </c:pt>
                        <c:pt idx="2">
                          <c:v>0.53131738160914788</c:v>
                        </c:pt>
                        <c:pt idx="3">
                          <c:v>0.12952158121332452</c:v>
                        </c:pt>
                        <c:pt idx="4">
                          <c:v>0.34520428734301689</c:v>
                        </c:pt>
                        <c:pt idx="5">
                          <c:v>1.2491170539224898</c:v>
                        </c:pt>
                        <c:pt idx="7">
                          <c:v>2.3534497572712278</c:v>
                        </c:pt>
                        <c:pt idx="8">
                          <c:v>1.5358048834405995</c:v>
                        </c:pt>
                        <c:pt idx="9">
                          <c:v>0.7264416287631108</c:v>
                        </c:pt>
                        <c:pt idx="10">
                          <c:v>0.64599492258066482</c:v>
                        </c:pt>
                        <c:pt idx="11">
                          <c:v>1.9249997402597223</c:v>
                        </c:pt>
                        <c:pt idx="12">
                          <c:v>2.3052082422202127</c:v>
                        </c:pt>
                        <c:pt idx="14">
                          <c:v>0.75485097867062478</c:v>
                        </c:pt>
                        <c:pt idx="15">
                          <c:v>0.91133747865431225</c:v>
                        </c:pt>
                        <c:pt idx="16">
                          <c:v>1.4404499297094644</c:v>
                        </c:pt>
                        <c:pt idx="17">
                          <c:v>0.3396822044205432</c:v>
                        </c:pt>
                        <c:pt idx="18">
                          <c:v>0.43050667822926902</c:v>
                        </c:pt>
                        <c:pt idx="19">
                          <c:v>1.0916519591884586</c:v>
                        </c:pt>
                        <c:pt idx="21">
                          <c:v>0.61488210252047426</c:v>
                        </c:pt>
                        <c:pt idx="22">
                          <c:v>1.1257815063323806</c:v>
                        </c:pt>
                        <c:pt idx="23">
                          <c:v>0.35668473474484347</c:v>
                        </c:pt>
                        <c:pt idx="24">
                          <c:v>0.94454221716130649</c:v>
                        </c:pt>
                        <c:pt idx="25">
                          <c:v>1.7916629147247534</c:v>
                        </c:pt>
                        <c:pt idx="26">
                          <c:v>1.3154010795190958</c:v>
                        </c:pt>
                        <c:pt idx="28">
                          <c:v>1.0503447053229711</c:v>
                        </c:pt>
                        <c:pt idx="29">
                          <c:v>0.69898783966532685</c:v>
                        </c:pt>
                        <c:pt idx="30">
                          <c:v>0.97195884686544143</c:v>
                        </c:pt>
                        <c:pt idx="31">
                          <c:v>1.2488971134565101</c:v>
                        </c:pt>
                        <c:pt idx="32">
                          <c:v>1.181361925914324</c:v>
                        </c:pt>
                        <c:pt idx="33">
                          <c:v>1.3817438257506334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accent2">
                          <a:lumMod val="50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Meters'!$EG$5:$EG$38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'Seepage Meters'!$EZ$5:$EZ$38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4.9730000000000008</c:v>
                      </c:pt>
                      <c:pt idx="1">
                        <c:v>5.2309999999999999</c:v>
                      </c:pt>
                      <c:pt idx="2">
                        <c:v>1.2091999999999998</c:v>
                      </c:pt>
                      <c:pt idx="3">
                        <c:v>0.87940000000000007</c:v>
                      </c:pt>
                      <c:pt idx="4">
                        <c:v>1.0129999999999999</c:v>
                      </c:pt>
                      <c:pt idx="5">
                        <c:v>1.49956</c:v>
                      </c:pt>
                      <c:pt idx="7">
                        <c:v>6.3361999999999998</c:v>
                      </c:pt>
                      <c:pt idx="8">
                        <c:v>5.1844000000000001</c:v>
                      </c:pt>
                      <c:pt idx="9">
                        <c:v>3.5875999999999997</c:v>
                      </c:pt>
                      <c:pt idx="10">
                        <c:v>3.9516000000000004</c:v>
                      </c:pt>
                      <c:pt idx="11">
                        <c:v>7.5359999999999996</c:v>
                      </c:pt>
                      <c:pt idx="12">
                        <c:v>3.9543999999999997</c:v>
                      </c:pt>
                      <c:pt idx="14">
                        <c:v>33.71</c:v>
                      </c:pt>
                      <c:pt idx="15">
                        <c:v>32.642000000000003</c:v>
                      </c:pt>
                      <c:pt idx="16">
                        <c:v>22.508000000000003</c:v>
                      </c:pt>
                      <c:pt idx="17">
                        <c:v>29.776</c:v>
                      </c:pt>
                      <c:pt idx="18">
                        <c:v>22.948</c:v>
                      </c:pt>
                      <c:pt idx="19">
                        <c:v>39.916000000000004</c:v>
                      </c:pt>
                      <c:pt idx="21">
                        <c:v>36.019999999999996</c:v>
                      </c:pt>
                      <c:pt idx="22">
                        <c:v>34.856000000000002</c:v>
                      </c:pt>
                      <c:pt idx="23">
                        <c:v>29.753999999999998</c:v>
                      </c:pt>
                      <c:pt idx="24">
                        <c:v>34.910000000000004</c:v>
                      </c:pt>
                      <c:pt idx="25">
                        <c:v>39.417999999999999</c:v>
                      </c:pt>
                      <c:pt idx="26">
                        <c:v>39.540000000000006</c:v>
                      </c:pt>
                      <c:pt idx="28">
                        <c:v>32.814</c:v>
                      </c:pt>
                      <c:pt idx="29">
                        <c:v>28.904000000000003</c:v>
                      </c:pt>
                      <c:pt idx="30">
                        <c:v>34.423999999999999</c:v>
                      </c:pt>
                      <c:pt idx="31">
                        <c:v>39.686</c:v>
                      </c:pt>
                      <c:pt idx="32">
                        <c:v>40.777999999999999</c:v>
                      </c:pt>
                      <c:pt idx="33">
                        <c:v>41.097999999999999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0-3A37-48FD-A979-4ACA49771332}"/>
                  </c:ext>
                </c:extLst>
              </c15:ser>
            </c15:filteredScatterSeries>
          </c:ext>
        </c:extLst>
      </c:scatterChart>
      <c:valAx>
        <c:axId val="-1796561056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567584"/>
        <c:crosses val="autoZero"/>
        <c:crossBetween val="midCat"/>
        <c:majorUnit val="6"/>
      </c:valAx>
      <c:valAx>
        <c:axId val="-1796567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EC(mS/cm)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9.0293453724604959E-3"/>
              <c:y val="9.097381578194747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56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413719107737195E-2"/>
          <c:y val="9.7956358340563418E-2"/>
          <c:w val="0.14039708996554243"/>
          <c:h val="0.1143431913286234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% FW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6"/>
          <c:order val="6"/>
          <c:tx>
            <c:v>% FW 1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Meters'!$Q$5:$Q$38</c:f>
              <c:numCache>
                <c:formatCode>0.00</c:formatCode>
                <c:ptCount val="34"/>
                <c:pt idx="0">
                  <c:v>85.790203327171909</c:v>
                </c:pt>
                <c:pt idx="1">
                  <c:v>86.598890942698716</c:v>
                </c:pt>
                <c:pt idx="2">
                  <c:v>97.476894639556377</c:v>
                </c:pt>
                <c:pt idx="3">
                  <c:v>97.915896487985208</c:v>
                </c:pt>
                <c:pt idx="4">
                  <c:v>98.30175600739372</c:v>
                </c:pt>
                <c:pt idx="5">
                  <c:v>98.791589648798521</c:v>
                </c:pt>
                <c:pt idx="7">
                  <c:v>88.987985212569328</c:v>
                </c:pt>
                <c:pt idx="8">
                  <c:v>88.77079482439926</c:v>
                </c:pt>
                <c:pt idx="9">
                  <c:v>90.14325323475046</c:v>
                </c:pt>
                <c:pt idx="10">
                  <c:v>89.256007393715336</c:v>
                </c:pt>
                <c:pt idx="11">
                  <c:v>86.067467652495381</c:v>
                </c:pt>
                <c:pt idx="12">
                  <c:v>96.441774491682082</c:v>
                </c:pt>
                <c:pt idx="14">
                  <c:v>21.418669131238456</c:v>
                </c:pt>
                <c:pt idx="15">
                  <c:v>23.798521256931618</c:v>
                </c:pt>
                <c:pt idx="16">
                  <c:v>52.102587800369683</c:v>
                </c:pt>
                <c:pt idx="17">
                  <c:v>30.938077634011091</c:v>
                </c:pt>
                <c:pt idx="18">
                  <c:v>46.511090573012943</c:v>
                </c:pt>
                <c:pt idx="19">
                  <c:v>6.5157116451016641</c:v>
                </c:pt>
                <c:pt idx="21">
                  <c:v>15.411275415896492</c:v>
                </c:pt>
                <c:pt idx="22">
                  <c:v>17.167282809611827</c:v>
                </c:pt>
                <c:pt idx="23">
                  <c:v>32.093345656192234</c:v>
                </c:pt>
                <c:pt idx="24">
                  <c:v>17.028650646950101</c:v>
                </c:pt>
                <c:pt idx="25">
                  <c:v>5.7301293900184938</c:v>
                </c:pt>
                <c:pt idx="26">
                  <c:v>6.9316081330868595</c:v>
                </c:pt>
                <c:pt idx="28">
                  <c:v>20.771719038817011</c:v>
                </c:pt>
                <c:pt idx="29">
                  <c:v>34.450092421441774</c:v>
                </c:pt>
                <c:pt idx="30">
                  <c:v>17.814232902033272</c:v>
                </c:pt>
                <c:pt idx="31">
                  <c:v>6.3770794824399211</c:v>
                </c:pt>
                <c:pt idx="32">
                  <c:v>3.1192236598890974</c:v>
                </c:pt>
                <c:pt idx="33">
                  <c:v>2.9343807763401184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B7-423E-BBC6-0F4937B2812F}"/>
            </c:ext>
          </c:extLst>
        </c:ser>
        <c:ser>
          <c:idx val="7"/>
          <c:order val="7"/>
          <c:tx>
            <c:v>% FW2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Meters'!$AE$5:$AE$38</c:f>
              <c:numCache>
                <c:formatCode>0.00</c:formatCode>
                <c:ptCount val="34"/>
                <c:pt idx="0">
                  <c:v>91.289279112754144</c:v>
                </c:pt>
                <c:pt idx="1">
                  <c:v>89.387707948243985</c:v>
                </c:pt>
                <c:pt idx="2">
                  <c:v>98.706099815157117</c:v>
                </c:pt>
                <c:pt idx="3">
                  <c:v>98.186229205175607</c:v>
                </c:pt>
                <c:pt idx="4">
                  <c:v>98.47504621072089</c:v>
                </c:pt>
                <c:pt idx="5">
                  <c:v>98.926062846580407</c:v>
                </c:pt>
                <c:pt idx="7">
                  <c:v>91.139094269870611</c:v>
                </c:pt>
                <c:pt idx="8">
                  <c:v>91.501848428835501</c:v>
                </c:pt>
                <c:pt idx="9">
                  <c:v>92.597042513863215</c:v>
                </c:pt>
                <c:pt idx="10">
                  <c:v>89.403881700554535</c:v>
                </c:pt>
                <c:pt idx="11">
                  <c:v>84.865988909426989</c:v>
                </c:pt>
                <c:pt idx="12">
                  <c:v>94.544824399260648</c:v>
                </c:pt>
                <c:pt idx="14">
                  <c:v>21.834565619223667</c:v>
                </c:pt>
                <c:pt idx="15">
                  <c:v>23.659889094269875</c:v>
                </c:pt>
                <c:pt idx="16">
                  <c:v>50.670055452865057</c:v>
                </c:pt>
                <c:pt idx="17">
                  <c:v>31.007393715341962</c:v>
                </c:pt>
                <c:pt idx="18">
                  <c:v>48.197781885397411</c:v>
                </c:pt>
                <c:pt idx="19">
                  <c:v>6.3539741219963028</c:v>
                </c:pt>
                <c:pt idx="21">
                  <c:v>17.028650646950101</c:v>
                </c:pt>
                <c:pt idx="22">
                  <c:v>18.438077634011098</c:v>
                </c:pt>
                <c:pt idx="23">
                  <c:v>31.654343807763407</c:v>
                </c:pt>
                <c:pt idx="24">
                  <c:v>18.553604436229207</c:v>
                </c:pt>
                <c:pt idx="25">
                  <c:v>6.3308687615526837</c:v>
                </c:pt>
                <c:pt idx="26">
                  <c:v>7.6940850277264285</c:v>
                </c:pt>
                <c:pt idx="28">
                  <c:v>25.138632162661743</c:v>
                </c:pt>
                <c:pt idx="29">
                  <c:v>32.024029574861366</c:v>
                </c:pt>
                <c:pt idx="30">
                  <c:v>20.263401109057309</c:v>
                </c:pt>
                <c:pt idx="31">
                  <c:v>6.0073937153419621</c:v>
                </c:pt>
                <c:pt idx="32">
                  <c:v>4.2282809611829908</c:v>
                </c:pt>
                <c:pt idx="33">
                  <c:v>3.2578558225508405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B7-423E-BBC6-0F4937B2812F}"/>
            </c:ext>
          </c:extLst>
        </c:ser>
        <c:ser>
          <c:idx val="8"/>
          <c:order val="8"/>
          <c:tx>
            <c:v>% FW 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Meters'!$AS$5:$AS$38</c:f>
              <c:numCache>
                <c:formatCode>0.00</c:formatCode>
                <c:ptCount val="34"/>
                <c:pt idx="0">
                  <c:v>90.374306839186701</c:v>
                </c:pt>
                <c:pt idx="1">
                  <c:v>92.416820702402973</c:v>
                </c:pt>
                <c:pt idx="2">
                  <c:v>95.194085027726445</c:v>
                </c:pt>
                <c:pt idx="3">
                  <c:v>97.620147874306838</c:v>
                </c:pt>
                <c:pt idx="4">
                  <c:v>97.701016635859531</c:v>
                </c:pt>
                <c:pt idx="5">
                  <c:v>98.290203327171895</c:v>
                </c:pt>
                <c:pt idx="7">
                  <c:v>86.460258780036966</c:v>
                </c:pt>
                <c:pt idx="8">
                  <c:v>91.557301293900196</c:v>
                </c:pt>
                <c:pt idx="9">
                  <c:v>94.043438077633994</c:v>
                </c:pt>
                <c:pt idx="10">
                  <c:v>90.429759704251381</c:v>
                </c:pt>
                <c:pt idx="11">
                  <c:v>85.905730129390008</c:v>
                </c:pt>
                <c:pt idx="12">
                  <c:v>93.64371534195935</c:v>
                </c:pt>
                <c:pt idx="14">
                  <c:v>20.471349353049906</c:v>
                </c:pt>
                <c:pt idx="15">
                  <c:v>25.115526802218124</c:v>
                </c:pt>
                <c:pt idx="16">
                  <c:v>48.867837338262483</c:v>
                </c:pt>
                <c:pt idx="17">
                  <c:v>31.700554528650652</c:v>
                </c:pt>
                <c:pt idx="18">
                  <c:v>48.151571164510166</c:v>
                </c:pt>
                <c:pt idx="19">
                  <c:v>5.4528650646950076</c:v>
                </c:pt>
                <c:pt idx="21">
                  <c:v>15.827171903881704</c:v>
                </c:pt>
                <c:pt idx="22">
                  <c:v>18.253234750462102</c:v>
                </c:pt>
                <c:pt idx="23">
                  <c:v>30.545286506469516</c:v>
                </c:pt>
                <c:pt idx="24">
                  <c:v>19.29297597042514</c:v>
                </c:pt>
                <c:pt idx="25">
                  <c:v>7.000924214417747</c:v>
                </c:pt>
                <c:pt idx="26">
                  <c:v>7.3475046210720869</c:v>
                </c:pt>
                <c:pt idx="28">
                  <c:v>22.342883548983366</c:v>
                </c:pt>
                <c:pt idx="29">
                  <c:v>33.017560073937155</c:v>
                </c:pt>
                <c:pt idx="30">
                  <c:v>19.547134935304992</c:v>
                </c:pt>
                <c:pt idx="31">
                  <c:v>6.8160813308687676</c:v>
                </c:pt>
                <c:pt idx="32">
                  <c:v>3.8585951940850314</c:v>
                </c:pt>
                <c:pt idx="33">
                  <c:v>3.7661737523105421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B7-423E-BBC6-0F4937B2812F}"/>
            </c:ext>
          </c:extLst>
        </c:ser>
        <c:ser>
          <c:idx val="9"/>
          <c:order val="9"/>
          <c:tx>
            <c:v>% FW 4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Meters'!$BG$5:$BG$38</c:f>
              <c:numCache>
                <c:formatCode>0.00</c:formatCode>
                <c:ptCount val="34"/>
                <c:pt idx="0">
                  <c:v>88.773105360443623</c:v>
                </c:pt>
                <c:pt idx="1">
                  <c:v>79.112754158964876</c:v>
                </c:pt>
                <c:pt idx="2">
                  <c:v>96.573475046210731</c:v>
                </c:pt>
                <c:pt idx="3">
                  <c:v>97.698706099815141</c:v>
                </c:pt>
                <c:pt idx="4">
                  <c:v>97.608595194085041</c:v>
                </c:pt>
                <c:pt idx="5">
                  <c:v>91.427911275415894</c:v>
                </c:pt>
                <c:pt idx="7">
                  <c:v>84.842883548983366</c:v>
                </c:pt>
                <c:pt idx="8">
                  <c:v>86.090573012939004</c:v>
                </c:pt>
                <c:pt idx="9">
                  <c:v>92.30591497227357</c:v>
                </c:pt>
                <c:pt idx="10">
                  <c:v>92.629390018484287</c:v>
                </c:pt>
                <c:pt idx="11">
                  <c:v>81.885397412199623</c:v>
                </c:pt>
                <c:pt idx="12">
                  <c:v>87.754158964879863</c:v>
                </c:pt>
                <c:pt idx="14">
                  <c:v>21.349353049907581</c:v>
                </c:pt>
                <c:pt idx="15">
                  <c:v>22.019408502772645</c:v>
                </c:pt>
                <c:pt idx="16">
                  <c:v>44.963031423290204</c:v>
                </c:pt>
                <c:pt idx="17">
                  <c:v>30.013863216266181</c:v>
                </c:pt>
                <c:pt idx="18">
                  <c:v>46.072088724584106</c:v>
                </c:pt>
                <c:pt idx="19">
                  <c:v>7.994454713493532</c:v>
                </c:pt>
                <c:pt idx="21">
                  <c:v>16.196857670979661</c:v>
                </c:pt>
                <c:pt idx="22">
                  <c:v>18.923290203327166</c:v>
                </c:pt>
                <c:pt idx="23">
                  <c:v>30.013863216266181</c:v>
                </c:pt>
                <c:pt idx="24">
                  <c:v>18.368761552680226</c:v>
                </c:pt>
                <c:pt idx="25">
                  <c:v>8.5720887245841055</c:v>
                </c:pt>
                <c:pt idx="26">
                  <c:v>6.5619223659889174</c:v>
                </c:pt>
                <c:pt idx="28">
                  <c:v>24.861367837338257</c:v>
                </c:pt>
                <c:pt idx="29">
                  <c:v>31.053604436229211</c:v>
                </c:pt>
                <c:pt idx="30">
                  <c:v>20.07855822550831</c:v>
                </c:pt>
                <c:pt idx="31">
                  <c:v>8.502772643253218</c:v>
                </c:pt>
                <c:pt idx="32">
                  <c:v>7.2319778188539798</c:v>
                </c:pt>
                <c:pt idx="33">
                  <c:v>3.8585951940850314</c:v>
                </c:pt>
              </c:numCache>
            </c:numRef>
          </c:yVal>
          <c:smooth val="0"/>
        </c:ser>
        <c:ser>
          <c:idx val="10"/>
          <c:order val="10"/>
          <c:tx>
            <c:v>% FW 5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Meters'!$BU$5:$BU$38</c:f>
              <c:numCache>
                <c:formatCode>0.00</c:formatCode>
                <c:ptCount val="34"/>
                <c:pt idx="0">
                  <c:v>86.32162661737523</c:v>
                </c:pt>
                <c:pt idx="1">
                  <c:v>92.05175600739372</c:v>
                </c:pt>
                <c:pt idx="2">
                  <c:v>98.079944547134929</c:v>
                </c:pt>
                <c:pt idx="3">
                  <c:v>98.419593345656196</c:v>
                </c:pt>
                <c:pt idx="4">
                  <c:v>96.210720887245841</c:v>
                </c:pt>
                <c:pt idx="5">
                  <c:v>95.240295748613661</c:v>
                </c:pt>
                <c:pt idx="7">
                  <c:v>75.369685767097977</c:v>
                </c:pt>
                <c:pt idx="8">
                  <c:v>82.185767097966718</c:v>
                </c:pt>
                <c:pt idx="9">
                  <c:v>89.463955637707954</c:v>
                </c:pt>
                <c:pt idx="10">
                  <c:v>92.629390018484287</c:v>
                </c:pt>
                <c:pt idx="11">
                  <c:v>74.21441774491683</c:v>
                </c:pt>
                <c:pt idx="12">
                  <c:v>81.931608133086868</c:v>
                </c:pt>
                <c:pt idx="14">
                  <c:v>25.485212569316083</c:v>
                </c:pt>
                <c:pt idx="15">
                  <c:v>28.304066543438079</c:v>
                </c:pt>
                <c:pt idx="16">
                  <c:v>43.368761552680219</c:v>
                </c:pt>
                <c:pt idx="17">
                  <c:v>32.34750462107209</c:v>
                </c:pt>
                <c:pt idx="18">
                  <c:v>45.956561922365992</c:v>
                </c:pt>
                <c:pt idx="19">
                  <c:v>12.546210720887244</c:v>
                </c:pt>
                <c:pt idx="21">
                  <c:v>19.408502772643249</c:v>
                </c:pt>
                <c:pt idx="22">
                  <c:v>24.537892791127554</c:v>
                </c:pt>
                <c:pt idx="23">
                  <c:v>31.954713493530502</c:v>
                </c:pt>
                <c:pt idx="24">
                  <c:v>23.451940850277261</c:v>
                </c:pt>
                <c:pt idx="25">
                  <c:v>16.982439926062849</c:v>
                </c:pt>
                <c:pt idx="26">
                  <c:v>14.671903881700556</c:v>
                </c:pt>
                <c:pt idx="28">
                  <c:v>27.795748613678374</c:v>
                </c:pt>
                <c:pt idx="29">
                  <c:v>35.53604436229206</c:v>
                </c:pt>
                <c:pt idx="30">
                  <c:v>24.607208872458404</c:v>
                </c:pt>
                <c:pt idx="31">
                  <c:v>13.817005545286515</c:v>
                </c:pt>
                <c:pt idx="32">
                  <c:v>10.466728280961185</c:v>
                </c:pt>
                <c:pt idx="33">
                  <c:v>11.390942698706098</c:v>
                </c:pt>
              </c:numCache>
            </c:numRef>
          </c:yVal>
          <c:smooth val="0"/>
        </c:ser>
        <c:ser>
          <c:idx val="11"/>
          <c:order val="11"/>
          <c:tx>
            <c:v>% FW 6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Meters'!$CK$5:$CK$38</c:f>
              <c:numCache>
                <c:formatCode>0.00</c:formatCode>
                <c:ptCount val="34"/>
                <c:pt idx="0">
                  <c:v>91.395353722063504</c:v>
                </c:pt>
                <c:pt idx="1">
                  <c:v>83.437095201362311</c:v>
                </c:pt>
                <c:pt idx="2">
                  <c:v>98.504863931351778</c:v>
                </c:pt>
                <c:pt idx="3">
                  <c:v>95.833595065364364</c:v>
                </c:pt>
                <c:pt idx="4">
                  <c:v>90.084551178373388</c:v>
                </c:pt>
                <c:pt idx="5">
                  <c:v>98.051849070651059</c:v>
                </c:pt>
                <c:pt idx="7">
                  <c:v>81.377679621672229</c:v>
                </c:pt>
                <c:pt idx="8">
                  <c:v>86.260975046210717</c:v>
                </c:pt>
                <c:pt idx="9">
                  <c:v>89.812347005045709</c:v>
                </c:pt>
                <c:pt idx="10">
                  <c:v>81.773057556249611</c:v>
                </c:pt>
                <c:pt idx="11">
                  <c:v>80.913076222996722</c:v>
                </c:pt>
                <c:pt idx="12">
                  <c:v>91.594671702965528</c:v>
                </c:pt>
                <c:pt idx="14">
                  <c:v>23.257350392791128</c:v>
                </c:pt>
                <c:pt idx="15">
                  <c:v>20.764367333221301</c:v>
                </c:pt>
                <c:pt idx="16">
                  <c:v>5.6543230389000714</c:v>
                </c:pt>
                <c:pt idx="17">
                  <c:v>29.140389167409143</c:v>
                </c:pt>
                <c:pt idx="18">
                  <c:v>36.162431939644776</c:v>
                </c:pt>
                <c:pt idx="19">
                  <c:v>4.1676293900184858</c:v>
                </c:pt>
                <c:pt idx="21">
                  <c:v>14.43074168207025</c:v>
                </c:pt>
                <c:pt idx="22">
                  <c:v>12.798607412512943</c:v>
                </c:pt>
                <c:pt idx="23">
                  <c:v>24.709886265042066</c:v>
                </c:pt>
                <c:pt idx="24">
                  <c:v>13.533625095139723</c:v>
                </c:pt>
                <c:pt idx="25">
                  <c:v>3.5785379131035464</c:v>
                </c:pt>
                <c:pt idx="26">
                  <c:v>1.023873683272843</c:v>
                </c:pt>
                <c:pt idx="28">
                  <c:v>22.736637399876777</c:v>
                </c:pt>
                <c:pt idx="29">
                  <c:v>33.549662933565308</c:v>
                </c:pt>
                <c:pt idx="30">
                  <c:v>15.651093122569973</c:v>
                </c:pt>
                <c:pt idx="31">
                  <c:v>14.388338094437907</c:v>
                </c:pt>
                <c:pt idx="32">
                  <c:v>7.3070702402957348</c:v>
                </c:pt>
                <c:pt idx="33">
                  <c:v>3.484258347936728</c:v>
                </c:pt>
              </c:numCache>
            </c:numRef>
          </c:yVal>
          <c:smooth val="0"/>
        </c:ser>
        <c:ser>
          <c:idx val="12"/>
          <c:order val="12"/>
          <c:tx>
            <c:v>% FW 7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Meters'!$CZ$5:$CZ$38</c:f>
              <c:numCache>
                <c:formatCode>0.00</c:formatCode>
                <c:ptCount val="34"/>
                <c:pt idx="0">
                  <c:v>92.868530499075788</c:v>
                </c:pt>
                <c:pt idx="1">
                  <c:v>88.752263382247534</c:v>
                </c:pt>
                <c:pt idx="2">
                  <c:v>94.75186340453206</c:v>
                </c:pt>
                <c:pt idx="3">
                  <c:v>98.577074618153532</c:v>
                </c:pt>
                <c:pt idx="4">
                  <c:v>95.109764724675372</c:v>
                </c:pt>
                <c:pt idx="5">
                  <c:v>97.536907235044907</c:v>
                </c:pt>
                <c:pt idx="7">
                  <c:v>81.480528482607966</c:v>
                </c:pt>
                <c:pt idx="8">
                  <c:v>91.231659371917289</c:v>
                </c:pt>
                <c:pt idx="9">
                  <c:v>88.17837930707617</c:v>
                </c:pt>
                <c:pt idx="10">
                  <c:v>87.574280123613676</c:v>
                </c:pt>
                <c:pt idx="11">
                  <c:v>85.851653753883681</c:v>
                </c:pt>
                <c:pt idx="12">
                  <c:v>91.814512091805298</c:v>
                </c:pt>
                <c:pt idx="14">
                  <c:v>10.08664510166358</c:v>
                </c:pt>
                <c:pt idx="15">
                  <c:v>12.346482653206342</c:v>
                </c:pt>
                <c:pt idx="16">
                  <c:v>39.194291759898817</c:v>
                </c:pt>
                <c:pt idx="17">
                  <c:v>27.745671657179045</c:v>
                </c:pt>
                <c:pt idx="18">
                  <c:v>35.864549854845613</c:v>
                </c:pt>
                <c:pt idx="19">
                  <c:v>-3.6507448541621037</c:v>
                </c:pt>
                <c:pt idx="21">
                  <c:v>10.504897430321499</c:v>
                </c:pt>
                <c:pt idx="22">
                  <c:v>0.2757384996338072</c:v>
                </c:pt>
                <c:pt idx="23">
                  <c:v>17.903437141720673</c:v>
                </c:pt>
                <c:pt idx="24">
                  <c:v>4.9902683354741617</c:v>
                </c:pt>
                <c:pt idx="25">
                  <c:v>-2.1349040815307099</c:v>
                </c:pt>
                <c:pt idx="26">
                  <c:v>-0.44876467678530857</c:v>
                </c:pt>
                <c:pt idx="28">
                  <c:v>10.195843793969166</c:v>
                </c:pt>
                <c:pt idx="29">
                  <c:v>32.478434996919283</c:v>
                </c:pt>
                <c:pt idx="30">
                  <c:v>15.863965734167962</c:v>
                </c:pt>
                <c:pt idx="32">
                  <c:v>-33.549872031849844</c:v>
                </c:pt>
                <c:pt idx="33">
                  <c:v>-6.3667056471387022</c:v>
                </c:pt>
              </c:numCache>
            </c:numRef>
          </c:yVal>
          <c:smooth val="0"/>
        </c:ser>
        <c:ser>
          <c:idx val="13"/>
          <c:order val="13"/>
          <c:tx>
            <c:v>% FW 8</c:v>
          </c:tx>
          <c:spPr>
            <a:ln w="19050" cap="rnd">
              <a:solidFill>
                <a:srgbClr val="EC7A2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B7321"/>
              </a:solidFill>
              <a:ln w="9525">
                <a:solidFill>
                  <a:srgbClr val="EC7A2C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Meters'!$DO$5:$DO$38</c:f>
              <c:numCache>
                <c:formatCode>0.00</c:formatCode>
                <c:ptCount val="34"/>
                <c:pt idx="0">
                  <c:v>92.643638324091199</c:v>
                </c:pt>
                <c:pt idx="1">
                  <c:v>88.65339527191361</c:v>
                </c:pt>
                <c:pt idx="2">
                  <c:v>94.799637850745327</c:v>
                </c:pt>
                <c:pt idx="3">
                  <c:v>98.576701207319502</c:v>
                </c:pt>
                <c:pt idx="4">
                  <c:v>95.066622908744122</c:v>
                </c:pt>
                <c:pt idx="5">
                  <c:v>97.482483936273226</c:v>
                </c:pt>
                <c:pt idx="8">
                  <c:v>91.343946395563762</c:v>
                </c:pt>
                <c:pt idx="9">
                  <c:v>88.619494550321889</c:v>
                </c:pt>
                <c:pt idx="10">
                  <c:v>87.680934081970179</c:v>
                </c:pt>
                <c:pt idx="11">
                  <c:v>86.081452475921765</c:v>
                </c:pt>
                <c:pt idx="12">
                  <c:v>91.95612847296853</c:v>
                </c:pt>
                <c:pt idx="14">
                  <c:v>17.836375539125076</c:v>
                </c:pt>
                <c:pt idx="15">
                  <c:v>14.426777012266864</c:v>
                </c:pt>
                <c:pt idx="16">
                  <c:v>39.014813663844237</c:v>
                </c:pt>
                <c:pt idx="17">
                  <c:v>27.669421604662865</c:v>
                </c:pt>
                <c:pt idx="18">
                  <c:v>36.343276023599124</c:v>
                </c:pt>
                <c:pt idx="19">
                  <c:v>-3.2264562301530866</c:v>
                </c:pt>
                <c:pt idx="21">
                  <c:v>9.3680683918669221</c:v>
                </c:pt>
                <c:pt idx="22">
                  <c:v>6.334334565619212</c:v>
                </c:pt>
                <c:pt idx="23">
                  <c:v>23.980475970425147</c:v>
                </c:pt>
                <c:pt idx="24">
                  <c:v>7.1280036968576725</c:v>
                </c:pt>
                <c:pt idx="25">
                  <c:v>2.6182994454713544</c:v>
                </c:pt>
                <c:pt idx="26">
                  <c:v>-0.87476894639557723</c:v>
                </c:pt>
                <c:pt idx="28">
                  <c:v>18.186229205175604</c:v>
                </c:pt>
                <c:pt idx="29">
                  <c:v>33.469149170965885</c:v>
                </c:pt>
                <c:pt idx="30">
                  <c:v>18.055463867617284</c:v>
                </c:pt>
                <c:pt idx="31">
                  <c:v>-12.198580070576376</c:v>
                </c:pt>
                <c:pt idx="32">
                  <c:v>-13.769683989762548</c:v>
                </c:pt>
                <c:pt idx="33">
                  <c:v>-7.4514787430683942</c:v>
                </c:pt>
              </c:numCache>
            </c:numRef>
          </c:yVal>
          <c:smooth val="0"/>
        </c:ser>
        <c:ser>
          <c:idx val="14"/>
          <c:order val="14"/>
          <c:tx>
            <c:v>% FW 9</c:v>
          </c:tx>
          <c:spPr>
            <a:ln w="19050" cap="rnd">
              <a:solidFill>
                <a:srgbClr val="FFAE3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AE37"/>
              </a:solidFill>
              <a:ln w="9525">
                <a:solidFill>
                  <a:srgbClr val="FFAE37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Meters'!$ED$5:$ED$38</c:f>
              <c:numCache>
                <c:formatCode>0.00</c:formatCode>
                <c:ptCount val="34"/>
                <c:pt idx="0">
                  <c:v>86.083352587800363</c:v>
                </c:pt>
                <c:pt idx="1">
                  <c:v>92.353498288830721</c:v>
                </c:pt>
                <c:pt idx="2">
                  <c:v>98.146239158253948</c:v>
                </c:pt>
                <c:pt idx="3">
                  <c:v>98.138213378003698</c:v>
                </c:pt>
                <c:pt idx="4">
                  <c:v>93.072802890270552</c:v>
                </c:pt>
                <c:pt idx="5">
                  <c:v>98.014240712295958</c:v>
                </c:pt>
                <c:pt idx="7">
                  <c:v>75.771219463456049</c:v>
                </c:pt>
                <c:pt idx="8">
                  <c:v>90.656389848234269</c:v>
                </c:pt>
                <c:pt idx="9">
                  <c:v>91.331136649789713</c:v>
                </c:pt>
                <c:pt idx="10">
                  <c:v>91.855027193231905</c:v>
                </c:pt>
                <c:pt idx="11">
                  <c:v>83.164405042443775</c:v>
                </c:pt>
                <c:pt idx="12">
                  <c:v>90.486942733747398</c:v>
                </c:pt>
                <c:pt idx="14">
                  <c:v>5.5540506087067456</c:v>
                </c:pt>
                <c:pt idx="15">
                  <c:v>10.301950578850096</c:v>
                </c:pt>
                <c:pt idx="16">
                  <c:v>34.342898700039406</c:v>
                </c:pt>
                <c:pt idx="17">
                  <c:v>26.911587120287383</c:v>
                </c:pt>
                <c:pt idx="18">
                  <c:v>36.034314847038004</c:v>
                </c:pt>
                <c:pt idx="19">
                  <c:v>-3.0327924967481543</c:v>
                </c:pt>
                <c:pt idx="21">
                  <c:v>-2.8713145056210387</c:v>
                </c:pt>
                <c:pt idx="22">
                  <c:v>6.9047414348966232</c:v>
                </c:pt>
                <c:pt idx="23">
                  <c:v>20.169593345656185</c:v>
                </c:pt>
                <c:pt idx="24">
                  <c:v>12.046471514064514</c:v>
                </c:pt>
                <c:pt idx="25">
                  <c:v>-3.1186156240879517</c:v>
                </c:pt>
                <c:pt idx="26">
                  <c:v>-2.0260785407874988</c:v>
                </c:pt>
                <c:pt idx="28">
                  <c:v>12.558161769392569</c:v>
                </c:pt>
                <c:pt idx="29">
                  <c:v>27.962320237018396</c:v>
                </c:pt>
                <c:pt idx="30">
                  <c:v>13.216398963180131</c:v>
                </c:pt>
                <c:pt idx="31">
                  <c:v>-29.11928393474237</c:v>
                </c:pt>
                <c:pt idx="32">
                  <c:v>-14.683456561922343</c:v>
                </c:pt>
                <c:pt idx="33">
                  <c:v>-1.3834334565619117</c:v>
                </c:pt>
              </c:numCache>
            </c:numRef>
          </c:yVal>
          <c:smooth val="0"/>
        </c:ser>
        <c:ser>
          <c:idx val="15"/>
          <c:order val="15"/>
          <c:tx>
            <c:v>% FW 10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Meters'!$ES$5:$ES$38</c:f>
              <c:numCache>
                <c:formatCode>0.00</c:formatCode>
                <c:ptCount val="34"/>
                <c:pt idx="0">
                  <c:v>87.956330868761555</c:v>
                </c:pt>
                <c:pt idx="1">
                  <c:v>73.464307099528781</c:v>
                </c:pt>
                <c:pt idx="2">
                  <c:v>98.255803928600983</c:v>
                </c:pt>
                <c:pt idx="3">
                  <c:v>96.640212518254515</c:v>
                </c:pt>
                <c:pt idx="4">
                  <c:v>97.694954338317388</c:v>
                </c:pt>
                <c:pt idx="5">
                  <c:v>85.989764008811676</c:v>
                </c:pt>
                <c:pt idx="7">
                  <c:v>80.831721516092756</c:v>
                </c:pt>
                <c:pt idx="8">
                  <c:v>86.585560927058154</c:v>
                </c:pt>
                <c:pt idx="9">
                  <c:v>73.583341564250532</c:v>
                </c:pt>
                <c:pt idx="10">
                  <c:v>91.762630930375849</c:v>
                </c:pt>
                <c:pt idx="11">
                  <c:v>92.736436661816185</c:v>
                </c:pt>
                <c:pt idx="12">
                  <c:v>89.894610523463427</c:v>
                </c:pt>
                <c:pt idx="14">
                  <c:v>6.2740295748613732</c:v>
                </c:pt>
                <c:pt idx="15">
                  <c:v>8.4390767847329808</c:v>
                </c:pt>
                <c:pt idx="16">
                  <c:v>38.734724789484495</c:v>
                </c:pt>
                <c:pt idx="17">
                  <c:v>21.986889847333487</c:v>
                </c:pt>
                <c:pt idx="18">
                  <c:v>35.613466900592137</c:v>
                </c:pt>
                <c:pt idx="19">
                  <c:v>-5.6141495415171443</c:v>
                </c:pt>
                <c:pt idx="21">
                  <c:v>7.1388768076546789</c:v>
                </c:pt>
                <c:pt idx="22">
                  <c:v>7.7468526752260773</c:v>
                </c:pt>
                <c:pt idx="23">
                  <c:v>16.852571865638353</c:v>
                </c:pt>
                <c:pt idx="24">
                  <c:v>1.0316543438077641</c:v>
                </c:pt>
                <c:pt idx="25">
                  <c:v>0.58052218114600684</c:v>
                </c:pt>
                <c:pt idx="26">
                  <c:v>-3.7546210720887081</c:v>
                </c:pt>
                <c:pt idx="28">
                  <c:v>13.458872458410356</c:v>
                </c:pt>
                <c:pt idx="29">
                  <c:v>19.126523067637414</c:v>
                </c:pt>
                <c:pt idx="30">
                  <c:v>11.026208080274632</c:v>
                </c:pt>
                <c:pt idx="31">
                  <c:v>-4.7774183610597678</c:v>
                </c:pt>
                <c:pt idx="32">
                  <c:v>-18.268372745235506</c:v>
                </c:pt>
                <c:pt idx="33">
                  <c:v>-13.448678917038178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559968"/>
        <c:axId val="-179655942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0FB7-423E-BBC6-0F4937B2812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0FB7-423E-BBC6-0F4937B281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0FB7-423E-BBC6-0F4937B2812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0FB7-423E-BBC6-0F4937B2812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0FB7-423E-BBC6-0F4937B2812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0FB7-423E-BBC6-0F4937B2812F}"/>
                  </c:ext>
                </c:extLst>
              </c15:ser>
            </c15:filteredScatterSeries>
          </c:ext>
        </c:extLst>
      </c:scatterChart>
      <c:valAx>
        <c:axId val="-179655996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559424"/>
        <c:crosses val="autoZero"/>
        <c:crossBetween val="midCat"/>
        <c:majorUnit val="6"/>
      </c:valAx>
      <c:valAx>
        <c:axId val="-1796559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9.0293427163757062E-3"/>
              <c:y val="0.10700852098609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55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692991779440323"/>
          <c:y val="8.8586803671634712E-2"/>
          <c:w val="8.934988402095323E-2"/>
          <c:h val="0.3836062105421990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% FW 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9"/>
          <c:order val="9"/>
          <c:tx>
            <c:v>% FW No prefilling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Meters'!$HW$5:$HW$38</c:f>
                <c:numCache>
                  <c:formatCode>General</c:formatCode>
                  <c:ptCount val="34"/>
                  <c:pt idx="0">
                    <c:v>2.719500924214401</c:v>
                  </c:pt>
                  <c:pt idx="1">
                    <c:v>14.449278852412078</c:v>
                  </c:pt>
                  <c:pt idx="2">
                    <c:v>2.0120147874306582</c:v>
                  </c:pt>
                  <c:pt idx="3">
                    <c:v>1.3279020843332887</c:v>
                  </c:pt>
                  <c:pt idx="4">
                    <c:v>4.5866240967904446</c:v>
                  </c:pt>
                  <c:pt idx="5">
                    <c:v>10.545448560504411</c:v>
                  </c:pt>
                  <c:pt idx="7">
                    <c:v>9.5887620522556034</c:v>
                  </c:pt>
                  <c:pt idx="8">
                    <c:v>1.4356960045499818</c:v>
                  </c:pt>
                  <c:pt idx="9">
                    <c:v>18.12737932299531</c:v>
                  </c:pt>
                  <c:pt idx="10">
                    <c:v>1.6136783733826263</c:v>
                  </c:pt>
                  <c:pt idx="11">
                    <c:v>-0.57660467275800897</c:v>
                  </c:pt>
                  <c:pt idx="12">
                    <c:v>0.96860574271033784</c:v>
                  </c:pt>
                  <c:pt idx="14">
                    <c:v>16.557779335840394</c:v>
                  </c:pt>
                  <c:pt idx="15">
                    <c:v>16.140405655193092</c:v>
                  </c:pt>
                  <c:pt idx="16">
                    <c:v>13.651556013454126</c:v>
                  </c:pt>
                  <c:pt idx="17">
                    <c:v>9.2145888957349094</c:v>
                  </c:pt>
                  <c:pt idx="18">
                    <c:v>11.364351953381984</c:v>
                  </c:pt>
                  <c:pt idx="19">
                    <c:v>13.386792794751894</c:v>
                  </c:pt>
                  <c:pt idx="21">
                    <c:v>19.645806187691282</c:v>
                  </c:pt>
                  <c:pt idx="22">
                    <c:v>12.559214202811324</c:v>
                  </c:pt>
                  <c:pt idx="23">
                    <c:v>14.399738670406013</c:v>
                  </c:pt>
                  <c:pt idx="24">
                    <c:v>18.307532347504619</c:v>
                  </c:pt>
                  <c:pt idx="25">
                    <c:v>12.041905827415126</c:v>
                  </c:pt>
                  <c:pt idx="26">
                    <c:v>12.396025878003678</c:v>
                  </c:pt>
                  <c:pt idx="28">
                    <c:v>11.623908470903181</c:v>
                  </c:pt>
                  <c:pt idx="29">
                    <c:v>14.089743106114902</c:v>
                  </c:pt>
                  <c:pt idx="30">
                    <c:v>9.4358991285978249</c:v>
                  </c:pt>
                  <c:pt idx="31">
                    <c:v>37.423350478180446</c:v>
                  </c:pt>
                  <c:pt idx="32">
                    <c:v>24.049333928229963</c:v>
                  </c:pt>
                  <c:pt idx="33">
                    <c:v>18.490268565836704</c:v>
                  </c:pt>
                </c:numCache>
              </c:numRef>
            </c:plus>
            <c:minus>
              <c:numRef>
                <c:f>'Seepage Meters'!$HV$5:$HV$38</c:f>
                <c:numCache>
                  <c:formatCode>General</c:formatCode>
                  <c:ptCount val="34"/>
                  <c:pt idx="0">
                    <c:v>2.7795748613678342</c:v>
                  </c:pt>
                  <c:pt idx="1">
                    <c:v>4.5032347504621129</c:v>
                  </c:pt>
                  <c:pt idx="2">
                    <c:v>1.5000000000000142</c:v>
                  </c:pt>
                  <c:pt idx="3">
                    <c:v>0.21811460258780357</c:v>
                  </c:pt>
                  <c:pt idx="4">
                    <c:v>0.81561922365989403</c:v>
                  </c:pt>
                  <c:pt idx="5">
                    <c:v>2.3908502772643203</c:v>
                  </c:pt>
                  <c:pt idx="7">
                    <c:v>5.7791127541589589</c:v>
                  </c:pt>
                  <c:pt idx="8">
                    <c:v>3.5360443622920599</c:v>
                  </c:pt>
                  <c:pt idx="9">
                    <c:v>2.3327171903881521</c:v>
                  </c:pt>
                  <c:pt idx="10">
                    <c:v>0.98534142613394238</c:v>
                  </c:pt>
                  <c:pt idx="11">
                    <c:v>10.148636292130419</c:v>
                  </c:pt>
                  <c:pt idx="12">
                    <c:v>5.578558225508317</c:v>
                  </c:pt>
                  <c:pt idx="14">
                    <c:v>-0.27726432532347189</c:v>
                  </c:pt>
                  <c:pt idx="15">
                    <c:v>0.53604436229205277</c:v>
                  </c:pt>
                  <c:pt idx="16">
                    <c:v>4.1081330868761512</c:v>
                  </c:pt>
                  <c:pt idx="17">
                    <c:v>0.49907578558225651</c:v>
                  </c:pt>
                  <c:pt idx="18">
                    <c:v>1.2199630314232905</c:v>
                  </c:pt>
                  <c:pt idx="19">
                    <c:v>-1.2569316081330859</c:v>
                  </c:pt>
                  <c:pt idx="21">
                    <c:v>0.25415896487985989</c:v>
                  </c:pt>
                  <c:pt idx="22">
                    <c:v>-1.0258780036968496</c:v>
                  </c:pt>
                  <c:pt idx="23">
                    <c:v>0.8410351201478683</c:v>
                  </c:pt>
                  <c:pt idx="24">
                    <c:v>-4.6210720887245316E-2</c:v>
                  </c:pt>
                  <c:pt idx="25">
                    <c:v>-1.9223659889094282</c:v>
                  </c:pt>
                  <c:pt idx="26">
                    <c:v>-0.94731977818854141</c:v>
                  </c:pt>
                  <c:pt idx="28">
                    <c:v>0.95656192236599225</c:v>
                  </c:pt>
                  <c:pt idx="29">
                    <c:v>1.233826247689457</c:v>
                  </c:pt>
                  <c:pt idx="30">
                    <c:v>-0.19870609981514775</c:v>
                  </c:pt>
                  <c:pt idx="31">
                    <c:v>-1.487985212569308</c:v>
                  </c:pt>
                  <c:pt idx="32">
                    <c:v>-1.5526802218114666</c:v>
                  </c:pt>
                  <c:pt idx="33">
                    <c:v>-1.275415896487984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Meters'!$FC$5:$FC$38</c:f>
              <c:numCache>
                <c:formatCode>0.00</c:formatCode>
                <c:ptCount val="34"/>
                <c:pt idx="0">
                  <c:v>88.50970425138631</c:v>
                </c:pt>
                <c:pt idx="1">
                  <c:v>87.91358595194086</c:v>
                </c:pt>
                <c:pt idx="2">
                  <c:v>97.206099815157103</c:v>
                </c:pt>
                <c:pt idx="3">
                  <c:v>97.968114602587804</c:v>
                </c:pt>
                <c:pt idx="4">
                  <c:v>97.659426987060996</c:v>
                </c:pt>
                <c:pt idx="5">
                  <c:v>96.535212569316087</c:v>
                </c:pt>
                <c:pt idx="7">
                  <c:v>85.359981515711652</c:v>
                </c:pt>
                <c:pt idx="8">
                  <c:v>88.021256931608136</c:v>
                </c:pt>
                <c:pt idx="9">
                  <c:v>91.710720887245841</c:v>
                </c:pt>
                <c:pt idx="10">
                  <c:v>90.869685767097963</c:v>
                </c:pt>
                <c:pt idx="11">
                  <c:v>82.587800369685766</c:v>
                </c:pt>
                <c:pt idx="12">
                  <c:v>90.863216266173765</c:v>
                </c:pt>
                <c:pt idx="14">
                  <c:v>22.111829944547139</c:v>
                </c:pt>
                <c:pt idx="15">
                  <c:v>24.579482439926071</c:v>
                </c:pt>
                <c:pt idx="16">
                  <c:v>47.994454713493532</c:v>
                </c:pt>
                <c:pt idx="17">
                  <c:v>31.201478743068396</c:v>
                </c:pt>
                <c:pt idx="18">
                  <c:v>46.977818853974121</c:v>
                </c:pt>
                <c:pt idx="19">
                  <c:v>7.77264325323475</c:v>
                </c:pt>
                <c:pt idx="21">
                  <c:v>16.774491682070241</c:v>
                </c:pt>
                <c:pt idx="22">
                  <c:v>19.463955637707947</c:v>
                </c:pt>
                <c:pt idx="23">
                  <c:v>31.252310536044366</c:v>
                </c:pt>
                <c:pt idx="24">
                  <c:v>19.339186691312385</c:v>
                </c:pt>
                <c:pt idx="25">
                  <c:v>8.9232902033271753</c:v>
                </c:pt>
                <c:pt idx="26">
                  <c:v>8.64140480591497</c:v>
                </c:pt>
                <c:pt idx="28">
                  <c:v>24.182070240295751</c:v>
                </c:pt>
                <c:pt idx="29">
                  <c:v>33.216266173752317</c:v>
                </c:pt>
                <c:pt idx="30">
                  <c:v>20.462107208872457</c:v>
                </c:pt>
                <c:pt idx="31">
                  <c:v>8.3040665434380756</c:v>
                </c:pt>
                <c:pt idx="32">
                  <c:v>5.7809611829944574</c:v>
                </c:pt>
                <c:pt idx="33">
                  <c:v>5.0415896487985261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D1-4565-925B-001CAD54C362}"/>
            </c:ext>
          </c:extLst>
        </c:ser>
        <c:ser>
          <c:idx val="10"/>
          <c:order val="10"/>
          <c:tx>
            <c:v>% FW Prefilling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Meters'!$ID$5:$ID$38</c:f>
                <c:numCache>
                  <c:formatCode>General</c:formatCode>
                  <c:ptCount val="34"/>
                  <c:pt idx="0">
                    <c:v>4.1060886125581106</c:v>
                  </c:pt>
                  <c:pt idx="1">
                    <c:v>11.86780474924781</c:v>
                  </c:pt>
                  <c:pt idx="2">
                    <c:v>2.1398182501647653</c:v>
                  </c:pt>
                  <c:pt idx="3">
                    <c:v>1.7195642920547556</c:v>
                  </c:pt>
                  <c:pt idx="4">
                    <c:v>4.121188029702779</c:v>
                  </c:pt>
                  <c:pt idx="5">
                    <c:v>9.4252849838036781</c:v>
                  </c:pt>
                  <c:pt idx="7">
                    <c:v>79.865287270957253</c:v>
                  </c:pt>
                  <c:pt idx="8">
                    <c:v>2.9547312715861125</c:v>
                  </c:pt>
                  <c:pt idx="9">
                    <c:v>12.72159825104626</c:v>
                  </c:pt>
                  <c:pt idx="10">
                    <c:v>6.3561284208386297</c:v>
                  </c:pt>
                  <c:pt idx="11">
                    <c:v>4.8363286084156982</c:v>
                  </c:pt>
                  <c:pt idx="12">
                    <c:v>1.2547625815266059</c:v>
                  </c:pt>
                  <c:pt idx="14">
                    <c:v>7.0476396347228363</c:v>
                  </c:pt>
                  <c:pt idx="15">
                    <c:v>4.8166540877225348</c:v>
                  </c:pt>
                  <c:pt idx="16">
                    <c:v>25.733887351533333</c:v>
                  </c:pt>
                  <c:pt idx="17">
                    <c:v>4.7039020320408937</c:v>
                  </c:pt>
                  <c:pt idx="18">
                    <c:v>0.39014101255178701</c:v>
                  </c:pt>
                  <c:pt idx="19">
                    <c:v>3.3428467950047436</c:v>
                  </c:pt>
                  <c:pt idx="21">
                    <c:v>10.585568466879501</c:v>
                  </c:pt>
                  <c:pt idx="22">
                    <c:v>6.5363164179439259</c:v>
                  </c:pt>
                  <c:pt idx="23">
                    <c:v>3.8706210520581301</c:v>
                  </c:pt>
                  <c:pt idx="24">
                    <c:v>6.7143502532610029</c:v>
                  </c:pt>
                  <c:pt idx="25">
                    <c:v>3.4233835909084007</c:v>
                  </c:pt>
                  <c:pt idx="26">
                    <c:v>2.5385491615318578</c:v>
                  </c:pt>
                  <c:pt idx="28">
                    <c:v>5.2313051313957288</c:v>
                  </c:pt>
                  <c:pt idx="29">
                    <c:v>10.190695013583841</c:v>
                  </c:pt>
                  <c:pt idx="30">
                    <c:v>3.7364178732873654</c:v>
                  </c:pt>
                  <c:pt idx="31">
                    <c:v>21.192547866757216</c:v>
                  </c:pt>
                  <c:pt idx="32">
                    <c:v>18.957009014154941</c:v>
                  </c:pt>
                  <c:pt idx="33">
                    <c:v>8.4154712338640856</c:v>
                  </c:pt>
                </c:numCache>
              </c:numRef>
            </c:plus>
            <c:minus>
              <c:numRef>
                <c:f>'Seepage Meters'!$IC$5:$IC$38</c:f>
                <c:numCache>
                  <c:formatCode>General</c:formatCode>
                  <c:ptCount val="34"/>
                  <c:pt idx="0">
                    <c:v>2.6790892987173152</c:v>
                  </c:pt>
                  <c:pt idx="1">
                    <c:v>7.0213864400541297</c:v>
                  </c:pt>
                  <c:pt idx="2">
                    <c:v>1.6131822766549533</c:v>
                  </c:pt>
                  <c:pt idx="3">
                    <c:v>1.0239152607344124</c:v>
                  </c:pt>
                  <c:pt idx="4">
                    <c:v>3.4892151302412202</c:v>
                  </c:pt>
                  <c:pt idx="5">
                    <c:v>2.636800078035705</c:v>
                  </c:pt>
                  <c:pt idx="7">
                    <c:v>1.6152412116507122</c:v>
                  </c:pt>
                  <c:pt idx="8">
                    <c:v>2.1282400777669324</c:v>
                  </c:pt>
                  <c:pt idx="9">
                    <c:v>5.0261968344929215</c:v>
                  </c:pt>
                  <c:pt idx="10">
                    <c:v>3.7258412161436638</c:v>
                  </c:pt>
                  <c:pt idx="11">
                    <c:v>6.9870318304037653</c:v>
                  </c:pt>
                  <c:pt idx="12">
                    <c:v>0.80675536797849645</c:v>
                  </c:pt>
                  <c:pt idx="14">
                    <c:v>10.655660149361546</c:v>
                  </c:pt>
                  <c:pt idx="15">
                    <c:v>7.5086364607657856</c:v>
                  </c:pt>
                  <c:pt idx="16">
                    <c:v>7.8060813694654136</c:v>
                  </c:pt>
                  <c:pt idx="17">
                    <c:v>2.449597288034763</c:v>
                  </c:pt>
                  <c:pt idx="18">
                    <c:v>0.33966811045520018</c:v>
                  </c:pt>
                  <c:pt idx="19">
                    <c:v>6.4389321365308865</c:v>
                  </c:pt>
                  <c:pt idx="21">
                    <c:v>6.7164877208117888</c:v>
                  </c:pt>
                  <c:pt idx="22">
                    <c:v>5.9865524949352107</c:v>
                  </c:pt>
                  <c:pt idx="23">
                    <c:v>3.9866933473455823</c:v>
                  </c:pt>
                  <c:pt idx="24">
                    <c:v>5.7876204980709556</c:v>
                  </c:pt>
                  <c:pt idx="25">
                    <c:v>3.2737699462830974</c:v>
                  </c:pt>
                  <c:pt idx="26">
                    <c:v>2.239945593829693</c:v>
                  </c:pt>
                  <c:pt idx="28">
                    <c:v>7.3094884745118822</c:v>
                  </c:pt>
                  <c:pt idx="29">
                    <c:v>4.2324448523440523</c:v>
                  </c:pt>
                  <c:pt idx="30">
                    <c:v>3.292837914055287</c:v>
                  </c:pt>
                  <c:pt idx="31">
                    <c:v>22.315074162423059</c:v>
                  </c:pt>
                  <c:pt idx="32">
                    <c:v>21.899933257990636</c:v>
                  </c:pt>
                  <c:pt idx="33">
                    <c:v>8.5174660311108212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'Seepage Meters'!$EG$5:$EG$37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</c:numCache>
            </c:numRef>
          </c:xVal>
          <c:yVal>
            <c:numRef>
              <c:f>'Seepage Meters'!$FP$5:$FP$38</c:f>
              <c:numCache>
                <c:formatCode>0.00</c:formatCode>
                <c:ptCount val="34"/>
                <c:pt idx="0">
                  <c:v>90.189441200358473</c:v>
                </c:pt>
                <c:pt idx="1">
                  <c:v>85.332111848776592</c:v>
                </c:pt>
                <c:pt idx="2">
                  <c:v>96.891681654696825</c:v>
                </c:pt>
                <c:pt idx="3">
                  <c:v>97.553159357419119</c:v>
                </c:pt>
                <c:pt idx="4">
                  <c:v>94.205739208076167</c:v>
                </c:pt>
                <c:pt idx="5">
                  <c:v>95.415048992615354</c:v>
                </c:pt>
                <c:pt idx="7">
                  <c:v>79.865287270957253</c:v>
                </c:pt>
                <c:pt idx="8">
                  <c:v>89.21570631779683</c:v>
                </c:pt>
                <c:pt idx="9">
                  <c:v>86.304939815296791</c:v>
                </c:pt>
                <c:pt idx="10">
                  <c:v>88.129185977088241</c:v>
                </c:pt>
                <c:pt idx="11">
                  <c:v>85.74940483141242</c:v>
                </c:pt>
                <c:pt idx="12">
                  <c:v>91.149373104990033</c:v>
                </c:pt>
                <c:pt idx="14">
                  <c:v>12.601690243429582</c:v>
                </c:pt>
                <c:pt idx="15">
                  <c:v>13.255730872455516</c:v>
                </c:pt>
                <c:pt idx="16">
                  <c:v>31.388210390433404</c:v>
                </c:pt>
                <c:pt idx="17">
                  <c:v>26.69079187937438</c:v>
                </c:pt>
                <c:pt idx="18">
                  <c:v>36.003607913143924</c:v>
                </c:pt>
                <c:pt idx="19">
                  <c:v>-2.2713027465124007</c:v>
                </c:pt>
                <c:pt idx="21">
                  <c:v>7.7142539612584615</c:v>
                </c:pt>
                <c:pt idx="22">
                  <c:v>6.8120549175777327</c:v>
                </c:pt>
                <c:pt idx="23">
                  <c:v>20.723192917696483</c:v>
                </c:pt>
                <c:pt idx="24">
                  <c:v>7.746004597068767</c:v>
                </c:pt>
                <c:pt idx="25">
                  <c:v>0.30476796682044921</c:v>
                </c:pt>
                <c:pt idx="26">
                  <c:v>-1.21607191055685</c:v>
                </c:pt>
                <c:pt idx="28">
                  <c:v>15.427148925364895</c:v>
                </c:pt>
                <c:pt idx="29">
                  <c:v>29.317218081221256</c:v>
                </c:pt>
                <c:pt idx="30">
                  <c:v>14.762625953561997</c:v>
                </c:pt>
                <c:pt idx="31">
                  <c:v>-7.9267360679851517</c:v>
                </c:pt>
                <c:pt idx="32">
                  <c:v>-14.592863017694901</c:v>
                </c:pt>
                <c:pt idx="33">
                  <c:v>-5.0332076831740924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6556160"/>
        <c:axId val="-161734836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D9D1-4565-925B-001CAD54C36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D9D1-4565-925B-001CAD54C36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D9D1-4565-925B-001CAD54C36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D9D1-4565-925B-001CAD54C36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D9D1-4565-925B-001CAD54C36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D9D1-4565-925B-001CAD54C36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[1]June!$Q$5:$Q$38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79.158964879852135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D9D1-4565-925B-001CAD54C36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 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[1]June!$AE$5:$AE$38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86.195860969156612</c:v>
                      </c:pt>
                      <c:pt idx="1">
                        <c:v>76.474837937049273</c:v>
                      </c:pt>
                      <c:pt idx="2">
                        <c:v>79.585604624604116</c:v>
                      </c:pt>
                      <c:pt idx="3">
                        <c:v>75.406879761958422</c:v>
                      </c:pt>
                      <c:pt idx="5">
                        <c:v>79.984328538133894</c:v>
                      </c:pt>
                      <c:pt idx="7">
                        <c:v>43.371237127013472</c:v>
                      </c:pt>
                      <c:pt idx="8">
                        <c:v>33.444010862371918</c:v>
                      </c:pt>
                      <c:pt idx="9">
                        <c:v>24.538557693586359</c:v>
                      </c:pt>
                      <c:pt idx="10">
                        <c:v>33.887795589266375</c:v>
                      </c:pt>
                      <c:pt idx="11">
                        <c:v>22.905113986444857</c:v>
                      </c:pt>
                      <c:pt idx="12">
                        <c:v>47.20035995719428</c:v>
                      </c:pt>
                      <c:pt idx="14">
                        <c:v>-7.4173341548572562</c:v>
                      </c:pt>
                      <c:pt idx="15">
                        <c:v>6.1145874367443422</c:v>
                      </c:pt>
                      <c:pt idx="16">
                        <c:v>10.002843736669984</c:v>
                      </c:pt>
                      <c:pt idx="17">
                        <c:v>-6.9962088347353664</c:v>
                      </c:pt>
                      <c:pt idx="18">
                        <c:v>-6.1750419120491973</c:v>
                      </c:pt>
                      <c:pt idx="19">
                        <c:v>-2.7754439029854803</c:v>
                      </c:pt>
                      <c:pt idx="21">
                        <c:v>0.20774905985083575</c:v>
                      </c:pt>
                      <c:pt idx="22">
                        <c:v>-3.2435370076280132</c:v>
                      </c:pt>
                      <c:pt idx="23">
                        <c:v>7.6932598362820181</c:v>
                      </c:pt>
                      <c:pt idx="24">
                        <c:v>8.3423086439518617</c:v>
                      </c:pt>
                      <c:pt idx="25">
                        <c:v>-3.6655283686832143</c:v>
                      </c:pt>
                      <c:pt idx="26">
                        <c:v>1.7460403754847638</c:v>
                      </c:pt>
                      <c:pt idx="28">
                        <c:v>-5.1844496008180085</c:v>
                      </c:pt>
                      <c:pt idx="29">
                        <c:v>-4.6754376427095785</c:v>
                      </c:pt>
                      <c:pt idx="30">
                        <c:v>-7.2550831792975821</c:v>
                      </c:pt>
                      <c:pt idx="32">
                        <c:v>-1.1174062970844592</c:v>
                      </c:pt>
                      <c:pt idx="33">
                        <c:v>-8.160813308687608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D9D1-4565-925B-001CAD54C36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5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[1]June!$AS$5:$AS$38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85.129232481935802</c:v>
                      </c:pt>
                      <c:pt idx="1">
                        <c:v>83.788923645670408</c:v>
                      </c:pt>
                      <c:pt idx="2">
                        <c:v>79.279686970217327</c:v>
                      </c:pt>
                      <c:pt idx="3">
                        <c:v>75.887172490684506</c:v>
                      </c:pt>
                      <c:pt idx="4">
                        <c:v>97.018049363923026</c:v>
                      </c:pt>
                      <c:pt idx="5">
                        <c:v>86.730041369597743</c:v>
                      </c:pt>
                      <c:pt idx="7">
                        <c:v>44.531731361675909</c:v>
                      </c:pt>
                      <c:pt idx="9">
                        <c:v>25.29966952332942</c:v>
                      </c:pt>
                      <c:pt idx="10">
                        <c:v>31.532069422406895</c:v>
                      </c:pt>
                      <c:pt idx="11">
                        <c:v>21.742425950137495</c:v>
                      </c:pt>
                      <c:pt idx="12">
                        <c:v>45.899235649697765</c:v>
                      </c:pt>
                      <c:pt idx="14">
                        <c:v>-4.8849030649529261</c:v>
                      </c:pt>
                      <c:pt idx="15">
                        <c:v>6.9927255381312916</c:v>
                      </c:pt>
                      <c:pt idx="16">
                        <c:v>8.3676951514289826</c:v>
                      </c:pt>
                      <c:pt idx="17">
                        <c:v>-1.2168823166974672</c:v>
                      </c:pt>
                      <c:pt idx="18">
                        <c:v>-1.5548548439708743</c:v>
                      </c:pt>
                      <c:pt idx="19">
                        <c:v>-2.4264987967774507</c:v>
                      </c:pt>
                      <c:pt idx="21">
                        <c:v>2.7979222887027002</c:v>
                      </c:pt>
                      <c:pt idx="22">
                        <c:v>-1.4012377453847753</c:v>
                      </c:pt>
                      <c:pt idx="23">
                        <c:v>4.4121769037301872</c:v>
                      </c:pt>
                      <c:pt idx="25">
                        <c:v>-0.77456277548698937</c:v>
                      </c:pt>
                      <c:pt idx="26">
                        <c:v>2.4630314232901926</c:v>
                      </c:pt>
                      <c:pt idx="28">
                        <c:v>-2.2095172591669465</c:v>
                      </c:pt>
                      <c:pt idx="29">
                        <c:v>-2.7939001848428733</c:v>
                      </c:pt>
                      <c:pt idx="30">
                        <c:v>-1.3216266173752373</c:v>
                      </c:pt>
                      <c:pt idx="31">
                        <c:v>-7.2851201478742871</c:v>
                      </c:pt>
                      <c:pt idx="32">
                        <c:v>-1.6889273150080402</c:v>
                      </c:pt>
                      <c:pt idx="33">
                        <c:v>-3.0954938302442994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D9D1-4565-925B-001CAD54C362}"/>
                  </c:ext>
                </c:extLst>
              </c15:ser>
            </c15:filteredScatterSeries>
          </c:ext>
        </c:extLst>
      </c:scatterChart>
      <c:valAx>
        <c:axId val="-179655616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48368"/>
        <c:crosses val="autoZero"/>
        <c:crossBetween val="midCat"/>
        <c:majorUnit val="6"/>
      </c:valAx>
      <c:valAx>
        <c:axId val="-161734836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>
            <c:manualLayout>
              <c:xMode val="edge"/>
              <c:yMode val="edge"/>
              <c:x val="9.0293427163757062E-3"/>
              <c:y val="0.10700852098609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55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01861978082469"/>
          <c:y val="0.10266273586297667"/>
          <c:w val="0.14101851848690169"/>
          <c:h val="7.6640401550874399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FW Flow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9"/>
          <c:order val="9"/>
          <c:tx>
            <c:v>FW Flow 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Meters'!$R$5:$R$38</c:f>
              <c:numCache>
                <c:formatCode>0.00</c:formatCode>
                <c:ptCount val="34"/>
                <c:pt idx="0">
                  <c:v>7.0482323657753598</c:v>
                </c:pt>
                <c:pt idx="1">
                  <c:v>20.208238343001366</c:v>
                </c:pt>
                <c:pt idx="2">
                  <c:v>49.778942601811067</c:v>
                </c:pt>
                <c:pt idx="3">
                  <c:v>76.054837166346616</c:v>
                </c:pt>
                <c:pt idx="4">
                  <c:v>38.105275511637998</c:v>
                </c:pt>
                <c:pt idx="5">
                  <c:v>26.211467188722324</c:v>
                </c:pt>
                <c:pt idx="7">
                  <c:v>30.311696914512108</c:v>
                </c:pt>
                <c:pt idx="8">
                  <c:v>37.237187342070079</c:v>
                </c:pt>
                <c:pt idx="9">
                  <c:v>32.613231579667996</c:v>
                </c:pt>
                <c:pt idx="10">
                  <c:v>26.724605722562718</c:v>
                </c:pt>
                <c:pt idx="11">
                  <c:v>43.539817836928485</c:v>
                </c:pt>
                <c:pt idx="12">
                  <c:v>55.630188794893499</c:v>
                </c:pt>
                <c:pt idx="14">
                  <c:v>2.4304872773036506</c:v>
                </c:pt>
                <c:pt idx="15">
                  <c:v>3.0940275096731029</c:v>
                </c:pt>
                <c:pt idx="16">
                  <c:v>28.184148371544971</c:v>
                </c:pt>
                <c:pt idx="17">
                  <c:v>14.383492233356037</c:v>
                </c:pt>
                <c:pt idx="18">
                  <c:v>30.283943943361638</c:v>
                </c:pt>
                <c:pt idx="19">
                  <c:v>1.6194020170574317</c:v>
                </c:pt>
                <c:pt idx="21">
                  <c:v>2.4278414547062148</c:v>
                </c:pt>
                <c:pt idx="22">
                  <c:v>1.6384213769173397</c:v>
                </c:pt>
                <c:pt idx="23">
                  <c:v>6.0940924672232972</c:v>
                </c:pt>
                <c:pt idx="24">
                  <c:v>4.1238975078957267</c:v>
                </c:pt>
                <c:pt idx="25">
                  <c:v>0.89702430397050692</c:v>
                </c:pt>
                <c:pt idx="26">
                  <c:v>0.64245292196766701</c:v>
                </c:pt>
                <c:pt idx="28">
                  <c:v>3.7054648818220897</c:v>
                </c:pt>
                <c:pt idx="29">
                  <c:v>13.788990858744734</c:v>
                </c:pt>
                <c:pt idx="30">
                  <c:v>4.6300800265193685</c:v>
                </c:pt>
                <c:pt idx="31">
                  <c:v>0.68974688752609492</c:v>
                </c:pt>
                <c:pt idx="32">
                  <c:v>0.30488652314705461</c:v>
                </c:pt>
                <c:pt idx="33">
                  <c:v>0.27211049805660248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BC-4F78-99BF-49ABC6D141F7}"/>
            </c:ext>
          </c:extLst>
        </c:ser>
        <c:ser>
          <c:idx val="10"/>
          <c:order val="10"/>
          <c:tx>
            <c:v>FW Flow 2</c:v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Meters'!$T$5:$T$38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Meters'!$AF$5:$AF$38</c:f>
              <c:numCache>
                <c:formatCode>0.00</c:formatCode>
                <c:ptCount val="34"/>
                <c:pt idx="0">
                  <c:v>6.4567082339729458</c:v>
                </c:pt>
                <c:pt idx="1">
                  <c:v>20.845068736108718</c:v>
                </c:pt>
                <c:pt idx="2">
                  <c:v>49.446294536283858</c:v>
                </c:pt>
                <c:pt idx="3">
                  <c:v>64.026431783995747</c:v>
                </c:pt>
                <c:pt idx="4">
                  <c:v>39.974755600789287</c:v>
                </c:pt>
                <c:pt idx="5">
                  <c:v>24.857482684709513</c:v>
                </c:pt>
                <c:pt idx="7">
                  <c:v>28.14119402017057</c:v>
                </c:pt>
                <c:pt idx="8">
                  <c:v>41.17399366825866</c:v>
                </c:pt>
                <c:pt idx="9">
                  <c:v>35.589254666596837</c:v>
                </c:pt>
                <c:pt idx="10">
                  <c:v>27.58625196706544</c:v>
                </c:pt>
                <c:pt idx="11">
                  <c:v>48.752065436341574</c:v>
                </c:pt>
                <c:pt idx="12">
                  <c:v>51.444633195387183</c:v>
                </c:pt>
                <c:pt idx="14">
                  <c:v>1.8387002626714672</c:v>
                </c:pt>
                <c:pt idx="15">
                  <c:v>2.860898870238302</c:v>
                </c:pt>
                <c:pt idx="16">
                  <c:v>27.78480396925772</c:v>
                </c:pt>
                <c:pt idx="17">
                  <c:v>16.058228650621807</c:v>
                </c:pt>
                <c:pt idx="18">
                  <c:v>40.904696468528066</c:v>
                </c:pt>
                <c:pt idx="19">
                  <c:v>0.6722693268077059</c:v>
                </c:pt>
                <c:pt idx="21">
                  <c:v>3.5665945754475756</c:v>
                </c:pt>
                <c:pt idx="22">
                  <c:v>1.7517417887103652</c:v>
                </c:pt>
                <c:pt idx="23">
                  <c:v>5.7858612916678878</c:v>
                </c:pt>
                <c:pt idx="24">
                  <c:v>4.0948627441952201</c:v>
                </c:pt>
                <c:pt idx="25">
                  <c:v>0.95689244439122834</c:v>
                </c:pt>
                <c:pt idx="26">
                  <c:v>0.71437658557028105</c:v>
                </c:pt>
                <c:pt idx="28">
                  <c:v>3.6886031243458994</c:v>
                </c:pt>
                <c:pt idx="29">
                  <c:v>10.146901449557344</c:v>
                </c:pt>
                <c:pt idx="30">
                  <c:v>5.3863373495633473</c:v>
                </c:pt>
                <c:pt idx="31">
                  <c:v>0.5663861223517801</c:v>
                </c:pt>
                <c:pt idx="32">
                  <c:v>0.31710691552999537</c:v>
                </c:pt>
                <c:pt idx="33">
                  <c:v>0.29773957741794677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BC-4F78-99BF-49ABC6D141F7}"/>
            </c:ext>
          </c:extLst>
        </c:ser>
        <c:ser>
          <c:idx val="11"/>
          <c:order val="11"/>
          <c:tx>
            <c:v>FW Flow 3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Meters'!$AT$5:$AT$38</c:f>
              <c:numCache>
                <c:formatCode>0.00</c:formatCode>
                <c:ptCount val="34"/>
                <c:pt idx="0">
                  <c:v>5.7221563491372658</c:v>
                </c:pt>
                <c:pt idx="1">
                  <c:v>19.259645781681002</c:v>
                </c:pt>
                <c:pt idx="2">
                  <c:v>41.387640713809041</c:v>
                </c:pt>
                <c:pt idx="3">
                  <c:v>55.216355900940208</c:v>
                </c:pt>
                <c:pt idx="4">
                  <c:v>32.167489450350267</c:v>
                </c:pt>
                <c:pt idx="5">
                  <c:v>21.737758949549981</c:v>
                </c:pt>
                <c:pt idx="7">
                  <c:v>28.866051309868805</c:v>
                </c:pt>
                <c:pt idx="8">
                  <c:v>41.787502719915885</c:v>
                </c:pt>
                <c:pt idx="9">
                  <c:v>36.797432442923238</c:v>
                </c:pt>
                <c:pt idx="10">
                  <c:v>27.726911477470864</c:v>
                </c:pt>
                <c:pt idx="11">
                  <c:v>49.323864189123448</c:v>
                </c:pt>
                <c:pt idx="12">
                  <c:v>56.384377149785635</c:v>
                </c:pt>
                <c:pt idx="14">
                  <c:v>1.5352826620741862</c:v>
                </c:pt>
                <c:pt idx="15">
                  <c:v>2.9060955078500688</c:v>
                </c:pt>
                <c:pt idx="16">
                  <c:v>28.795832903221502</c:v>
                </c:pt>
                <c:pt idx="17">
                  <c:v>16.718208448921558</c:v>
                </c:pt>
                <c:pt idx="18">
                  <c:v>44.132540503782842</c:v>
                </c:pt>
                <c:pt idx="19">
                  <c:v>0.56515524557162822</c:v>
                </c:pt>
                <c:pt idx="21">
                  <c:v>3.041550983957833</c:v>
                </c:pt>
                <c:pt idx="22">
                  <c:v>1.9064986112273752</c:v>
                </c:pt>
                <c:pt idx="23">
                  <c:v>6.1337903268052143</c:v>
                </c:pt>
                <c:pt idx="24">
                  <c:v>4.7018921445670943</c:v>
                </c:pt>
                <c:pt idx="25">
                  <c:v>1.4624533650680902</c:v>
                </c:pt>
                <c:pt idx="26">
                  <c:v>0.42835654471027601</c:v>
                </c:pt>
                <c:pt idx="28">
                  <c:v>3.2099183438241088</c:v>
                </c:pt>
                <c:pt idx="29">
                  <c:v>13.427779646038275</c:v>
                </c:pt>
                <c:pt idx="30">
                  <c:v>4.6724511139215927</c:v>
                </c:pt>
                <c:pt idx="31">
                  <c:v>0.43347885656840845</c:v>
                </c:pt>
                <c:pt idx="32">
                  <c:v>0.19462212601744677</c:v>
                </c:pt>
                <c:pt idx="33">
                  <c:v>0.16390257047999093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ABC-4F78-99BF-49ABC6D141F7}"/>
            </c:ext>
          </c:extLst>
        </c:ser>
        <c:ser>
          <c:idx val="13"/>
          <c:order val="13"/>
          <c:tx>
            <c:v>FW Flow 4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Meters'!$BH$5:$BH$38</c:f>
              <c:numCache>
                <c:formatCode>0.00</c:formatCode>
                <c:ptCount val="34"/>
                <c:pt idx="0">
                  <c:v>5.168336738333819</c:v>
                </c:pt>
                <c:pt idx="1">
                  <c:v>16.120701562216624</c:v>
                </c:pt>
                <c:pt idx="2">
                  <c:v>38.726205532315042</c:v>
                </c:pt>
                <c:pt idx="3">
                  <c:v>51.343047764366638</c:v>
                </c:pt>
                <c:pt idx="4">
                  <c:v>30.261475964859045</c:v>
                </c:pt>
                <c:pt idx="5">
                  <c:v>18.003087006837589</c:v>
                </c:pt>
                <c:pt idx="7">
                  <c:v>27.167363881052019</c:v>
                </c:pt>
                <c:pt idx="8">
                  <c:v>37.59120537017219</c:v>
                </c:pt>
                <c:pt idx="9">
                  <c:v>36.800324097768872</c:v>
                </c:pt>
                <c:pt idx="10">
                  <c:v>27.927249492252571</c:v>
                </c:pt>
                <c:pt idx="11">
                  <c:v>49.375990122495942</c:v>
                </c:pt>
                <c:pt idx="12">
                  <c:v>48.900563176271</c:v>
                </c:pt>
                <c:pt idx="14">
                  <c:v>1.8066531992697847</c:v>
                </c:pt>
                <c:pt idx="15">
                  <c:v>2.518138984072765</c:v>
                </c:pt>
                <c:pt idx="16">
                  <c:v>25.803345908414496</c:v>
                </c:pt>
                <c:pt idx="17">
                  <c:v>16.724142687670732</c:v>
                </c:pt>
                <c:pt idx="18">
                  <c:v>45.360317780685072</c:v>
                </c:pt>
                <c:pt idx="19">
                  <c:v>1.4355367596985289</c:v>
                </c:pt>
                <c:pt idx="21">
                  <c:v>2.6744037434022143</c:v>
                </c:pt>
                <c:pt idx="22">
                  <c:v>2.1481547186439509</c:v>
                </c:pt>
                <c:pt idx="23">
                  <c:v>6.3031062972691618</c:v>
                </c:pt>
                <c:pt idx="24">
                  <c:v>4.4304641249869396</c:v>
                </c:pt>
                <c:pt idx="25">
                  <c:v>0.67730083749800263</c:v>
                </c:pt>
                <c:pt idx="26">
                  <c:v>0.4093206933950197</c:v>
                </c:pt>
                <c:pt idx="28">
                  <c:v>4.669524196486643</c:v>
                </c:pt>
                <c:pt idx="29">
                  <c:v>10.201885901856706</c:v>
                </c:pt>
                <c:pt idx="30">
                  <c:v>4.7176131607172174</c:v>
                </c:pt>
                <c:pt idx="31">
                  <c:v>0.60110569433785022</c:v>
                </c:pt>
                <c:pt idx="32">
                  <c:v>0.43933460433991245</c:v>
                </c:pt>
                <c:pt idx="33">
                  <c:v>0.21662288808898425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ABC-4F78-99BF-49ABC6D141F7}"/>
            </c:ext>
          </c:extLst>
        </c:ser>
        <c:ser>
          <c:idx val="14"/>
          <c:order val="14"/>
          <c:tx>
            <c:v>FW Flow 5</c:v>
          </c:tx>
          <c:spPr>
            <a:ln w="19050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9525">
                <a:solidFill>
                  <a:schemeClr val="accent1">
                    <a:tint val="70000"/>
                  </a:schemeClr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Meters'!$BV$5:$BV$38</c:f>
              <c:numCache>
                <c:formatCode>0.00</c:formatCode>
                <c:ptCount val="34"/>
                <c:pt idx="0">
                  <c:v>6.6315413984908673</c:v>
                </c:pt>
                <c:pt idx="1">
                  <c:v>22.147790919072175</c:v>
                </c:pt>
                <c:pt idx="2">
                  <c:v>46.527749132535675</c:v>
                </c:pt>
                <c:pt idx="3">
                  <c:v>61.544300164037239</c:v>
                </c:pt>
                <c:pt idx="4">
                  <c:v>35.108473586924809</c:v>
                </c:pt>
                <c:pt idx="5">
                  <c:v>23.293093002266474</c:v>
                </c:pt>
                <c:pt idx="7">
                  <c:v>26.134380204071054</c:v>
                </c:pt>
                <c:pt idx="8">
                  <c:v>37.092441153261916</c:v>
                </c:pt>
                <c:pt idx="9">
                  <c:v>40.023348574764107</c:v>
                </c:pt>
                <c:pt idx="10">
                  <c:v>30.751457415043383</c:v>
                </c:pt>
                <c:pt idx="11">
                  <c:v>44.49578444253234</c:v>
                </c:pt>
                <c:pt idx="12">
                  <c:v>50.861727046180732</c:v>
                </c:pt>
                <c:pt idx="14">
                  <c:v>2.7514399535024125</c:v>
                </c:pt>
                <c:pt idx="15">
                  <c:v>3.8197120841346903</c:v>
                </c:pt>
                <c:pt idx="16">
                  <c:v>25.043014189818326</c:v>
                </c:pt>
                <c:pt idx="17">
                  <c:v>19.187927269434304</c:v>
                </c:pt>
                <c:pt idx="18">
                  <c:v>41.593740254379412</c:v>
                </c:pt>
                <c:pt idx="19">
                  <c:v>2.8240394869921648</c:v>
                </c:pt>
                <c:pt idx="21">
                  <c:v>4.4296828758024951</c:v>
                </c:pt>
                <c:pt idx="22">
                  <c:v>3.1542397029421236</c:v>
                </c:pt>
                <c:pt idx="23">
                  <c:v>7.1254976801445222</c:v>
                </c:pt>
                <c:pt idx="24">
                  <c:v>5.967767207678353</c:v>
                </c:pt>
                <c:pt idx="25">
                  <c:v>2.251083654916711</c:v>
                </c:pt>
                <c:pt idx="26">
                  <c:v>1.3471497251602422</c:v>
                </c:pt>
                <c:pt idx="28">
                  <c:v>5.6034810602375584</c:v>
                </c:pt>
                <c:pt idx="29">
                  <c:v>15.143909176402619</c:v>
                </c:pt>
                <c:pt idx="30">
                  <c:v>6.6561126391849248</c:v>
                </c:pt>
                <c:pt idx="31">
                  <c:v>1.2693134280837359</c:v>
                </c:pt>
                <c:pt idx="32">
                  <c:v>0.82053061914916148</c:v>
                </c:pt>
                <c:pt idx="33">
                  <c:v>0.7201481080263078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ABC-4F78-99BF-49ABC6D141F7}"/>
            </c:ext>
          </c:extLst>
        </c:ser>
        <c:ser>
          <c:idx val="15"/>
          <c:order val="15"/>
          <c:tx>
            <c:v>FW Flow 6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Meters'!$CL$5:$CL$38</c:f>
              <c:numCache>
                <c:formatCode>0.00</c:formatCode>
                <c:ptCount val="34"/>
                <c:pt idx="0">
                  <c:v>6.179632061115325</c:v>
                </c:pt>
                <c:pt idx="1">
                  <c:v>21.711381412366286</c:v>
                </c:pt>
                <c:pt idx="2">
                  <c:v>55.707601067472403</c:v>
                </c:pt>
                <c:pt idx="3">
                  <c:v>71.009825858546549</c:v>
                </c:pt>
                <c:pt idx="4">
                  <c:v>11.987859701969388</c:v>
                </c:pt>
                <c:pt idx="5">
                  <c:v>29.142345234620748</c:v>
                </c:pt>
                <c:pt idx="7">
                  <c:v>26.252239144776169</c:v>
                </c:pt>
                <c:pt idx="8">
                  <c:v>41.199271663861836</c:v>
                </c:pt>
                <c:pt idx="9">
                  <c:v>35.067213709924197</c:v>
                </c:pt>
                <c:pt idx="10">
                  <c:v>24.8381112242078</c:v>
                </c:pt>
                <c:pt idx="11">
                  <c:v>45.080756981233705</c:v>
                </c:pt>
                <c:pt idx="12">
                  <c:v>53.354711811145727</c:v>
                </c:pt>
                <c:pt idx="14">
                  <c:v>3.1652746946063433</c:v>
                </c:pt>
                <c:pt idx="15">
                  <c:v>3.374449354244645</c:v>
                </c:pt>
                <c:pt idx="16">
                  <c:v>3.2104290300612841</c:v>
                </c:pt>
                <c:pt idx="17">
                  <c:v>18.047403371851281</c:v>
                </c:pt>
                <c:pt idx="18">
                  <c:v>28.734736742325023</c:v>
                </c:pt>
                <c:pt idx="19">
                  <c:v>1.439828777118398</c:v>
                </c:pt>
                <c:pt idx="21">
                  <c:v>4.1111932312365642</c:v>
                </c:pt>
                <c:pt idx="22">
                  <c:v>1.5937060278871149</c:v>
                </c:pt>
                <c:pt idx="23">
                  <c:v>5.1108167344131328</c:v>
                </c:pt>
                <c:pt idx="24">
                  <c:v>3.8846020587025536</c:v>
                </c:pt>
                <c:pt idx="25">
                  <c:v>0.6872907533938486</c:v>
                </c:pt>
                <c:pt idx="26">
                  <c:v>0.18071561023210211</c:v>
                </c:pt>
                <c:pt idx="28">
                  <c:v>4.6416101868966937</c:v>
                </c:pt>
                <c:pt idx="29">
                  <c:v>15.648543481478303</c:v>
                </c:pt>
                <c:pt idx="30">
                  <c:v>4.8259617283841507</c:v>
                </c:pt>
                <c:pt idx="31">
                  <c:v>1.6956927177052867</c:v>
                </c:pt>
                <c:pt idx="32">
                  <c:v>1.2212700763210227</c:v>
                </c:pt>
                <c:pt idx="33">
                  <c:v>0.57487696325941473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ABC-4F78-99BF-49ABC6D141F7}"/>
            </c:ext>
          </c:extLst>
        </c:ser>
        <c:ser>
          <c:idx val="16"/>
          <c:order val="16"/>
          <c:tx>
            <c:v>FW Flow 7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Meters'!$DA$5:$DA$38</c:f>
              <c:numCache>
                <c:formatCode>0.00</c:formatCode>
                <c:ptCount val="34"/>
                <c:pt idx="0">
                  <c:v>5.8429081499720974</c:v>
                </c:pt>
                <c:pt idx="1">
                  <c:v>21.230137144677961</c:v>
                </c:pt>
                <c:pt idx="2">
                  <c:v>49.956131186279656</c:v>
                </c:pt>
                <c:pt idx="3">
                  <c:v>68.575356256106872</c:v>
                </c:pt>
                <c:pt idx="4">
                  <c:v>37.608620925455149</c:v>
                </c:pt>
                <c:pt idx="5">
                  <c:v>26.902628265592842</c:v>
                </c:pt>
                <c:pt idx="7">
                  <c:v>25.585322056983035</c:v>
                </c:pt>
                <c:pt idx="8">
                  <c:v>42.6078893134423</c:v>
                </c:pt>
                <c:pt idx="9">
                  <c:v>33.002434360543106</c:v>
                </c:pt>
                <c:pt idx="10">
                  <c:v>27.125245870109005</c:v>
                </c:pt>
                <c:pt idx="11">
                  <c:v>47.993193296848425</c:v>
                </c:pt>
                <c:pt idx="12">
                  <c:v>52.866655635407433</c:v>
                </c:pt>
                <c:pt idx="14">
                  <c:v>0.94377965863518853</c:v>
                </c:pt>
                <c:pt idx="15">
                  <c:v>1.5272485232631092</c:v>
                </c:pt>
                <c:pt idx="16">
                  <c:v>20.903622271946027</c:v>
                </c:pt>
                <c:pt idx="17">
                  <c:v>16.290441136729683</c:v>
                </c:pt>
                <c:pt idx="18">
                  <c:v>27.936596729037632</c:v>
                </c:pt>
                <c:pt idx="19">
                  <c:v>-0.99936295268349251</c:v>
                </c:pt>
                <c:pt idx="21">
                  <c:v>2.5706991462415174</c:v>
                </c:pt>
                <c:pt idx="22">
                  <c:v>3.5061665570470586E-2</c:v>
                </c:pt>
                <c:pt idx="23">
                  <c:v>3.3933040256612559</c:v>
                </c:pt>
                <c:pt idx="24">
                  <c:v>1.4127495302706869</c:v>
                </c:pt>
                <c:pt idx="25">
                  <c:v>-0.38229377382522117</c:v>
                </c:pt>
                <c:pt idx="26">
                  <c:v>-7.6442745963129541E-2</c:v>
                </c:pt>
                <c:pt idx="28">
                  <c:v>1.6389180607489791</c:v>
                </c:pt>
                <c:pt idx="29">
                  <c:v>14.854021087520266</c:v>
                </c:pt>
                <c:pt idx="30">
                  <c:v>4.529163406486103</c:v>
                </c:pt>
                <c:pt idx="32">
                  <c:v>-3.1391693129216254</c:v>
                </c:pt>
                <c:pt idx="33">
                  <c:v>-0.74846262218574677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ABC-4F78-99BF-49ABC6D141F7}"/>
            </c:ext>
          </c:extLst>
        </c:ser>
        <c:ser>
          <c:idx val="17"/>
          <c:order val="17"/>
          <c:tx>
            <c:v>FW Flow 8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Meters'!$DP$5:$DP$38</c:f>
              <c:numCache>
                <c:formatCode>0.00</c:formatCode>
                <c:ptCount val="34"/>
                <c:pt idx="0">
                  <c:v>4.8759809644258523</c:v>
                </c:pt>
                <c:pt idx="1">
                  <c:v>18.469457348315355</c:v>
                </c:pt>
                <c:pt idx="2">
                  <c:v>48.063790277108502</c:v>
                </c:pt>
                <c:pt idx="3">
                  <c:v>58.151606633265239</c:v>
                </c:pt>
                <c:pt idx="4">
                  <c:v>32.731271483931636</c:v>
                </c:pt>
                <c:pt idx="5">
                  <c:v>22.623369666105674</c:v>
                </c:pt>
                <c:pt idx="8">
                  <c:v>40.378592135074513</c:v>
                </c:pt>
                <c:pt idx="9">
                  <c:v>34.352084771386259</c:v>
                </c:pt>
                <c:pt idx="10">
                  <c:v>25.979536024287459</c:v>
                </c:pt>
                <c:pt idx="11">
                  <c:v>51.011231096842522</c:v>
                </c:pt>
                <c:pt idx="12">
                  <c:v>52.853647777278546</c:v>
                </c:pt>
                <c:pt idx="14">
                  <c:v>1.9073150117025994</c:v>
                </c:pt>
                <c:pt idx="15">
                  <c:v>1.767691975883436</c:v>
                </c:pt>
                <c:pt idx="16">
                  <c:v>20.063196809028106</c:v>
                </c:pt>
                <c:pt idx="17">
                  <c:v>16.217193631027683</c:v>
                </c:pt>
                <c:pt idx="18">
                  <c:v>29.552315786385282</c:v>
                </c:pt>
                <c:pt idx="19">
                  <c:v>-0.86149280599722955</c:v>
                </c:pt>
                <c:pt idx="21">
                  <c:v>2.1379131974022383</c:v>
                </c:pt>
                <c:pt idx="22">
                  <c:v>0.86734576850584066</c:v>
                </c:pt>
                <c:pt idx="23">
                  <c:v>5.211376781348763</c:v>
                </c:pt>
                <c:pt idx="24">
                  <c:v>2.0008431429775912</c:v>
                </c:pt>
                <c:pt idx="25">
                  <c:v>0.44453301281347202</c:v>
                </c:pt>
                <c:pt idx="26">
                  <c:v>-0.14972510849731718</c:v>
                </c:pt>
                <c:pt idx="28">
                  <c:v>3.7352973977254176</c:v>
                </c:pt>
                <c:pt idx="29">
                  <c:v>15.22874699120349</c:v>
                </c:pt>
                <c:pt idx="30">
                  <c:v>5.1918150274021446</c:v>
                </c:pt>
                <c:pt idx="31">
                  <c:v>-0.91867783158812344</c:v>
                </c:pt>
                <c:pt idx="32">
                  <c:v>-1.620879609434414</c:v>
                </c:pt>
                <c:pt idx="33">
                  <c:v>-0.74823007204680481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ABC-4F78-99BF-49ABC6D141F7}"/>
            </c:ext>
          </c:extLst>
        </c:ser>
        <c:ser>
          <c:idx val="18"/>
          <c:order val="18"/>
          <c:tx>
            <c:v>FW Flow 9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Meters'!$EE$5:$EE$38</c:f>
              <c:numCache>
                <c:formatCode>0.00</c:formatCode>
                <c:ptCount val="34"/>
                <c:pt idx="0">
                  <c:v>3.9451017297667192</c:v>
                </c:pt>
                <c:pt idx="1">
                  <c:v>26.717374370703638</c:v>
                </c:pt>
                <c:pt idx="2">
                  <c:v>40.200249766216452</c:v>
                </c:pt>
                <c:pt idx="3">
                  <c:v>53.970746777162091</c:v>
                </c:pt>
                <c:pt idx="4">
                  <c:v>29.324764247561085</c:v>
                </c:pt>
                <c:pt idx="5">
                  <c:v>19.731380019345782</c:v>
                </c:pt>
                <c:pt idx="7">
                  <c:v>23.84718868812649</c:v>
                </c:pt>
                <c:pt idx="8">
                  <c:v>39.469448641408135</c:v>
                </c:pt>
                <c:pt idx="9">
                  <c:v>35.736159794920461</c:v>
                </c:pt>
                <c:pt idx="10">
                  <c:v>27.086082801619341</c:v>
                </c:pt>
                <c:pt idx="11">
                  <c:v>49.754214322752134</c:v>
                </c:pt>
                <c:pt idx="12">
                  <c:v>54.135020143386647</c:v>
                </c:pt>
                <c:pt idx="14">
                  <c:v>0.46610227571711454</c:v>
                </c:pt>
                <c:pt idx="15">
                  <c:v>1.1328605447532754</c:v>
                </c:pt>
                <c:pt idx="16">
                  <c:v>18.187015263829878</c:v>
                </c:pt>
                <c:pt idx="17">
                  <c:v>16.341586736844732</c:v>
                </c:pt>
                <c:pt idx="18">
                  <c:v>32.013122540902643</c:v>
                </c:pt>
                <c:pt idx="19">
                  <c:v>-0.68956124136589736</c:v>
                </c:pt>
                <c:pt idx="21">
                  <c:v>-0.49661579966084185</c:v>
                </c:pt>
                <c:pt idx="22">
                  <c:v>0.83341440477348627</c:v>
                </c:pt>
                <c:pt idx="23">
                  <c:v>4.3328879367682474</c:v>
                </c:pt>
                <c:pt idx="24">
                  <c:v>3.4152803450400513</c:v>
                </c:pt>
                <c:pt idx="25">
                  <c:v>-0.50401868672128602</c:v>
                </c:pt>
                <c:pt idx="26">
                  <c:v>-0.30446829746372489</c:v>
                </c:pt>
                <c:pt idx="28">
                  <c:v>2.0445568635081219</c:v>
                </c:pt>
                <c:pt idx="29">
                  <c:v>11.178981827877625</c:v>
                </c:pt>
                <c:pt idx="30">
                  <c:v>3.2934528028547705</c:v>
                </c:pt>
                <c:pt idx="31">
                  <c:v>-1.898971555552933</c:v>
                </c:pt>
                <c:pt idx="32">
                  <c:v>-1.4299678427650813</c:v>
                </c:pt>
                <c:pt idx="33">
                  <c:v>-0.11095205666661936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ABC-4F78-99BF-49ABC6D141F7}"/>
            </c:ext>
          </c:extLst>
        </c:ser>
        <c:ser>
          <c:idx val="19"/>
          <c:order val="19"/>
          <c:tx>
            <c:v>FW Flow 10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Meters'!$ET$5:$ET$38</c:f>
              <c:numCache>
                <c:formatCode>0.00</c:formatCode>
                <c:ptCount val="34"/>
                <c:pt idx="0">
                  <c:v>4.1149160640356257</c:v>
                </c:pt>
                <c:pt idx="1">
                  <c:v>17.225067670807952</c:v>
                </c:pt>
                <c:pt idx="2">
                  <c:v>43.47996772402891</c:v>
                </c:pt>
                <c:pt idx="3">
                  <c:v>57.093034568107917</c:v>
                </c:pt>
                <c:pt idx="4">
                  <c:v>31.836064974938679</c:v>
                </c:pt>
                <c:pt idx="5">
                  <c:v>20.488789139594459</c:v>
                </c:pt>
                <c:pt idx="7">
                  <c:v>25.297606733812444</c:v>
                </c:pt>
                <c:pt idx="8">
                  <c:v>39.949135592076772</c:v>
                </c:pt>
                <c:pt idx="9">
                  <c:v>31.1011663477856</c:v>
                </c:pt>
                <c:pt idx="10">
                  <c:v>21.952782519228673</c:v>
                </c:pt>
                <c:pt idx="11">
                  <c:v>55.612280996559633</c:v>
                </c:pt>
                <c:pt idx="12">
                  <c:v>54.152952840469979</c:v>
                </c:pt>
                <c:pt idx="14">
                  <c:v>0.48920308575917137</c:v>
                </c:pt>
                <c:pt idx="15">
                  <c:v>0.96316434481625701</c:v>
                </c:pt>
                <c:pt idx="16">
                  <c:v>21.506845458591741</c:v>
                </c:pt>
                <c:pt idx="17">
                  <c:v>10.987086655926046</c:v>
                </c:pt>
                <c:pt idx="18">
                  <c:v>32.054836722119489</c:v>
                </c:pt>
                <c:pt idx="19">
                  <c:v>-0.90304475179932608</c:v>
                </c:pt>
                <c:pt idx="21">
                  <c:v>1.0989102952360343</c:v>
                </c:pt>
                <c:pt idx="22">
                  <c:v>0.87454934853810951</c:v>
                </c:pt>
                <c:pt idx="23">
                  <c:v>2.9502332939657419</c:v>
                </c:pt>
                <c:pt idx="24">
                  <c:v>0.18683044143660699</c:v>
                </c:pt>
                <c:pt idx="25">
                  <c:v>9.0144541753168675E-2</c:v>
                </c:pt>
                <c:pt idx="26">
                  <c:v>-0.43063754231841822</c:v>
                </c:pt>
                <c:pt idx="28">
                  <c:v>2.1764156835873383</c:v>
                </c:pt>
                <c:pt idx="29">
                  <c:v>5.6574963535286784</c:v>
                </c:pt>
                <c:pt idx="30">
                  <c:v>2.5353281737398938</c:v>
                </c:pt>
                <c:pt idx="31">
                  <c:v>-0.42798820703782925</c:v>
                </c:pt>
                <c:pt idx="32">
                  <c:v>-1.5653785694901734</c:v>
                </c:pt>
                <c:pt idx="33">
                  <c:v>-0.67553844237015437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ABC-4F78-99BF-49ABC6D1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47824"/>
        <c:axId val="-16173505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>
                        <a:shade val="3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36000"/>
                      </a:schemeClr>
                    </a:solidFill>
                    <a:ln w="9525">
                      <a:solidFill>
                        <a:schemeClr val="accent1">
                          <a:shade val="3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DABC-4F78-99BF-49ABC6D141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1">
                        <a:shade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43000"/>
                      </a:schemeClr>
                    </a:solidFill>
                    <a:ln w="9525">
                      <a:solidFill>
                        <a:schemeClr val="accent1">
                          <a:shade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DABC-4F78-99BF-49ABC6D141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50000"/>
                      </a:schemeClr>
                    </a:solidFill>
                    <a:ln w="9525">
                      <a:solidFill>
                        <a:schemeClr val="accent1">
                          <a:shade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DABC-4F78-99BF-49ABC6D141F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1">
                        <a:shade val="5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56000"/>
                      </a:schemeClr>
                    </a:solidFill>
                    <a:ln w="9525">
                      <a:solidFill>
                        <a:schemeClr val="accent1">
                          <a:shade val="5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DABC-4F78-99BF-49ABC6D141F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63000"/>
                      </a:schemeClr>
                    </a:solidFill>
                    <a:ln w="9525">
                      <a:solidFill>
                        <a:schemeClr val="accent1">
                          <a:shade val="6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DABC-4F78-99BF-49ABC6D141F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1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0000"/>
                      </a:schemeClr>
                    </a:solidFill>
                    <a:ln w="9525">
                      <a:solidFill>
                        <a:schemeClr val="accent1">
                          <a:shade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DABC-4F78-99BF-49ABC6D141F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6000"/>
                      </a:schemeClr>
                    </a:solidFill>
                    <a:ln w="9525">
                      <a:solidFill>
                        <a:schemeClr val="accent1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[1]June!$Q$5:$Q$38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79.158964879852135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DABC-4F78-99BF-49ABC6D141F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 2</c:v>
                </c:tx>
                <c:spPr>
                  <a:ln w="19050" cap="rnd">
                    <a:solidFill>
                      <a:schemeClr val="accent1">
                        <a:shade val="8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3000"/>
                      </a:schemeClr>
                    </a:solidFill>
                    <a:ln w="9525">
                      <a:solidFill>
                        <a:schemeClr val="accent1">
                          <a:shade val="8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[1]June!$AE$5:$AE$38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86.195860969156612</c:v>
                      </c:pt>
                      <c:pt idx="1">
                        <c:v>76.474837937049273</c:v>
                      </c:pt>
                      <c:pt idx="2">
                        <c:v>79.585604624604116</c:v>
                      </c:pt>
                      <c:pt idx="3">
                        <c:v>75.406879761958422</c:v>
                      </c:pt>
                      <c:pt idx="5">
                        <c:v>79.984328538133894</c:v>
                      </c:pt>
                      <c:pt idx="7">
                        <c:v>43.371237127013472</c:v>
                      </c:pt>
                      <c:pt idx="8">
                        <c:v>33.444010862371918</c:v>
                      </c:pt>
                      <c:pt idx="9">
                        <c:v>24.538557693586359</c:v>
                      </c:pt>
                      <c:pt idx="10">
                        <c:v>33.887795589266375</c:v>
                      </c:pt>
                      <c:pt idx="11">
                        <c:v>22.905113986444857</c:v>
                      </c:pt>
                      <c:pt idx="12">
                        <c:v>47.20035995719428</c:v>
                      </c:pt>
                      <c:pt idx="14">
                        <c:v>-7.4173341548572562</c:v>
                      </c:pt>
                      <c:pt idx="15">
                        <c:v>6.1145874367443422</c:v>
                      </c:pt>
                      <c:pt idx="16">
                        <c:v>10.002843736669984</c:v>
                      </c:pt>
                      <c:pt idx="17">
                        <c:v>-6.9962088347353664</c:v>
                      </c:pt>
                      <c:pt idx="18">
                        <c:v>-6.1750419120491973</c:v>
                      </c:pt>
                      <c:pt idx="19">
                        <c:v>-2.7754439029854803</c:v>
                      </c:pt>
                      <c:pt idx="21">
                        <c:v>0.20774905985083575</c:v>
                      </c:pt>
                      <c:pt idx="22">
                        <c:v>-3.2435370076280132</c:v>
                      </c:pt>
                      <c:pt idx="23">
                        <c:v>7.6932598362820181</c:v>
                      </c:pt>
                      <c:pt idx="24">
                        <c:v>8.3423086439518617</c:v>
                      </c:pt>
                      <c:pt idx="25">
                        <c:v>-3.6655283686832143</c:v>
                      </c:pt>
                      <c:pt idx="26">
                        <c:v>1.7460403754847638</c:v>
                      </c:pt>
                      <c:pt idx="28">
                        <c:v>-5.1844496008180085</c:v>
                      </c:pt>
                      <c:pt idx="29">
                        <c:v>-4.6754376427095785</c:v>
                      </c:pt>
                      <c:pt idx="30">
                        <c:v>-7.2550831792975821</c:v>
                      </c:pt>
                      <c:pt idx="32">
                        <c:v>-1.1174062970844592</c:v>
                      </c:pt>
                      <c:pt idx="33">
                        <c:v>-8.160813308687608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DABC-4F78-99BF-49ABC6D141F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chemeClr val="accent1">
                        <a:shade val="9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90000"/>
                      </a:schemeClr>
                    </a:solidFill>
                    <a:ln w="9525">
                      <a:solidFill>
                        <a:schemeClr val="accent1">
                          <a:shade val="9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[1]June!$AS$5:$AS$38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85.129232481935802</c:v>
                      </c:pt>
                      <c:pt idx="1">
                        <c:v>83.788923645670408</c:v>
                      </c:pt>
                      <c:pt idx="2">
                        <c:v>79.279686970217327</c:v>
                      </c:pt>
                      <c:pt idx="3">
                        <c:v>75.887172490684506</c:v>
                      </c:pt>
                      <c:pt idx="4">
                        <c:v>97.018049363923026</c:v>
                      </c:pt>
                      <c:pt idx="5">
                        <c:v>86.730041369597743</c:v>
                      </c:pt>
                      <c:pt idx="7">
                        <c:v>44.531731361675909</c:v>
                      </c:pt>
                      <c:pt idx="9">
                        <c:v>25.29966952332942</c:v>
                      </c:pt>
                      <c:pt idx="10">
                        <c:v>31.532069422406895</c:v>
                      </c:pt>
                      <c:pt idx="11">
                        <c:v>21.742425950137495</c:v>
                      </c:pt>
                      <c:pt idx="12">
                        <c:v>45.899235649697765</c:v>
                      </c:pt>
                      <c:pt idx="14">
                        <c:v>-4.8849030649529261</c:v>
                      </c:pt>
                      <c:pt idx="15">
                        <c:v>6.9927255381312916</c:v>
                      </c:pt>
                      <c:pt idx="16">
                        <c:v>8.3676951514289826</c:v>
                      </c:pt>
                      <c:pt idx="17">
                        <c:v>-1.2168823166974672</c:v>
                      </c:pt>
                      <c:pt idx="18">
                        <c:v>-1.5548548439708743</c:v>
                      </c:pt>
                      <c:pt idx="19">
                        <c:v>-2.4264987967774507</c:v>
                      </c:pt>
                      <c:pt idx="21">
                        <c:v>2.7979222887027002</c:v>
                      </c:pt>
                      <c:pt idx="22">
                        <c:v>-1.4012377453847753</c:v>
                      </c:pt>
                      <c:pt idx="23">
                        <c:v>4.4121769037301872</c:v>
                      </c:pt>
                      <c:pt idx="25">
                        <c:v>-0.77456277548698937</c:v>
                      </c:pt>
                      <c:pt idx="26">
                        <c:v>2.4630314232901926</c:v>
                      </c:pt>
                      <c:pt idx="28">
                        <c:v>-2.2095172591669465</c:v>
                      </c:pt>
                      <c:pt idx="29">
                        <c:v>-2.7939001848428733</c:v>
                      </c:pt>
                      <c:pt idx="30">
                        <c:v>-1.3216266173752373</c:v>
                      </c:pt>
                      <c:pt idx="31">
                        <c:v>-7.2851201478742871</c:v>
                      </c:pt>
                      <c:pt idx="32">
                        <c:v>-1.6889273150080402</c:v>
                      </c:pt>
                      <c:pt idx="33">
                        <c:v>-3.0954938302442994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DABC-4F78-99BF-49ABC6D141F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Mean FW Flow</c:v>
                </c:tx>
                <c:spPr>
                  <a:ln w="19050" cap="rnd">
                    <a:solidFill>
                      <a:schemeClr val="accent1">
                        <a:tint val="8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4000"/>
                      </a:schemeClr>
                    </a:solidFill>
                    <a:ln w="9525">
                      <a:solidFill>
                        <a:schemeClr val="accent1">
                          <a:tint val="8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[1]June!$BE$5:$BE$38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7.9537154140228354</c:v>
                      </c:pt>
                      <c:pt idx="1">
                        <c:v>13.988750887281872</c:v>
                      </c:pt>
                      <c:pt idx="2">
                        <c:v>31.666446872984476</c:v>
                      </c:pt>
                      <c:pt idx="3">
                        <c:v>27.155509434914048</c:v>
                      </c:pt>
                      <c:pt idx="4">
                        <c:v>38.414026440099022</c:v>
                      </c:pt>
                      <c:pt idx="5">
                        <c:v>21.008033278925385</c:v>
                      </c:pt>
                      <c:pt idx="7">
                        <c:v>9.5864671948921405</c:v>
                      </c:pt>
                      <c:pt idx="8">
                        <c:v>20.145550258888132</c:v>
                      </c:pt>
                      <c:pt idx="9">
                        <c:v>13.416790075414456</c:v>
                      </c:pt>
                      <c:pt idx="10">
                        <c:v>12.52451059873961</c:v>
                      </c:pt>
                      <c:pt idx="11">
                        <c:v>16.19728104405602</c:v>
                      </c:pt>
                      <c:pt idx="12">
                        <c:v>27.675663794936103</c:v>
                      </c:pt>
                      <c:pt idx="14">
                        <c:v>0.21058756976647861</c:v>
                      </c:pt>
                      <c:pt idx="15">
                        <c:v>1.4453596509243944</c:v>
                      </c:pt>
                      <c:pt idx="16">
                        <c:v>8.2606212594538313</c:v>
                      </c:pt>
                      <c:pt idx="17">
                        <c:v>3.5056731992231556</c:v>
                      </c:pt>
                      <c:pt idx="18">
                        <c:v>7.8909715241070417</c:v>
                      </c:pt>
                      <c:pt idx="19">
                        <c:v>0.1887343126763312</c:v>
                      </c:pt>
                      <c:pt idx="21">
                        <c:v>1.3246172527231002</c:v>
                      </c:pt>
                      <c:pt idx="22">
                        <c:v>0.18923875719283892</c:v>
                      </c:pt>
                      <c:pt idx="23">
                        <c:v>2.2304698900671269</c:v>
                      </c:pt>
                      <c:pt idx="24">
                        <c:v>3.5053128817113657</c:v>
                      </c:pt>
                      <c:pt idx="25">
                        <c:v>5.1255166052326405E-2</c:v>
                      </c:pt>
                      <c:pt idx="26">
                        <c:v>0.4986614204436936</c:v>
                      </c:pt>
                      <c:pt idx="28">
                        <c:v>0.83726980214965441</c:v>
                      </c:pt>
                      <c:pt idx="29">
                        <c:v>3.8418494377245231</c:v>
                      </c:pt>
                      <c:pt idx="30">
                        <c:v>1.110714761848141</c:v>
                      </c:pt>
                      <c:pt idx="31">
                        <c:v>-2.7564289652040719E-2</c:v>
                      </c:pt>
                      <c:pt idx="32">
                        <c:v>-9.0475727210818188E-2</c:v>
                      </c:pt>
                      <c:pt idx="33">
                        <c:v>-0.19554431364918745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DABC-4F78-99BF-49ABC6D141F7}"/>
                  </c:ext>
                </c:extLst>
              </c15:ser>
            </c15:filteredScatterSeries>
          </c:ext>
        </c:extLst>
      </c:scatterChart>
      <c:valAx>
        <c:axId val="-161734782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50544"/>
        <c:crossesAt val="-10"/>
        <c:crossBetween val="midCat"/>
        <c:majorUnit val="6"/>
      </c:valAx>
      <c:valAx>
        <c:axId val="-161735054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 (cm/d)</a:t>
                </a:r>
              </a:p>
            </c:rich>
          </c:tx>
          <c:layout>
            <c:manualLayout>
              <c:xMode val="edge"/>
              <c:yMode val="edge"/>
              <c:x val="5.2403344564082341E-2"/>
              <c:y val="8.84417043288397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4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08085263303158"/>
          <c:y val="9.7981824706480342E-2"/>
          <c:w val="0.10874944398783175"/>
          <c:h val="0.3916476140021231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FW Flow </a:t>
            </a:r>
            <a:r>
              <a:rPr lang="en-US" sz="1800" b="1" i="0" baseline="0">
                <a:effectLst/>
              </a:rPr>
              <a:t>(mean)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40805225969564279"/>
          <c:y val="9.30504158034834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28825110963096E-2"/>
          <c:y val="8.1395875345948332E-2"/>
          <c:w val="0.93354650646095871"/>
          <c:h val="0.86007946107838051"/>
        </c:manualLayout>
      </c:layout>
      <c:scatterChart>
        <c:scatterStyle val="lineMarker"/>
        <c:varyColors val="0"/>
        <c:ser>
          <c:idx val="12"/>
          <c:order val="12"/>
          <c:tx>
            <c:v>Mean FW Flow 1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Meters'!$IK$5:$IK$38</c:f>
                <c:numCache>
                  <c:formatCode>General</c:formatCode>
                  <c:ptCount val="34"/>
                  <c:pt idx="0">
                    <c:v>1.0370582788082316</c:v>
                  </c:pt>
                  <c:pt idx="1">
                    <c:v>3.5955875061993545</c:v>
                  </c:pt>
                  <c:pt idx="2">
                    <c:v>6.447160971035899</c:v>
                  </c:pt>
                  <c:pt idx="3">
                    <c:v>10.293946791570654</c:v>
                  </c:pt>
                  <c:pt idx="4">
                    <c:v>4.8620180580532377</c:v>
                  </c:pt>
                  <c:pt idx="5">
                    <c:v>4.8174907595795879</c:v>
                  </c:pt>
                  <c:pt idx="7">
                    <c:v>1.9897570618638589</c:v>
                  </c:pt>
                  <c:pt idx="8">
                    <c:v>1.8840248974738287</c:v>
                  </c:pt>
                  <c:pt idx="9">
                    <c:v>3.7514866926762096</c:v>
                  </c:pt>
                  <c:pt idx="10">
                    <c:v>1.4186894923162754</c:v>
                  </c:pt>
                  <c:pt idx="11">
                    <c:v>3.557686568555873</c:v>
                  </c:pt>
                  <c:pt idx="12">
                    <c:v>3.7437346962326004</c:v>
                  </c:pt>
                  <c:pt idx="14">
                    <c:v>0.53723000889011363</c:v>
                  </c:pt>
                  <c:pt idx="15">
                    <c:v>0.52163560712102086</c:v>
                  </c:pt>
                  <c:pt idx="16">
                    <c:v>2.0792148786330742</c:v>
                  </c:pt>
                  <c:pt idx="17">
                    <c:v>2.2309076246448498</c:v>
                  </c:pt>
                  <c:pt idx="18">
                    <c:v>10.171103846785773</c:v>
                  </c:pt>
                  <c:pt idx="19">
                    <c:v>0.85812532165386379</c:v>
                  </c:pt>
                  <c:pt idx="21">
                    <c:v>0.80017327195705201</c:v>
                  </c:pt>
                  <c:pt idx="22">
                    <c:v>0.48138986277089124</c:v>
                  </c:pt>
                  <c:pt idx="23">
                    <c:v>0.50260832095412944</c:v>
                  </c:pt>
                  <c:pt idx="24">
                    <c:v>0.56891400166944717</c:v>
                  </c:pt>
                  <c:pt idx="25">
                    <c:v>0.5716500836709052</c:v>
                  </c:pt>
                  <c:pt idx="26">
                    <c:v>0.29901060076567748</c:v>
                  </c:pt>
                  <c:pt idx="28">
                    <c:v>0.96547997751915116</c:v>
                  </c:pt>
                  <c:pt idx="29">
                    <c:v>2.3949919569625919</c:v>
                  </c:pt>
                  <c:pt idx="30">
                    <c:v>0.58243883146192132</c:v>
                  </c:pt>
                  <c:pt idx="31">
                    <c:v>0.27852734120516542</c:v>
                  </c:pt>
                  <c:pt idx="32">
                    <c:v>0.22067403161926741</c:v>
                  </c:pt>
                  <c:pt idx="33">
                    <c:v>0.1702021579339755</c:v>
                  </c:pt>
                </c:numCache>
              </c:numRef>
            </c:plus>
            <c:minus>
              <c:numRef>
                <c:f>'Seepage Meters'!$IJ$5:$IJ$38</c:f>
                <c:numCache>
                  <c:formatCode>General</c:formatCode>
                  <c:ptCount val="34"/>
                  <c:pt idx="0">
                    <c:v>0.84283734863330917</c:v>
                  </c:pt>
                  <c:pt idx="1">
                    <c:v>2.431501850656197</c:v>
                  </c:pt>
                  <c:pt idx="2">
                    <c:v>4.6055760984601264</c:v>
                  </c:pt>
                  <c:pt idx="3">
                    <c:v>14.417842610409323</c:v>
                  </c:pt>
                  <c:pt idx="4">
                    <c:v>4.8512615778770041</c:v>
                  </c:pt>
                  <c:pt idx="5">
                    <c:v>3.3908894223051469</c:v>
                  </c:pt>
                  <c:pt idx="7">
                    <c:v>2.1875596485771958</c:v>
                  </c:pt>
                  <c:pt idx="8">
                    <c:v>2.8110366691801403</c:v>
                  </c:pt>
                  <c:pt idx="9">
                    <c:v>3.6586303024199012</c:v>
                  </c:pt>
                  <c:pt idx="10">
                    <c:v>2.60816220016439</c:v>
                  </c:pt>
                  <c:pt idx="11">
                    <c:v>2.2784857170115842</c:v>
                  </c:pt>
                  <c:pt idx="12">
                    <c:v>3.7400792772820353</c:v>
                  </c:pt>
                  <c:pt idx="14">
                    <c:v>0.67892728253811274</c:v>
                  </c:pt>
                  <c:pt idx="15">
                    <c:v>0.77993749294090442</c:v>
                  </c:pt>
                  <c:pt idx="16">
                    <c:v>1.6736038347701019</c:v>
                  </c:pt>
                  <c:pt idx="17">
                    <c:v>2.5735274114334175</c:v>
                  </c:pt>
                  <c:pt idx="18">
                    <c:v>4.9052699905376613</c:v>
                  </c:pt>
                  <c:pt idx="19">
                    <c:v>1.4007589197666728</c:v>
                  </c:pt>
                  <c:pt idx="21">
                    <c:v>1.2016681491392283</c:v>
                  </c:pt>
                  <c:pt idx="22">
                    <c:v>1.0344284632538927</c:v>
                  </c:pt>
                  <c:pt idx="23">
                    <c:v>0.83702806752250503</c:v>
                  </c:pt>
                  <c:pt idx="24">
                    <c:v>1.3039904618136857</c:v>
                  </c:pt>
                  <c:pt idx="25">
                    <c:v>1.0021327337478032</c:v>
                  </c:pt>
                  <c:pt idx="26">
                    <c:v>0.63881843099954505</c:v>
                  </c:pt>
                  <c:pt idx="28">
                    <c:v>1.4280827388942985</c:v>
                  </c:pt>
                  <c:pt idx="29">
                    <c:v>2.6020157698826836</c:v>
                  </c:pt>
                  <c:pt idx="30">
                    <c:v>1.443593781203635</c:v>
                  </c:pt>
                  <c:pt idx="31">
                    <c:v>0.55730723031016205</c:v>
                  </c:pt>
                  <c:pt idx="32">
                    <c:v>0.4052344615124473</c:v>
                  </c:pt>
                  <c:pt idx="33">
                    <c:v>0.38604337961234136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Meters'!$FD$5:$FD$38</c:f>
              <c:numCache>
                <c:formatCode>0.00</c:formatCode>
                <c:ptCount val="34"/>
                <c:pt idx="0">
                  <c:v>6.2053950171420507</c:v>
                </c:pt>
                <c:pt idx="1">
                  <c:v>19.716289068415978</c:v>
                </c:pt>
                <c:pt idx="2">
                  <c:v>45.173366503350941</c:v>
                </c:pt>
                <c:pt idx="3">
                  <c:v>61.636994555937292</c:v>
                </c:pt>
                <c:pt idx="4">
                  <c:v>35.123494022912283</c:v>
                </c:pt>
                <c:pt idx="5">
                  <c:v>22.820577766417177</c:v>
                </c:pt>
                <c:pt idx="7">
                  <c:v>28.124137265934912</c:v>
                </c:pt>
                <c:pt idx="8">
                  <c:v>38.976466050735745</c:v>
                </c:pt>
                <c:pt idx="9">
                  <c:v>36.364718272344206</c:v>
                </c:pt>
                <c:pt idx="10">
                  <c:v>28.143295214878993</c:v>
                </c:pt>
                <c:pt idx="11">
                  <c:v>47.097504405484358</c:v>
                </c:pt>
                <c:pt idx="12">
                  <c:v>52.6442978725036</c:v>
                </c:pt>
                <c:pt idx="14">
                  <c:v>2.0725126709642998</c:v>
                </c:pt>
                <c:pt idx="15">
                  <c:v>3.0397745911937859</c:v>
                </c:pt>
                <c:pt idx="16">
                  <c:v>27.1222290684514</c:v>
                </c:pt>
                <c:pt idx="17">
                  <c:v>16.614399858000887</c:v>
                </c:pt>
                <c:pt idx="18">
                  <c:v>40.455047790147411</c:v>
                </c:pt>
                <c:pt idx="19">
                  <c:v>1.423280567225492</c:v>
                </c:pt>
                <c:pt idx="21">
                  <c:v>3.2280147266632668</c:v>
                </c:pt>
                <c:pt idx="22">
                  <c:v>2.1198112396882309</c:v>
                </c:pt>
                <c:pt idx="23">
                  <c:v>6.2884696126220172</c:v>
                </c:pt>
                <c:pt idx="24">
                  <c:v>4.6637767458646673</c:v>
                </c:pt>
                <c:pt idx="25">
                  <c:v>1.2489509211689078</c:v>
                </c:pt>
                <c:pt idx="26">
                  <c:v>0.70833129416069718</c:v>
                </c:pt>
                <c:pt idx="28">
                  <c:v>4.1753983213432599</c:v>
                </c:pt>
                <c:pt idx="29">
                  <c:v>12.541893406519936</c:v>
                </c:pt>
                <c:pt idx="30">
                  <c:v>5.2125188579812898</c:v>
                </c:pt>
                <c:pt idx="31">
                  <c:v>0.71200619777357388</c:v>
                </c:pt>
                <c:pt idx="32">
                  <c:v>0.41529615763671418</c:v>
                </c:pt>
                <c:pt idx="33">
                  <c:v>0.33410472841396643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C2-4699-83F6-B6B980C4C2F2}"/>
            </c:ext>
          </c:extLst>
        </c:ser>
        <c:ser>
          <c:idx val="13"/>
          <c:order val="13"/>
          <c:tx>
            <c:v>Mean FW Flow 2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'Seepage Meters'!$IR$5:$IR$38</c:f>
                <c:numCache>
                  <c:formatCode>General</c:formatCode>
                  <c:ptCount val="34"/>
                  <c:pt idx="0">
                    <c:v>1.0466060640964043</c:v>
                  </c:pt>
                  <c:pt idx="1">
                    <c:v>3.8456159185662848</c:v>
                  </c:pt>
                  <c:pt idx="2">
                    <c:v>7.2812982380047302</c:v>
                  </c:pt>
                  <c:pt idx="3">
                    <c:v>7.7893672414756381</c:v>
                  </c:pt>
                  <c:pt idx="4">
                    <c:v>16.709856564801804</c:v>
                  </c:pt>
                  <c:pt idx="5">
                    <c:v>4.0463224457061173</c:v>
                  </c:pt>
                  <c:pt idx="7">
                    <c:v>1.3984004677980444</c:v>
                  </c:pt>
                  <c:pt idx="8">
                    <c:v>1.2514188277645815</c:v>
                  </c:pt>
                  <c:pt idx="9">
                    <c:v>2.7506454491263241</c:v>
                  </c:pt>
                  <c:pt idx="10">
                    <c:v>3.4435691686617815</c:v>
                  </c:pt>
                  <c:pt idx="11">
                    <c:v>4.8095783576135744</c:v>
                  </c:pt>
                  <c:pt idx="12">
                    <c:v>0.61894986425911469</c:v>
                  </c:pt>
                  <c:pt idx="14">
                    <c:v>0.9282326695669687</c:v>
                  </c:pt>
                  <c:pt idx="15">
                    <c:v>0.78991860377588741</c:v>
                  </c:pt>
                  <c:pt idx="16">
                    <c:v>13.563792736630123</c:v>
                  </c:pt>
                  <c:pt idx="17">
                    <c:v>4.589655650549842</c:v>
                  </c:pt>
                  <c:pt idx="18">
                    <c:v>2.1217249751163827</c:v>
                  </c:pt>
                  <c:pt idx="19">
                    <c:v>0.59663635773798296</c:v>
                  </c:pt>
                  <c:pt idx="21">
                    <c:v>2.3810358137519443</c:v>
                  </c:pt>
                  <c:pt idx="22">
                    <c:v>0.8057537774845337</c:v>
                  </c:pt>
                  <c:pt idx="23">
                    <c:v>1.2494904604656862</c:v>
                  </c:pt>
                  <c:pt idx="24">
                    <c:v>1.9932306622488913</c:v>
                  </c:pt>
                  <c:pt idx="25">
                    <c:v>0.57114985620408243</c:v>
                  </c:pt>
                  <c:pt idx="26">
                    <c:v>0.27452592551632066</c:v>
                  </c:pt>
                  <c:pt idx="28">
                    <c:v>1.2084415777443311</c:v>
                  </c:pt>
                  <c:pt idx="29">
                    <c:v>6.8560615947929939</c:v>
                  </c:pt>
                  <c:pt idx="30">
                    <c:v>1.5398160540335186</c:v>
                  </c:pt>
                  <c:pt idx="31">
                    <c:v>1.5114853364345331</c:v>
                  </c:pt>
                  <c:pt idx="32">
                    <c:v>1.8323442612635712</c:v>
                  </c:pt>
                  <c:pt idx="33">
                    <c:v>0.40680137618376466</c:v>
                  </c:pt>
                </c:numCache>
              </c:numRef>
            </c:plus>
            <c:minus>
              <c:numRef>
                <c:f>'Seepage Meters'!$IQ$5:$IQ$38</c:f>
                <c:numCache>
                  <c:formatCode>General</c:formatCode>
                  <c:ptCount val="34"/>
                  <c:pt idx="0">
                    <c:v>1.1879242672522015</c:v>
                  </c:pt>
                  <c:pt idx="1">
                    <c:v>5.6466907813294007</c:v>
                  </c:pt>
                  <c:pt idx="2">
                    <c:v>8.2260530632512214</c:v>
                  </c:pt>
                  <c:pt idx="3">
                    <c:v>9.2497118399088194</c:v>
                  </c:pt>
                  <c:pt idx="4">
                    <c:v>8.9109046586839575</c:v>
                  </c:pt>
                  <c:pt idx="5">
                    <c:v>5.3646427695688494</c:v>
                  </c:pt>
                  <c:pt idx="7">
                    <c:v>1.0066499888516347</c:v>
                  </c:pt>
                  <c:pt idx="8">
                    <c:v>1.887021844269583</c:v>
                  </c:pt>
                  <c:pt idx="9">
                    <c:v>1.8843479980085363</c:v>
                  </c:pt>
                  <c:pt idx="10">
                    <c:v>1.72889418221855</c:v>
                  </c:pt>
                  <c:pt idx="11">
                    <c:v>5.7219456577123537</c:v>
                  </c:pt>
                  <c:pt idx="12">
                    <c:v>0.68035519893231822</c:v>
                  </c:pt>
                  <c:pt idx="14">
                    <c:v>1.7709397493222601</c:v>
                  </c:pt>
                  <c:pt idx="15">
                    <c:v>1.6213664056525006</c:v>
                  </c:pt>
                  <c:pt idx="16">
                    <c:v>4.7326236919003328</c:v>
                  </c:pt>
                  <c:pt idx="17">
                    <c:v>2.4706610653753938</c:v>
                  </c:pt>
                  <c:pt idx="18">
                    <c:v>1.9965150179654749</c:v>
                  </c:pt>
                  <c:pt idx="19">
                    <c:v>1.8425553720639076</c:v>
                  </c:pt>
                  <c:pt idx="21">
                    <c:v>2.2267732171454617</c:v>
                  </c:pt>
                  <c:pt idx="22">
                    <c:v>0.75289058483211058</c:v>
                  </c:pt>
                  <c:pt idx="23">
                    <c:v>1.0116530269173349</c:v>
                  </c:pt>
                  <c:pt idx="24">
                    <c:v>1.7045409550170554</c:v>
                  </c:pt>
                  <c:pt idx="25">
                    <c:v>0.62015958391105219</c:v>
                  </c:pt>
                  <c:pt idx="26">
                    <c:v>0.33682722703419965</c:v>
                  </c:pt>
                  <c:pt idx="28">
                    <c:v>1.7942505484033835</c:v>
                  </c:pt>
                  <c:pt idx="29">
                    <c:v>3.1349855331566303</c:v>
                  </c:pt>
                  <c:pt idx="30">
                    <c:v>1.1166707996287322</c:v>
                  </c:pt>
                  <c:pt idx="31">
                    <c:v>2.0831789368236864</c:v>
                  </c:pt>
                  <c:pt idx="32">
                    <c:v>2.5280951279790767</c:v>
                  </c:pt>
                  <c:pt idx="33">
                    <c:v>0.91653820926139684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errBars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Meters'!$FQ$5:$FQ$38</c:f>
              <c:numCache>
                <c:formatCode>0.00</c:formatCode>
                <c:ptCount val="34"/>
                <c:pt idx="0">
                  <c:v>4.9917077938631236</c:v>
                </c:pt>
                <c:pt idx="1">
                  <c:v>21.070683589374237</c:v>
                </c:pt>
                <c:pt idx="2">
                  <c:v>47.481548004221182</c:v>
                </c:pt>
                <c:pt idx="3">
                  <c:v>61.760114018637729</c:v>
                </c:pt>
                <c:pt idx="4">
                  <c:v>28.697716266771192</c:v>
                </c:pt>
                <c:pt idx="5">
                  <c:v>23.777702465051899</c:v>
                </c:pt>
                <c:pt idx="7">
                  <c:v>25.245589155924534</c:v>
                </c:pt>
                <c:pt idx="8">
                  <c:v>40.720867469172717</c:v>
                </c:pt>
                <c:pt idx="9">
                  <c:v>33.851811796911925</c:v>
                </c:pt>
                <c:pt idx="10">
                  <c:v>25.396351687890455</c:v>
                </c:pt>
                <c:pt idx="11">
                  <c:v>49.890335338847279</c:v>
                </c:pt>
                <c:pt idx="12">
                  <c:v>53.472597641537661</c:v>
                </c:pt>
                <c:pt idx="14">
                  <c:v>1.3943349452840832</c:v>
                </c:pt>
                <c:pt idx="15">
                  <c:v>1.7530829485921444</c:v>
                </c:pt>
                <c:pt idx="16">
                  <c:v>16.774221766691408</c:v>
                </c:pt>
                <c:pt idx="17">
                  <c:v>15.576742306475888</c:v>
                </c:pt>
                <c:pt idx="18">
                  <c:v>30.058321704154014</c:v>
                </c:pt>
                <c:pt idx="19">
                  <c:v>-0.40272659494550955</c:v>
                </c:pt>
                <c:pt idx="21">
                  <c:v>1.8844200140911025</c:v>
                </c:pt>
                <c:pt idx="22">
                  <c:v>0.84081544305500433</c:v>
                </c:pt>
                <c:pt idx="23">
                  <c:v>4.1997237544314281</c:v>
                </c:pt>
                <c:pt idx="24">
                  <c:v>2.1800611036854982</c:v>
                </c:pt>
                <c:pt idx="25">
                  <c:v>6.7131169482796432E-2</c:v>
                </c:pt>
                <c:pt idx="26">
                  <c:v>-0.15611161680209756</c:v>
                </c:pt>
                <c:pt idx="28">
                  <c:v>2.8473596384933102</c:v>
                </c:pt>
                <c:pt idx="29">
                  <c:v>12.513557948321672</c:v>
                </c:pt>
                <c:pt idx="30">
                  <c:v>4.0751442277734125</c:v>
                </c:pt>
                <c:pt idx="31">
                  <c:v>-0.38748621911839976</c:v>
                </c:pt>
                <c:pt idx="32">
                  <c:v>-1.3068250516580542</c:v>
                </c:pt>
                <c:pt idx="33">
                  <c:v>-0.34166124600198211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C2-4699-83F6-B6B980C4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48912"/>
        <c:axId val="-161735217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FC2-4699-83F6-B6B980C4C2F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DFC2-4699-83F6-B6B980C4C2F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DFC2-4699-83F6-B6B980C4C2F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DFC2-4699-83F6-B6B980C4C2F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DFC2-4699-83F6-B6B980C4C2F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DFC2-4699-83F6-B6B980C4C2F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[1]June!$Q$5:$Q$38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79.158964879852135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DFC2-4699-83F6-B6B980C4C2F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 2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[1]June!$AE$5:$AE$38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86.195860969156612</c:v>
                      </c:pt>
                      <c:pt idx="1">
                        <c:v>76.474837937049273</c:v>
                      </c:pt>
                      <c:pt idx="2">
                        <c:v>79.585604624604116</c:v>
                      </c:pt>
                      <c:pt idx="3">
                        <c:v>75.406879761958422</c:v>
                      </c:pt>
                      <c:pt idx="5">
                        <c:v>79.984328538133894</c:v>
                      </c:pt>
                      <c:pt idx="7">
                        <c:v>43.371237127013472</c:v>
                      </c:pt>
                      <c:pt idx="8">
                        <c:v>33.444010862371918</c:v>
                      </c:pt>
                      <c:pt idx="9">
                        <c:v>24.538557693586359</c:v>
                      </c:pt>
                      <c:pt idx="10">
                        <c:v>33.887795589266375</c:v>
                      </c:pt>
                      <c:pt idx="11">
                        <c:v>22.905113986444857</c:v>
                      </c:pt>
                      <c:pt idx="12">
                        <c:v>47.20035995719428</c:v>
                      </c:pt>
                      <c:pt idx="14">
                        <c:v>-7.4173341548572562</c:v>
                      </c:pt>
                      <c:pt idx="15">
                        <c:v>6.1145874367443422</c:v>
                      </c:pt>
                      <c:pt idx="16">
                        <c:v>10.002843736669984</c:v>
                      </c:pt>
                      <c:pt idx="17">
                        <c:v>-6.9962088347353664</c:v>
                      </c:pt>
                      <c:pt idx="18">
                        <c:v>-6.1750419120491973</c:v>
                      </c:pt>
                      <c:pt idx="19">
                        <c:v>-2.7754439029854803</c:v>
                      </c:pt>
                      <c:pt idx="21">
                        <c:v>0.20774905985083575</c:v>
                      </c:pt>
                      <c:pt idx="22">
                        <c:v>-3.2435370076280132</c:v>
                      </c:pt>
                      <c:pt idx="23">
                        <c:v>7.6932598362820181</c:v>
                      </c:pt>
                      <c:pt idx="24">
                        <c:v>8.3423086439518617</c:v>
                      </c:pt>
                      <c:pt idx="25">
                        <c:v>-3.6655283686832143</c:v>
                      </c:pt>
                      <c:pt idx="26">
                        <c:v>1.7460403754847638</c:v>
                      </c:pt>
                      <c:pt idx="28">
                        <c:v>-5.1844496008180085</c:v>
                      </c:pt>
                      <c:pt idx="29">
                        <c:v>-4.6754376427095785</c:v>
                      </c:pt>
                      <c:pt idx="30">
                        <c:v>-7.2550831792975821</c:v>
                      </c:pt>
                      <c:pt idx="32">
                        <c:v>-1.1174062970844592</c:v>
                      </c:pt>
                      <c:pt idx="33">
                        <c:v>-8.160813308687608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DFC2-4699-83F6-B6B980C4C2F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[1]June!$AS$5:$AS$38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85.129232481935802</c:v>
                      </c:pt>
                      <c:pt idx="1">
                        <c:v>83.788923645670408</c:v>
                      </c:pt>
                      <c:pt idx="2">
                        <c:v>79.279686970217327</c:v>
                      </c:pt>
                      <c:pt idx="3">
                        <c:v>75.887172490684506</c:v>
                      </c:pt>
                      <c:pt idx="4">
                        <c:v>97.018049363923026</c:v>
                      </c:pt>
                      <c:pt idx="5">
                        <c:v>86.730041369597743</c:v>
                      </c:pt>
                      <c:pt idx="7">
                        <c:v>44.531731361675909</c:v>
                      </c:pt>
                      <c:pt idx="9">
                        <c:v>25.29966952332942</c:v>
                      </c:pt>
                      <c:pt idx="10">
                        <c:v>31.532069422406895</c:v>
                      </c:pt>
                      <c:pt idx="11">
                        <c:v>21.742425950137495</c:v>
                      </c:pt>
                      <c:pt idx="12">
                        <c:v>45.899235649697765</c:v>
                      </c:pt>
                      <c:pt idx="14">
                        <c:v>-4.8849030649529261</c:v>
                      </c:pt>
                      <c:pt idx="15">
                        <c:v>6.9927255381312916</c:v>
                      </c:pt>
                      <c:pt idx="16">
                        <c:v>8.3676951514289826</c:v>
                      </c:pt>
                      <c:pt idx="17">
                        <c:v>-1.2168823166974672</c:v>
                      </c:pt>
                      <c:pt idx="18">
                        <c:v>-1.5548548439708743</c:v>
                      </c:pt>
                      <c:pt idx="19">
                        <c:v>-2.4264987967774507</c:v>
                      </c:pt>
                      <c:pt idx="21">
                        <c:v>2.7979222887027002</c:v>
                      </c:pt>
                      <c:pt idx="22">
                        <c:v>-1.4012377453847753</c:v>
                      </c:pt>
                      <c:pt idx="23">
                        <c:v>4.4121769037301872</c:v>
                      </c:pt>
                      <c:pt idx="25">
                        <c:v>-0.77456277548698937</c:v>
                      </c:pt>
                      <c:pt idx="26">
                        <c:v>2.4630314232901926</c:v>
                      </c:pt>
                      <c:pt idx="28">
                        <c:v>-2.2095172591669465</c:v>
                      </c:pt>
                      <c:pt idx="29">
                        <c:v>-2.7939001848428733</c:v>
                      </c:pt>
                      <c:pt idx="30">
                        <c:v>-1.3216266173752373</c:v>
                      </c:pt>
                      <c:pt idx="31">
                        <c:v>-7.2851201478742871</c:v>
                      </c:pt>
                      <c:pt idx="32">
                        <c:v>-1.6889273150080402</c:v>
                      </c:pt>
                      <c:pt idx="33">
                        <c:v>-3.0954938302442994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A-DFC2-4699-83F6-B6B980C4C2F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FW Flow 1</c:v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[1]June!$R$5:$R$38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4.8162921166131589</c:v>
                      </c:pt>
                      <c:pt idx="1">
                        <c:v>13.977364853909267</c:v>
                      </c:pt>
                      <c:pt idx="2">
                        <c:v>34.430435299585994</c:v>
                      </c:pt>
                      <c:pt idx="3">
                        <c:v>37.403768200538323</c:v>
                      </c:pt>
                      <c:pt idx="4">
                        <c:v>26.673692858146595</c:v>
                      </c:pt>
                      <c:pt idx="5">
                        <c:v>15.945309206472743</c:v>
                      </c:pt>
                      <c:pt idx="7">
                        <c:v>22.481175211596465</c:v>
                      </c:pt>
                      <c:pt idx="8">
                        <c:v>27.617580612035326</c:v>
                      </c:pt>
                      <c:pt idx="9">
                        <c:v>24.459923684750997</c:v>
                      </c:pt>
                      <c:pt idx="10">
                        <c:v>20.043454291922039</c:v>
                      </c:pt>
                      <c:pt idx="11">
                        <c:v>33.017695193004073</c:v>
                      </c:pt>
                      <c:pt idx="12">
                        <c:v>42.18622650279427</c:v>
                      </c:pt>
                      <c:pt idx="14">
                        <c:v>1.9038817005545292</c:v>
                      </c:pt>
                      <c:pt idx="15">
                        <c:v>2.4494384451578739</c:v>
                      </c:pt>
                      <c:pt idx="16">
                        <c:v>22.547318697236005</c:v>
                      </c:pt>
                      <c:pt idx="17">
                        <c:v>11.506793786684826</c:v>
                      </c:pt>
                      <c:pt idx="18">
                        <c:v>24.479521354217336</c:v>
                      </c:pt>
                      <c:pt idx="19">
                        <c:v>1.2955216136459446</c:v>
                      </c:pt>
                      <c:pt idx="21">
                        <c:v>1.9827371880100748</c:v>
                      </c:pt>
                      <c:pt idx="22">
                        <c:v>1.3653511474311162</c:v>
                      </c:pt>
                      <c:pt idx="23">
                        <c:v>5.1799785971397991</c:v>
                      </c:pt>
                      <c:pt idx="24">
                        <c:v>3.5053128817113657</c:v>
                      </c:pt>
                      <c:pt idx="25">
                        <c:v>0.77742106344110551</c:v>
                      </c:pt>
                      <c:pt idx="26">
                        <c:v>0.56750008107143879</c:v>
                      </c:pt>
                      <c:pt idx="28">
                        <c:v>3.3040395196246943</c:v>
                      </c:pt>
                      <c:pt idx="29">
                        <c:v>12.410091772870253</c:v>
                      </c:pt>
                      <c:pt idx="30">
                        <c:v>4.1670720238674326</c:v>
                      </c:pt>
                      <c:pt idx="31">
                        <c:v>0.62652008950286953</c:v>
                      </c:pt>
                      <c:pt idx="32">
                        <c:v>0.28456075493725097</c:v>
                      </c:pt>
                      <c:pt idx="33">
                        <c:v>0.25396979818616233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DFC2-4699-83F6-B6B980C4C2F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FW Flow 2</c:v>
                </c:tx>
                <c:spPr>
                  <a:ln w="19050" cap="rnd">
                    <a:solidFill>
                      <a:srgbClr val="FF5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5050"/>
                    </a:solidFill>
                    <a:ln w="9525">
                      <a:solidFill>
                        <a:srgbClr val="FF5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[1]June!$AF$5:$AF$38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10.283014992811664</c:v>
                      </c:pt>
                      <c:pt idx="1">
                        <c:v>12.701084195392978</c:v>
                      </c:pt>
                      <c:pt idx="2">
                        <c:v>29.227929651608996</c:v>
                      </c:pt>
                      <c:pt idx="3">
                        <c:v>21.69601452800207</c:v>
                      </c:pt>
                      <c:pt idx="5">
                        <c:v>21.516252121369352</c:v>
                      </c:pt>
                      <c:pt idx="7">
                        <c:v>2.8406892153365551</c:v>
                      </c:pt>
                      <c:pt idx="8">
                        <c:v>12.673519905740937</c:v>
                      </c:pt>
                      <c:pt idx="9">
                        <c:v>7.9786187588503017</c:v>
                      </c:pt>
                      <c:pt idx="10">
                        <c:v>9.1952848850406994</c:v>
                      </c:pt>
                      <c:pt idx="11">
                        <c:v>7.2331938904562696</c:v>
                      </c:pt>
                      <c:pt idx="12">
                        <c:v>20.977937758753015</c:v>
                      </c:pt>
                      <c:pt idx="14">
                        <c:v>-0.78077201630076387</c:v>
                      </c:pt>
                      <c:pt idx="15">
                        <c:v>0.87249083892726276</c:v>
                      </c:pt>
                      <c:pt idx="16">
                        <c:v>1.2167201738171676</c:v>
                      </c:pt>
                      <c:pt idx="17">
                        <c:v>-0.80190463836732861</c:v>
                      </c:pt>
                      <c:pt idx="18">
                        <c:v>-0.62111532682600101</c:v>
                      </c:pt>
                      <c:pt idx="19">
                        <c:v>-0.42848958502231971</c:v>
                      </c:pt>
                      <c:pt idx="21">
                        <c:v>0.11274334943951787</c:v>
                      </c:pt>
                      <c:pt idx="22">
                        <c:v>-0.53869269600371694</c:v>
                      </c:pt>
                      <c:pt idx="23">
                        <c:v>1.0077720487293405</c:v>
                      </c:pt>
                      <c:pt idx="25">
                        <c:v>-0.50588578655511041</c:v>
                      </c:pt>
                      <c:pt idx="26">
                        <c:v>0.20829955356660335</c:v>
                      </c:pt>
                      <c:pt idx="28">
                        <c:v>-0.56998627190279871</c:v>
                      </c:pt>
                      <c:pt idx="29">
                        <c:v>-0.55777150825307253</c:v>
                      </c:pt>
                      <c:pt idx="30">
                        <c:v>-0.6958091470203529</c:v>
                      </c:pt>
                      <c:pt idx="32">
                        <c:v>-0.31104409205391959</c:v>
                      </c:pt>
                      <c:pt idx="33">
                        <c:v>-0.57268865324123563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DFC2-4699-83F6-B6B980C4C2F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FW Flow 3</c:v>
                </c:tx>
                <c:spPr>
                  <a:ln w="19050" cap="rnd">
                    <a:solidFill>
                      <a:srgbClr val="FF7C8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9999"/>
                    </a:solidFill>
                    <a:ln w="9525">
                      <a:solidFill>
                        <a:srgbClr val="FF9999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[1]June!$AT$5:$AT$38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8.7618391326436829</c:v>
                      </c:pt>
                      <c:pt idx="1">
                        <c:v>15.287803612543373</c:v>
                      </c:pt>
                      <c:pt idx="2">
                        <c:v>31.340975667758428</c:v>
                      </c:pt>
                      <c:pt idx="3">
                        <c:v>22.366745576201748</c:v>
                      </c:pt>
                      <c:pt idx="4">
                        <c:v>50.154360022051442</c:v>
                      </c:pt>
                      <c:pt idx="5">
                        <c:v>25.562538508934072</c:v>
                      </c:pt>
                      <c:pt idx="7">
                        <c:v>3.437537157743404</c:v>
                      </c:pt>
                      <c:pt idx="9">
                        <c:v>7.8118277826420668</c:v>
                      </c:pt>
                      <c:pt idx="10">
                        <c:v>8.3347926192560919</c:v>
                      </c:pt>
                      <c:pt idx="11">
                        <c:v>8.340954048707717</c:v>
                      </c:pt>
                      <c:pt idx="12">
                        <c:v>19.862827123261024</c:v>
                      </c:pt>
                      <c:pt idx="14">
                        <c:v>-0.49134697495432955</c:v>
                      </c:pt>
                      <c:pt idx="15">
                        <c:v>1.0141496686880469</c:v>
                      </c:pt>
                      <c:pt idx="16">
                        <c:v>1.0178249073083208</c:v>
                      </c:pt>
                      <c:pt idx="17">
                        <c:v>-0.18786955064803001</c:v>
                      </c:pt>
                      <c:pt idx="18">
                        <c:v>-0.18549145507020953</c:v>
                      </c:pt>
                      <c:pt idx="19">
                        <c:v>-0.30082909059463137</c:v>
                      </c:pt>
                      <c:pt idx="21">
                        <c:v>1.8783712207197076</c:v>
                      </c:pt>
                      <c:pt idx="22">
                        <c:v>-0.25894217984888246</c:v>
                      </c:pt>
                      <c:pt idx="23">
                        <c:v>0.50365902433224119</c:v>
                      </c:pt>
                      <c:pt idx="25">
                        <c:v>-0.11776977872901591</c:v>
                      </c:pt>
                      <c:pt idx="26">
                        <c:v>0.72018462669303873</c:v>
                      </c:pt>
                      <c:pt idx="28">
                        <c:v>-0.22224384127293259</c:v>
                      </c:pt>
                      <c:pt idx="29">
                        <c:v>-0.32677195144361093</c:v>
                      </c:pt>
                      <c:pt idx="30">
                        <c:v>-0.13911859130265655</c:v>
                      </c:pt>
                      <c:pt idx="31">
                        <c:v>-0.68164866880695096</c:v>
                      </c:pt>
                      <c:pt idx="32">
                        <c:v>-0.24494384451578594</c:v>
                      </c:pt>
                      <c:pt idx="33">
                        <c:v>-0.26791408589248911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DFC2-4699-83F6-B6B980C4C2F2}"/>
                  </c:ext>
                </c:extLst>
              </c15:ser>
            </c15:filteredScatterSeries>
          </c:ext>
        </c:extLst>
      </c:scatterChart>
      <c:valAx>
        <c:axId val="-161734891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52176"/>
        <c:crossesAt val="-10"/>
        <c:crossBetween val="midCat"/>
        <c:majorUnit val="6"/>
      </c:valAx>
      <c:valAx>
        <c:axId val="-1617352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 (cm/d)</a:t>
                </a:r>
              </a:p>
            </c:rich>
          </c:tx>
          <c:layout>
            <c:manualLayout>
              <c:xMode val="edge"/>
              <c:yMode val="edge"/>
              <c:x val="5.0907690968760744E-2"/>
              <c:y val="9.30834213401660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823401210723879"/>
          <c:y val="9.3085640980571607E-2"/>
          <c:w val="0.14263061450976006"/>
          <c:h val="9.4241933206045722E-2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SW Flow</a:t>
            </a:r>
          </a:p>
        </c:rich>
      </c:tx>
      <c:layout>
        <c:manualLayout>
          <c:xMode val="edge"/>
          <c:yMode val="edge"/>
          <c:x val="0.44848718014482725"/>
          <c:y val="6.962575516989506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1856822073315E-2"/>
          <c:y val="8.6080641975046931E-2"/>
          <c:w val="0.93354650646095871"/>
          <c:h val="0.86007946107838051"/>
        </c:manualLayout>
      </c:layout>
      <c:scatterChart>
        <c:scatterStyle val="lineMarker"/>
        <c:varyColors val="0"/>
        <c:ser>
          <c:idx val="13"/>
          <c:order val="13"/>
          <c:tx>
            <c:v>SW Flow 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'Seepage Meters'!$F$5:$F$38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Meters'!$S$5:$S$38</c:f>
              <c:numCache>
                <c:formatCode>0.00</c:formatCode>
                <c:ptCount val="34"/>
                <c:pt idx="0">
                  <c:v>1.167428738204106</c:v>
                </c:pt>
                <c:pt idx="1">
                  <c:v>3.1272087083620015</c:v>
                </c:pt>
                <c:pt idx="2">
                  <c:v>1.2884850033463948</c:v>
                </c:pt>
                <c:pt idx="3">
                  <c:v>1.6187989788108155</c:v>
                </c:pt>
                <c:pt idx="4">
                  <c:v>0.65830009404286471</c:v>
                </c:pt>
                <c:pt idx="5">
                  <c:v>0.32061644501957076</c:v>
                </c:pt>
                <c:pt idx="7">
                  <c:v>3.750987887380294</c:v>
                </c:pt>
                <c:pt idx="8">
                  <c:v>4.7103782010010562</c:v>
                </c:pt>
                <c:pt idx="9">
                  <c:v>3.5661056523008128</c:v>
                </c:pt>
                <c:pt idx="10">
                  <c:v>3.216914745273538</c:v>
                </c:pt>
                <c:pt idx="11">
                  <c:v>7.0481906458168808</c:v>
                </c:pt>
                <c:pt idx="12">
                  <c:v>2.0524794140904561</c:v>
                </c:pt>
                <c:pt idx="14">
                  <c:v>8.9170304531927869</c:v>
                </c:pt>
                <c:pt idx="15">
                  <c:v>9.906895851361055</c:v>
                </c:pt>
                <c:pt idx="16">
                  <c:v>25.909418879916956</c:v>
                </c:pt>
                <c:pt idx="17">
                  <c:v>32.107735836819415</c:v>
                </c:pt>
                <c:pt idx="18">
                  <c:v>34.82728774410441</c:v>
                </c:pt>
                <c:pt idx="19">
                  <c:v>23.234399152533218</c:v>
                </c:pt>
                <c:pt idx="21">
                  <c:v>13.325828434302025</c:v>
                </c:pt>
                <c:pt idx="22">
                  <c:v>7.9054382722054708</c:v>
                </c:pt>
                <c:pt idx="23">
                  <c:v>12.894555623591987</c:v>
                </c:pt>
                <c:pt idx="24">
                  <c:v>20.093508752854202</c:v>
                </c:pt>
                <c:pt idx="25">
                  <c:v>14.757496613708314</c:v>
                </c:pt>
                <c:pt idx="26">
                  <c:v>8.6260012322858977</c:v>
                </c:pt>
                <c:pt idx="28">
                  <c:v>14.13352511653831</c:v>
                </c:pt>
                <c:pt idx="29">
                  <c:v>26.237000044439178</c:v>
                </c:pt>
                <c:pt idx="30">
                  <c:v>21.360823157366266</c:v>
                </c:pt>
                <c:pt idx="31">
                  <c:v>10.126284015419344</c:v>
                </c:pt>
                <c:pt idx="32">
                  <c:v>9.4695495670785093</c:v>
                </c:pt>
                <c:pt idx="33">
                  <c:v>9.001072459336882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BC-4DE1-A86C-F198333F2FEE}"/>
            </c:ext>
          </c:extLst>
        </c:ser>
        <c:ser>
          <c:idx val="14"/>
          <c:order val="14"/>
          <c:tx>
            <c:v>SW Flow 2</c:v>
          </c:tx>
          <c:spPr>
            <a:ln w="19050" cap="rnd">
              <a:solidFill>
                <a:srgbClr val="CC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66FF"/>
              </a:solidFill>
              <a:ln w="9525">
                <a:solidFill>
                  <a:srgbClr val="CC66FF"/>
                </a:solidFill>
              </a:ln>
              <a:effectLst/>
            </c:spPr>
          </c:marker>
          <c:xVal>
            <c:numRef>
              <c:f>'Seepage Meters'!$T$5:$T$38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Meters'!$AG$5:$AG$38</c:f>
              <c:numCache>
                <c:formatCode>0.00</c:formatCode>
                <c:ptCount val="34"/>
                <c:pt idx="0">
                  <c:v>0.61609187653956088</c:v>
                </c:pt>
                <c:pt idx="1">
                  <c:v>2.4747693205714434</c:v>
                </c:pt>
                <c:pt idx="2">
                  <c:v>0.64817240028836665</c:v>
                </c:pt>
                <c:pt idx="3">
                  <c:v>1.1827450041283925</c:v>
                </c:pt>
                <c:pt idx="4">
                  <c:v>0.61903657195027506</c:v>
                </c:pt>
                <c:pt idx="5">
                  <c:v>0.26985178048573744</c:v>
                </c:pt>
                <c:pt idx="7">
                  <c:v>2.7359989622855672</c:v>
                </c:pt>
                <c:pt idx="8">
                  <c:v>3.8239974928502392</c:v>
                </c:pt>
                <c:pt idx="9">
                  <c:v>2.8452932416352965</c:v>
                </c:pt>
                <c:pt idx="10">
                  <c:v>3.2695134005520785</c:v>
                </c:pt>
                <c:pt idx="11">
                  <c:v>8.6938749961349586</c:v>
                </c:pt>
                <c:pt idx="12">
                  <c:v>2.9683222701998773</c:v>
                </c:pt>
                <c:pt idx="14">
                  <c:v>6.5823523689074834</c:v>
                </c:pt>
                <c:pt idx="15">
                  <c:v>9.2308690110032696</c:v>
                </c:pt>
                <c:pt idx="16">
                  <c:v>27.049957352651727</c:v>
                </c:pt>
                <c:pt idx="17">
                  <c:v>35.730157042292632</c:v>
                </c:pt>
                <c:pt idx="18">
                  <c:v>43.96372458410351</c:v>
                </c:pt>
                <c:pt idx="19">
                  <c:v>9.9080275692786621</c:v>
                </c:pt>
                <c:pt idx="21">
                  <c:v>17.378074790274407</c:v>
                </c:pt>
                <c:pt idx="22">
                  <c:v>7.7489329751222886</c:v>
                </c:pt>
                <c:pt idx="23">
                  <c:v>12.492392482301902</c:v>
                </c:pt>
                <c:pt idx="24">
                  <c:v>17.975580539586737</c:v>
                </c:pt>
                <c:pt idx="25">
                  <c:v>14.157817407160721</c:v>
                </c:pt>
                <c:pt idx="26">
                  <c:v>8.5703737518116334</c:v>
                </c:pt>
                <c:pt idx="28">
                  <c:v>10.984443127647712</c:v>
                </c:pt>
                <c:pt idx="29">
                  <c:v>21.538372340979585</c:v>
                </c:pt>
                <c:pt idx="30">
                  <c:v>21.195268179410604</c:v>
                </c:pt>
                <c:pt idx="31">
                  <c:v>8.8617644066424628</c:v>
                </c:pt>
                <c:pt idx="32">
                  <c:v>7.1825582779881518</c:v>
                </c:pt>
                <c:pt idx="33">
                  <c:v>8.8413873095669491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BC-4DE1-A86C-F198333F2FEE}"/>
            </c:ext>
          </c:extLst>
        </c:ser>
        <c:ser>
          <c:idx val="15"/>
          <c:order val="15"/>
          <c:tx>
            <c:v>SW Flow 3</c:v>
          </c:tx>
          <c:spPr>
            <a:ln w="19050" cap="rnd">
              <a:solidFill>
                <a:srgbClr val="FF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xVal>
            <c:numRef>
              <c:f>'Seepage Meters'!$AH$5:$AH$38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Meters'!$AU$5:$AU$38</c:f>
              <c:numCache>
                <c:formatCode>0.00</c:formatCode>
                <c:ptCount val="34"/>
                <c:pt idx="0">
                  <c:v>0.60946217084690524</c:v>
                </c:pt>
                <c:pt idx="1">
                  <c:v>1.5803329530345742</c:v>
                </c:pt>
                <c:pt idx="2">
                  <c:v>2.0894731234156012</c:v>
                </c:pt>
                <c:pt idx="3">
                  <c:v>1.3461028775850465</c:v>
                </c:pt>
                <c:pt idx="4">
                  <c:v>0.75692685356742118</c:v>
                </c:pt>
                <c:pt idx="5">
                  <c:v>0.37813685055634849</c:v>
                </c:pt>
                <c:pt idx="7">
                  <c:v>4.5204452345224801</c:v>
                </c:pt>
                <c:pt idx="8">
                  <c:v>3.8533168863516991</c:v>
                </c:pt>
                <c:pt idx="9">
                  <c:v>2.3306908957264127</c:v>
                </c:pt>
                <c:pt idx="10">
                  <c:v>2.934357078534525</c:v>
                </c:pt>
                <c:pt idx="11">
                  <c:v>8.0924037534602817</c:v>
                </c:pt>
                <c:pt idx="12">
                  <c:v>3.8272205467457781</c:v>
                </c:pt>
                <c:pt idx="14">
                  <c:v>5.9643825314439614</c:v>
                </c:pt>
                <c:pt idx="15">
                  <c:v>8.6648165050065025</c:v>
                </c:pt>
                <c:pt idx="16">
                  <c:v>30.130107902992513</c:v>
                </c:pt>
                <c:pt idx="17">
                  <c:v>36.019696920562758</c:v>
                </c:pt>
                <c:pt idx="18">
                  <c:v>47.520835360119328</c:v>
                </c:pt>
                <c:pt idx="19">
                  <c:v>9.7992172240639981</c:v>
                </c:pt>
                <c:pt idx="21">
                  <c:v>16.175722970158223</c:v>
                </c:pt>
                <c:pt idx="22">
                  <c:v>8.5382178310410826</c:v>
                </c:pt>
                <c:pt idx="23">
                  <c:v>13.947181333113811</c:v>
                </c:pt>
                <c:pt idx="24">
                  <c:v>19.669112887392647</c:v>
                </c:pt>
                <c:pt idx="25">
                  <c:v>19.426979519468851</c:v>
                </c:pt>
                <c:pt idx="26">
                  <c:v>5.4016029694597716</c:v>
                </c:pt>
                <c:pt idx="28">
                  <c:v>11.156706880654426</c:v>
                </c:pt>
                <c:pt idx="29">
                  <c:v>27.240820989408647</c:v>
                </c:pt>
                <c:pt idx="30">
                  <c:v>19.231057658008258</c:v>
                </c:pt>
                <c:pt idx="31">
                  <c:v>5.9261702662386089</c:v>
                </c:pt>
                <c:pt idx="32">
                  <c:v>4.8492375231053604</c:v>
                </c:pt>
                <c:pt idx="33" formatCode="0.0">
                  <c:v>4.1880626137985342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BC-4DE1-A86C-F198333F2FEE}"/>
            </c:ext>
          </c:extLst>
        </c:ser>
        <c:ser>
          <c:idx val="16"/>
          <c:order val="16"/>
          <c:tx>
            <c:v>SW Flow 4</c:v>
          </c:tx>
          <c:spPr>
            <a:ln w="19050" cap="rnd">
              <a:solidFill>
                <a:srgbClr val="FF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FF"/>
              </a:solidFill>
              <a:ln w="9525">
                <a:solidFill>
                  <a:srgbClr val="FF99FF"/>
                </a:solidFill>
              </a:ln>
              <a:effectLst/>
            </c:spPr>
          </c:marker>
          <c:xVal>
            <c:numRef>
              <c:f>'Seepage Meters'!$AV$5:$AV$38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Meters'!$BI$5:$BI$38</c:f>
              <c:numCache>
                <c:formatCode>0.00</c:formatCode>
                <c:ptCount val="34"/>
                <c:pt idx="0">
                  <c:v>0.65362557485656403</c:v>
                </c:pt>
                <c:pt idx="1">
                  <c:v>4.2561665339497168</c:v>
                </c:pt>
                <c:pt idx="2">
                  <c:v>1.3740450942513291</c:v>
                </c:pt>
                <c:pt idx="3">
                  <c:v>1.2093859515019716</c:v>
                </c:pt>
                <c:pt idx="4">
                  <c:v>0.74140437030723305</c:v>
                </c:pt>
                <c:pt idx="5">
                  <c:v>1.6879315844166669</c:v>
                </c:pt>
                <c:pt idx="7">
                  <c:v>4.8534288414951305</c:v>
                </c:pt>
                <c:pt idx="8">
                  <c:v>6.0735119787556826</c:v>
                </c:pt>
                <c:pt idx="9">
                  <c:v>3.067461307773975</c:v>
                </c:pt>
                <c:pt idx="10">
                  <c:v>2.2221982010547734</c:v>
                </c:pt>
                <c:pt idx="11">
                  <c:v>10.922905264118747</c:v>
                </c:pt>
                <c:pt idx="12">
                  <c:v>6.8239332499798806</c:v>
                </c:pt>
                <c:pt idx="14">
                  <c:v>6.6556791020718036</c:v>
                </c:pt>
                <c:pt idx="15">
                  <c:v>8.9178584168369159</c:v>
                </c:pt>
                <c:pt idx="16">
                  <c:v>31.584568321604994</c:v>
                </c:pt>
                <c:pt idx="17">
                  <c:v>38.997250347155216</c:v>
                </c:pt>
                <c:pt idx="18">
                  <c:v>53.094775175586228</c:v>
                </c:pt>
                <c:pt idx="19">
                  <c:v>16.521119587050695</c:v>
                </c:pt>
                <c:pt idx="21">
                  <c:v>13.837464161654543</c:v>
                </c:pt>
                <c:pt idx="22">
                  <c:v>9.2037544660825716</c:v>
                </c:pt>
                <c:pt idx="23">
                  <c:v>14.697543475310459</c:v>
                </c:pt>
                <c:pt idx="24">
                  <c:v>19.689094029658932</c:v>
                </c:pt>
                <c:pt idx="25">
                  <c:v>7.2239337304032221</c:v>
                </c:pt>
                <c:pt idx="26">
                  <c:v>5.8284960707375264</c:v>
                </c:pt>
                <c:pt idx="28">
                  <c:v>14.112725545515397</c:v>
                </c:pt>
                <c:pt idx="29">
                  <c:v>22.650615722574706</c:v>
                </c:pt>
                <c:pt idx="30">
                  <c:v>18.778163317515375</c:v>
                </c:pt>
                <c:pt idx="31">
                  <c:v>6.4684199716790545</c:v>
                </c:pt>
                <c:pt idx="32">
                  <c:v>5.6355541099832163</c:v>
                </c:pt>
                <c:pt idx="33" formatCode="0.0">
                  <c:v>5.3974121996303142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5BC-4DE1-A86C-F198333F2FEE}"/>
            </c:ext>
          </c:extLst>
        </c:ser>
        <c:ser>
          <c:idx val="17"/>
          <c:order val="17"/>
          <c:tx>
            <c:v>SW Flow 5</c:v>
          </c:tx>
          <c:spPr>
            <a:ln w="19050" cap="rnd">
              <a:solidFill>
                <a:srgbClr val="FFCC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CFF"/>
              </a:solidFill>
              <a:ln w="9525">
                <a:solidFill>
                  <a:srgbClr val="FFCCFF"/>
                </a:solidFill>
              </a:ln>
              <a:effectLst/>
            </c:spPr>
          </c:marker>
          <c:xVal>
            <c:numRef>
              <c:f>'Seepage Meters'!$BJ$5:$BJ$38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Meters'!$BW$5:$BW$38</c:f>
              <c:numCache>
                <c:formatCode>0.00</c:formatCode>
                <c:ptCount val="34"/>
                <c:pt idx="0">
                  <c:v>1.0508224057565831</c:v>
                </c:pt>
                <c:pt idx="1">
                  <c:v>1.9123594568676801</c:v>
                </c:pt>
                <c:pt idx="2">
                  <c:v>0.9108473586924859</c:v>
                </c:pt>
                <c:pt idx="3">
                  <c:v>0.98826888234109589</c:v>
                </c:pt>
                <c:pt idx="4">
                  <c:v>1.3827544832506362</c:v>
                </c:pt>
                <c:pt idx="5">
                  <c:v>1.1640895580948332</c:v>
                </c:pt>
                <c:pt idx="7">
                  <c:v>8.5405423965480445</c:v>
                </c:pt>
                <c:pt idx="8">
                  <c:v>8.0399977872265822</c:v>
                </c:pt>
                <c:pt idx="9">
                  <c:v>4.7134935304990719</c:v>
                </c:pt>
                <c:pt idx="10">
                  <c:v>2.4469231517582557</c:v>
                </c:pt>
                <c:pt idx="11">
                  <c:v>15.459930086508734</c:v>
                </c:pt>
                <c:pt idx="12">
                  <c:v>11.216545558407603</c:v>
                </c:pt>
                <c:pt idx="14">
                  <c:v>8.0447813690347054</c:v>
                </c:pt>
                <c:pt idx="15">
                  <c:v>9.6755645690366876</c:v>
                </c:pt>
                <c:pt idx="16">
                  <c:v>32.701346712437257</c:v>
                </c:pt>
                <c:pt idx="17">
                  <c:v>40.130179317788318</c:v>
                </c:pt>
                <c:pt idx="18">
                  <c:v>48.912900178478338</c:v>
                </c:pt>
                <c:pt idx="19">
                  <c:v>19.685063459052202</c:v>
                </c:pt>
                <c:pt idx="21">
                  <c:v>18.393730798570367</c:v>
                </c:pt>
                <c:pt idx="22">
                  <c:v>9.7003266194058106</c:v>
                </c:pt>
                <c:pt idx="23">
                  <c:v>15.173239817805939</c:v>
                </c:pt>
                <c:pt idx="24">
                  <c:v>19.479027348806291</c:v>
                </c:pt>
                <c:pt idx="25">
                  <c:v>11.004276968864954</c:v>
                </c:pt>
                <c:pt idx="26">
                  <c:v>7.8346833622311403</c:v>
                </c:pt>
                <c:pt idx="28">
                  <c:v>14.5560085729363</c:v>
                </c:pt>
                <c:pt idx="29">
                  <c:v>27.471720807648435</c:v>
                </c:pt>
                <c:pt idx="30">
                  <c:v>20.393329147098981</c:v>
                </c:pt>
                <c:pt idx="31">
                  <c:v>7.9172894427296523</c:v>
                </c:pt>
                <c:pt idx="32">
                  <c:v>7.0188877465849888</c:v>
                </c:pt>
                <c:pt idx="33" formatCode="0.0">
                  <c:v>5.6019634772431859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5BC-4DE1-A86C-F198333F2FEE}"/>
            </c:ext>
          </c:extLst>
        </c:ser>
        <c:ser>
          <c:idx val="18"/>
          <c:order val="18"/>
          <c:tx>
            <c:v>SW Flow 6</c:v>
          </c:tx>
          <c:spPr>
            <a:ln w="19050" cap="rnd">
              <a:solidFill>
                <a:srgbClr val="8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00000"/>
              </a:solidFill>
              <a:ln w="9525">
                <a:solidFill>
                  <a:srgbClr val="800000"/>
                </a:solidFill>
              </a:ln>
              <a:effectLst/>
            </c:spPr>
          </c:marker>
          <c:xVal>
            <c:numRef>
              <c:f>'Seepage Meters'!$BY$5:$BY$38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Meters'!$CM$5:$CM$38</c:f>
              <c:numCache>
                <c:formatCode>0.00</c:formatCode>
                <c:ptCount val="34"/>
                <c:pt idx="0">
                  <c:v>0.58179705913055102</c:v>
                </c:pt>
                <c:pt idx="1">
                  <c:v>4.3098761110042005</c:v>
                </c:pt>
                <c:pt idx="2">
                  <c:v>0.84554650734698811</c:v>
                </c:pt>
                <c:pt idx="3">
                  <c:v>3.0871813653956508</c:v>
                </c:pt>
                <c:pt idx="4">
                  <c:v>1.3194827281800716</c:v>
                </c:pt>
                <c:pt idx="5">
                  <c:v>0.57901699448141741</c:v>
                </c:pt>
                <c:pt idx="7">
                  <c:v>6.0075147174914392</c:v>
                </c:pt>
                <c:pt idx="8">
                  <c:v>6.561922365988913</c:v>
                </c:pt>
                <c:pt idx="9">
                  <c:v>3.9777671633115261</c:v>
                </c:pt>
                <c:pt idx="10">
                  <c:v>5.5363323474078214</c:v>
                </c:pt>
                <c:pt idx="11">
                  <c:v>10.634288207495722</c:v>
                </c:pt>
                <c:pt idx="12">
                  <c:v>4.8961785727086422</c:v>
                </c:pt>
                <c:pt idx="14">
                  <c:v>10.444507336228327</c:v>
                </c:pt>
                <c:pt idx="15">
                  <c:v>12.876704847048069</c:v>
                </c:pt>
                <c:pt idx="16">
                  <c:v>53.567880379827066</c:v>
                </c:pt>
                <c:pt idx="17">
                  <c:v>43.885205929179087</c:v>
                </c:pt>
                <c:pt idx="18">
                  <c:v>50.725452191548101</c:v>
                </c:pt>
                <c:pt idx="19">
                  <c:v>33.108079455000372</c:v>
                </c:pt>
                <c:pt idx="21">
                  <c:v>24.377940049727044</c:v>
                </c:pt>
                <c:pt idx="22">
                  <c:v>10.858477061415087</c:v>
                </c:pt>
                <c:pt idx="23">
                  <c:v>15.572470430868494</c:v>
                </c:pt>
                <c:pt idx="24">
                  <c:v>24.818735231892376</c:v>
                </c:pt>
                <c:pt idx="25">
                  <c:v>18.518618757224814</c:v>
                </c:pt>
                <c:pt idx="26">
                  <c:v>17.469470461006612</c:v>
                </c:pt>
                <c:pt idx="28">
                  <c:v>15.773062859355298</c:v>
                </c:pt>
                <c:pt idx="29">
                  <c:v>30.994379615738456</c:v>
                </c:pt>
                <c:pt idx="30">
                  <c:v>26.008700685225644</c:v>
                </c:pt>
                <c:pt idx="31">
                  <c:v>10.089495443537531</c:v>
                </c:pt>
                <c:pt idx="32">
                  <c:v>15.492269497805133</c:v>
                </c:pt>
                <c:pt idx="33" formatCode="0.0">
                  <c:v>15.924386462480511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5BC-4DE1-A86C-F198333F2FEE}"/>
            </c:ext>
          </c:extLst>
        </c:ser>
        <c:ser>
          <c:idx val="19"/>
          <c:order val="19"/>
          <c:tx>
            <c:v>SW Flow 7</c:v>
          </c:tx>
          <c:spPr>
            <a:ln w="19050" cap="rnd">
              <a:solidFill>
                <a:srgbClr val="CC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00"/>
              </a:solidFill>
              <a:ln w="9525">
                <a:solidFill>
                  <a:srgbClr val="CC0000"/>
                </a:solidFill>
              </a:ln>
              <a:effectLst/>
            </c:spPr>
          </c:marker>
          <c:xVal>
            <c:numRef>
              <c:f>'Seepage Meters'!$CN$5:$CN$38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Meters'!$DB$5:$DB$38</c:f>
              <c:numCache>
                <c:formatCode>0.00</c:formatCode>
                <c:ptCount val="34"/>
                <c:pt idx="0">
                  <c:v>0.44868289660987148</c:v>
                </c:pt>
                <c:pt idx="1">
                  <c:v>2.6905340986477242</c:v>
                </c:pt>
                <c:pt idx="2">
                  <c:v>2.7669809418668478</c:v>
                </c:pt>
                <c:pt idx="3">
                  <c:v>0.98986113519754326</c:v>
                </c:pt>
                <c:pt idx="4">
                  <c:v>1.9337131706546771</c:v>
                </c:pt>
                <c:pt idx="5">
                  <c:v>0.67937020885413091</c:v>
                </c:pt>
                <c:pt idx="7">
                  <c:v>5.8152131794130177</c:v>
                </c:pt>
                <c:pt idx="8">
                  <c:v>4.0950749938777093</c:v>
                </c:pt>
                <c:pt idx="9">
                  <c:v>4.4244662242521926</c:v>
                </c:pt>
                <c:pt idx="10">
                  <c:v>3.8487408207560776</c:v>
                </c:pt>
                <c:pt idx="11">
                  <c:v>7.9092747376445587</c:v>
                </c:pt>
                <c:pt idx="12">
                  <c:v>4.7131914181238059</c:v>
                </c:pt>
                <c:pt idx="14">
                  <c:v>8.4129454875636398</c:v>
                </c:pt>
                <c:pt idx="15">
                  <c:v>10.84265929713534</c:v>
                </c:pt>
                <c:pt idx="16">
                  <c:v>32.429711061387287</c:v>
                </c:pt>
                <c:pt idx="17">
                  <c:v>42.42300915566797</c:v>
                </c:pt>
                <c:pt idx="18">
                  <c:v>49.958140113067628</c:v>
                </c:pt>
                <c:pt idx="19">
                  <c:v>28.37358362833956</c:v>
                </c:pt>
                <c:pt idx="21">
                  <c:v>21.90073585150926</c:v>
                </c:pt>
                <c:pt idx="22">
                  <c:v>12.680487892084342</c:v>
                </c:pt>
                <c:pt idx="23">
                  <c:v>15.560062296126109</c:v>
                </c:pt>
                <c:pt idx="24">
                  <c:v>26.897341937715503</c:v>
                </c:pt>
                <c:pt idx="25">
                  <c:v>18.289129829481617</c:v>
                </c:pt>
                <c:pt idx="26">
                  <c:v>17.110480832632806</c:v>
                </c:pt>
                <c:pt idx="28">
                  <c:v>14.435455908361826</c:v>
                </c:pt>
                <c:pt idx="29">
                  <c:v>30.881006135710265</c:v>
                </c:pt>
                <c:pt idx="30">
                  <c:v>24.020844090889835</c:v>
                </c:pt>
                <c:pt idx="32">
                  <c:v>12.495894459120462</c:v>
                </c:pt>
                <c:pt idx="33" formatCode="0.0">
                  <c:v>12.50434806228172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5BC-4DE1-A86C-F198333F2FEE}"/>
            </c:ext>
          </c:extLst>
        </c:ser>
        <c:ser>
          <c:idx val="20"/>
          <c:order val="20"/>
          <c:tx>
            <c:v>SW Flow 8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'Seepage Meters'!$DC$5:$DC$38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Meters'!$DQ$5:$DQ$38</c:f>
              <c:numCache>
                <c:formatCode>0.00</c:formatCode>
                <c:ptCount val="34"/>
                <c:pt idx="0">
                  <c:v>0.38717693031098932</c:v>
                </c:pt>
                <c:pt idx="1">
                  <c:v>2.3638759850180016</c:v>
                </c:pt>
                <c:pt idx="2">
                  <c:v>2.6366041197363543</c:v>
                </c:pt>
                <c:pt idx="3">
                  <c:v>0.83962143691020685</c:v>
                </c:pt>
                <c:pt idx="4">
                  <c:v>1.6985530774718711</c:v>
                </c:pt>
                <c:pt idx="5">
                  <c:v>0.58425569651346621</c:v>
                </c:pt>
                <c:pt idx="8">
                  <c:v>3.8264085556286744</c:v>
                </c:pt>
                <c:pt idx="9">
                  <c:v>4.4114908342946109</c:v>
                </c:pt>
                <c:pt idx="10">
                  <c:v>3.6500936053421675</c:v>
                </c:pt>
                <c:pt idx="11">
                  <c:v>8.2480281624167304</c:v>
                </c:pt>
                <c:pt idx="12">
                  <c:v>4.623378120800048</c:v>
                </c:pt>
                <c:pt idx="14">
                  <c:v>8.7860851553817874</c:v>
                </c:pt>
                <c:pt idx="15">
                  <c:v>10.485162382234076</c:v>
                </c:pt>
                <c:pt idx="16">
                  <c:v>31.361364594480655</c:v>
                </c:pt>
                <c:pt idx="17">
                  <c:v>42.393332684761845</c:v>
                </c:pt>
                <c:pt idx="18">
                  <c:v>51.762081317485595</c:v>
                </c:pt>
                <c:pt idx="19">
                  <c:v>27.562391393930469</c:v>
                </c:pt>
                <c:pt idx="21">
                  <c:v>20.683367646985179</c:v>
                </c:pt>
                <c:pt idx="22">
                  <c:v>12.825422738126607</c:v>
                </c:pt>
                <c:pt idx="23">
                  <c:v>16.520371945306607</c:v>
                </c:pt>
                <c:pt idx="24">
                  <c:v>26.069332295618889</c:v>
                </c:pt>
                <c:pt idx="25">
                  <c:v>16.533395679885992</c:v>
                </c:pt>
                <c:pt idx="26">
                  <c:v>17.265685741787831</c:v>
                </c:pt>
                <c:pt idx="28">
                  <c:v>16.80385536222326</c:v>
                </c:pt>
                <c:pt idx="29">
                  <c:v>30.272101905231143</c:v>
                </c:pt>
                <c:pt idx="30">
                  <c:v>23.562998836525963</c:v>
                </c:pt>
                <c:pt idx="31">
                  <c:v>8.4497005102359708</c:v>
                </c:pt>
                <c:pt idx="32">
                  <c:v>13.392243503039394</c:v>
                </c:pt>
                <c:pt idx="33" formatCode="0.0">
                  <c:v>10.789593643577255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5BC-4DE1-A86C-F198333F2FEE}"/>
            </c:ext>
          </c:extLst>
        </c:ser>
        <c:ser>
          <c:idx val="21"/>
          <c:order val="21"/>
          <c:tx>
            <c:v>SW Flow 9</c:v>
          </c:tx>
          <c:spPr>
            <a:ln w="19050" cap="rnd">
              <a:solidFill>
                <a:srgbClr val="FF5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5050"/>
              </a:solidFill>
              <a:ln w="9525">
                <a:solidFill>
                  <a:srgbClr val="FF5050"/>
                </a:solidFill>
              </a:ln>
              <a:effectLst/>
            </c:spPr>
          </c:marker>
          <c:xVal>
            <c:numRef>
              <c:f>'Seepage Meters'!$DR$5:$DR$38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Meters'!$EF$5:$EF$38</c:f>
              <c:numCache>
                <c:formatCode>0.00</c:formatCode>
                <c:ptCount val="34"/>
                <c:pt idx="0">
                  <c:v>0.63778405612658595</c:v>
                </c:pt>
                <c:pt idx="1">
                  <c:v>2.2120921527478608</c:v>
                </c:pt>
                <c:pt idx="2">
                  <c:v>0.75929194520497134</c:v>
                </c:pt>
                <c:pt idx="3">
                  <c:v>1.0238826535575782</c:v>
                </c:pt>
                <c:pt idx="4">
                  <c:v>2.1825755304553951</c:v>
                </c:pt>
                <c:pt idx="5">
                  <c:v>0.39975590126383054</c:v>
                </c:pt>
                <c:pt idx="7">
                  <c:v>7.6254322581786305</c:v>
                </c:pt>
                <c:pt idx="8">
                  <c:v>4.0679663245782791</c:v>
                </c:pt>
                <c:pt idx="9">
                  <c:v>3.3919635437292825</c:v>
                </c:pt>
                <c:pt idx="10">
                  <c:v>2.4017782651891046</c:v>
                </c:pt>
                <c:pt idx="11">
                  <c:v>10.072119187791927</c:v>
                </c:pt>
                <c:pt idx="12">
                  <c:v>5.6913133671573206</c:v>
                </c:pt>
                <c:pt idx="14">
                  <c:v>7.9260120306673922</c:v>
                </c:pt>
                <c:pt idx="15">
                  <c:v>9.8637030291298871</c:v>
                </c:pt>
                <c:pt idx="16">
                  <c:v>34.770119841975877</c:v>
                </c:pt>
                <c:pt idx="17">
                  <c:v>44.381649926241465</c:v>
                </c:pt>
                <c:pt idx="18">
                  <c:v>56.827535805995552</c:v>
                </c:pt>
                <c:pt idx="19">
                  <c:v>23.426403346629098</c:v>
                </c:pt>
                <c:pt idx="21">
                  <c:v>17.792380463846538</c:v>
                </c:pt>
                <c:pt idx="22">
                  <c:v>11.236761033822992</c:v>
                </c:pt>
                <c:pt idx="23">
                  <c:v>17.149389184606626</c:v>
                </c:pt>
                <c:pt idx="24">
                  <c:v>24.935596847942456</c:v>
                </c:pt>
                <c:pt idx="25">
                  <c:v>16.665634848337476</c:v>
                </c:pt>
                <c:pt idx="26">
                  <c:v>15.331935956510335</c:v>
                </c:pt>
                <c:pt idx="28">
                  <c:v>14.23614489087783</c:v>
                </c:pt>
                <c:pt idx="29">
                  <c:v>28.799752887699153</c:v>
                </c:pt>
                <c:pt idx="30">
                  <c:v>21.625988657940081</c:v>
                </c:pt>
                <c:pt idx="31">
                  <c:v>8.4203254453278795</c:v>
                </c:pt>
                <c:pt idx="32">
                  <c:v>11.168600137788342</c:v>
                </c:pt>
                <c:pt idx="33" formatCode="0.0">
                  <c:v>8.131002181979893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5BC-4DE1-A86C-F198333F2FEE}"/>
            </c:ext>
          </c:extLst>
        </c:ser>
        <c:ser>
          <c:idx val="22"/>
          <c:order val="22"/>
          <c:tx>
            <c:v>SW Flow 10</c:v>
          </c:tx>
          <c:spPr>
            <a:ln w="19050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99"/>
              </a:solidFill>
              <a:ln w="9525">
                <a:solidFill>
                  <a:srgbClr val="FF9999"/>
                </a:solidFill>
              </a:ln>
              <a:effectLst/>
            </c:spPr>
          </c:marker>
          <c:xVal>
            <c:numRef>
              <c:f>'Seepage Meters'!$EG$5:$EG$38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</c:numCache>
            </c:numRef>
          </c:xVal>
          <c:yVal>
            <c:numRef>
              <c:f>'Seepage Meters'!$EU$5:$EU$38</c:f>
              <c:numCache>
                <c:formatCode>0.00</c:formatCode>
                <c:ptCount val="34"/>
                <c:pt idx="0">
                  <c:v>0.56344650906378657</c:v>
                </c:pt>
                <c:pt idx="1">
                  <c:v>6.2217847543725995</c:v>
                </c:pt>
                <c:pt idx="2">
                  <c:v>0.77183826152311497</c:v>
                </c:pt>
                <c:pt idx="3">
                  <c:v>1.9848928084730488</c:v>
                </c:pt>
                <c:pt idx="4">
                  <c:v>0.75115018940897471</c:v>
                </c:pt>
                <c:pt idx="5">
                  <c:v>3.338220244330472</c:v>
                </c:pt>
                <c:pt idx="7">
                  <c:v>5.9990256517491503</c:v>
                </c:pt>
                <c:pt idx="8">
                  <c:v>6.1891987495242731</c:v>
                </c:pt>
                <c:pt idx="9">
                  <c:v>11.165419657457306</c:v>
                </c:pt>
                <c:pt idx="10">
                  <c:v>1.970662456847883</c:v>
                </c:pt>
                <c:pt idx="11">
                  <c:v>4.3558210768055972</c:v>
                </c:pt>
                <c:pt idx="12">
                  <c:v>6.0875360221359713</c:v>
                </c:pt>
                <c:pt idx="14">
                  <c:v>7.3080678694065213</c:v>
                </c:pt>
                <c:pt idx="15">
                  <c:v>10.449983910437263</c:v>
                </c:pt>
                <c:pt idx="16">
                  <c:v>34.01657848588485</c:v>
                </c:pt>
                <c:pt idx="17">
                  <c:v>38.983994894102878</c:v>
                </c:pt>
                <c:pt idx="18">
                  <c:v>57.952791042945194</c:v>
                </c:pt>
                <c:pt idx="19">
                  <c:v>16.988201463804025</c:v>
                </c:pt>
                <c:pt idx="21">
                  <c:v>14.29441171947817</c:v>
                </c:pt>
                <c:pt idx="22">
                  <c:v>10.414542947419196</c:v>
                </c:pt>
                <c:pt idx="23">
                  <c:v>14.55589762472885</c:v>
                </c:pt>
                <c:pt idx="24">
                  <c:v>17.922960164109515</c:v>
                </c:pt>
                <c:pt idx="25">
                  <c:v>15.438037615768296</c:v>
                </c:pt>
                <c:pt idx="26">
                  <c:v>11.900171592497632</c:v>
                </c:pt>
                <c:pt idx="28">
                  <c:v>13.994446253865016</c:v>
                </c:pt>
                <c:pt idx="29">
                  <c:v>23.921828302196712</c:v>
                </c:pt>
                <c:pt idx="30">
                  <c:v>20.458326174897664</c:v>
                </c:pt>
                <c:pt idx="31">
                  <c:v>9.3865548363771367</c:v>
                </c:pt>
                <c:pt idx="32">
                  <c:v>10.134168966535432</c:v>
                </c:pt>
                <c:pt idx="33" formatCode="0.0">
                  <c:v>5.698622468224265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5BC-4DE1-A86C-F198333F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343472"/>
        <c:axId val="-161734292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Flux 1</c:v>
                </c:tx>
                <c:spPr>
                  <a:ln w="19050" cap="rnd">
                    <a:solidFill>
                      <a:schemeClr val="accent4">
                        <a:shade val="3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35000"/>
                      </a:schemeClr>
                    </a:solidFill>
                    <a:ln w="9525">
                      <a:solidFill>
                        <a:schemeClr val="accent4">
                          <a:shade val="3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[1]June!$O$5:$O$38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5.6140350877192979</c:v>
                      </c:pt>
                      <c:pt idx="1">
                        <c:v>16.140350877192983</c:v>
                      </c:pt>
                      <c:pt idx="2">
                        <c:v>35.321637426900587</c:v>
                      </c:pt>
                      <c:pt idx="3">
                        <c:v>47.251461988304094</c:v>
                      </c:pt>
                      <c:pt idx="4">
                        <c:v>27.134502923976605</c:v>
                      </c:pt>
                      <c:pt idx="5">
                        <c:v>16.140350877192983</c:v>
                      </c:pt>
                      <c:pt idx="7">
                        <c:v>25.263157894736846</c:v>
                      </c:pt>
                      <c:pt idx="8">
                        <c:v>31.111111111111114</c:v>
                      </c:pt>
                      <c:pt idx="9">
                        <c:v>27.134502923976605</c:v>
                      </c:pt>
                      <c:pt idx="10">
                        <c:v>22.456140350877192</c:v>
                      </c:pt>
                      <c:pt idx="11">
                        <c:v>38.362573099415201</c:v>
                      </c:pt>
                      <c:pt idx="12">
                        <c:v>43.742690058479532</c:v>
                      </c:pt>
                      <c:pt idx="14">
                        <c:v>8.8888888888888875</c:v>
                      </c:pt>
                      <c:pt idx="15">
                        <c:v>10.292397660818713</c:v>
                      </c:pt>
                      <c:pt idx="16">
                        <c:v>43.274853801169591</c:v>
                      </c:pt>
                      <c:pt idx="17">
                        <c:v>37.192982456140349</c:v>
                      </c:pt>
                      <c:pt idx="18">
                        <c:v>52.631578947368418</c:v>
                      </c:pt>
                      <c:pt idx="19">
                        <c:v>19.883040935672511</c:v>
                      </c:pt>
                      <c:pt idx="21">
                        <c:v>12.86549707602339</c:v>
                      </c:pt>
                      <c:pt idx="22">
                        <c:v>7.9532163742690063</c:v>
                      </c:pt>
                      <c:pt idx="23">
                        <c:v>16.140350877192983</c:v>
                      </c:pt>
                      <c:pt idx="24">
                        <c:v>20.584795321637426</c:v>
                      </c:pt>
                      <c:pt idx="25">
                        <c:v>13.567251461988302</c:v>
                      </c:pt>
                      <c:pt idx="26">
                        <c:v>8.1871345029239766</c:v>
                      </c:pt>
                      <c:pt idx="28">
                        <c:v>15.906432748538013</c:v>
                      </c:pt>
                      <c:pt idx="29">
                        <c:v>36.023391812865498</c:v>
                      </c:pt>
                      <c:pt idx="30">
                        <c:v>23.391812865497077</c:v>
                      </c:pt>
                      <c:pt idx="31">
                        <c:v>9.8245614035087723</c:v>
                      </c:pt>
                      <c:pt idx="32">
                        <c:v>9.1228070175438578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A-55BC-4DE1-A86C-F198333F2FE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EC1</c:v>
                </c:tx>
                <c:spPr>
                  <a:ln w="19050" cap="rnd">
                    <a:solidFill>
                      <a:schemeClr val="accent4">
                        <a:shade val="4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41000"/>
                      </a:schemeClr>
                    </a:solidFill>
                    <a:ln w="9525">
                      <a:solidFill>
                        <a:schemeClr val="accent4">
                          <a:shade val="4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[1]June!$P$5:$P$38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6.15</c:v>
                      </c:pt>
                      <c:pt idx="1">
                        <c:v>5.8</c:v>
                      </c:pt>
                      <c:pt idx="2">
                        <c:v>1.0920000000000001</c:v>
                      </c:pt>
                      <c:pt idx="3">
                        <c:v>9.02</c:v>
                      </c:pt>
                      <c:pt idx="4">
                        <c:v>0.73499999999999999</c:v>
                      </c:pt>
                      <c:pt idx="5">
                        <c:v>0.52300000000000002</c:v>
                      </c:pt>
                      <c:pt idx="7">
                        <c:v>4.766</c:v>
                      </c:pt>
                      <c:pt idx="8">
                        <c:v>4.8600000000000003</c:v>
                      </c:pt>
                      <c:pt idx="9">
                        <c:v>4.266</c:v>
                      </c:pt>
                      <c:pt idx="10">
                        <c:v>4.6500000000000004</c:v>
                      </c:pt>
                      <c:pt idx="11">
                        <c:v>6.03</c:v>
                      </c:pt>
                      <c:pt idx="12">
                        <c:v>1.54</c:v>
                      </c:pt>
                      <c:pt idx="14">
                        <c:v>34.01</c:v>
                      </c:pt>
                      <c:pt idx="15">
                        <c:v>32.979999999999997</c:v>
                      </c:pt>
                      <c:pt idx="16">
                        <c:v>20.73</c:v>
                      </c:pt>
                      <c:pt idx="17">
                        <c:v>29.89</c:v>
                      </c:pt>
                      <c:pt idx="18">
                        <c:v>23.15</c:v>
                      </c:pt>
                      <c:pt idx="19">
                        <c:v>40.46</c:v>
                      </c:pt>
                      <c:pt idx="21">
                        <c:v>36.61</c:v>
                      </c:pt>
                      <c:pt idx="22">
                        <c:v>35.85</c:v>
                      </c:pt>
                      <c:pt idx="23">
                        <c:v>29.39</c:v>
                      </c:pt>
                      <c:pt idx="24">
                        <c:v>35.909999999999997</c:v>
                      </c:pt>
                      <c:pt idx="25">
                        <c:v>40.799999999999997</c:v>
                      </c:pt>
                      <c:pt idx="26">
                        <c:v>40.280000000000008</c:v>
                      </c:pt>
                      <c:pt idx="28">
                        <c:v>34.29</c:v>
                      </c:pt>
                      <c:pt idx="29">
                        <c:v>28.37</c:v>
                      </c:pt>
                      <c:pt idx="30">
                        <c:v>35.57</c:v>
                      </c:pt>
                      <c:pt idx="31">
                        <c:v>40.520000000000003</c:v>
                      </c:pt>
                      <c:pt idx="32">
                        <c:v>41.93</c:v>
                      </c:pt>
                      <c:pt idx="33">
                        <c:v>42.01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B-55BC-4DE1-A86C-F198333F2FE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Flux 2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47000"/>
                      </a:schemeClr>
                    </a:solidFill>
                    <a:ln w="9525">
                      <a:solidFill>
                        <a:schemeClr val="accent4">
                          <a:shade val="4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[1]June!$AC$5:$AC$38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11.929824561403507</c:v>
                      </c:pt>
                      <c:pt idx="1">
                        <c:v>16.608187134502923</c:v>
                      </c:pt>
                      <c:pt idx="2">
                        <c:v>36.725146198830409</c:v>
                      </c:pt>
                      <c:pt idx="3">
                        <c:v>28.771929824561401</c:v>
                      </c:pt>
                      <c:pt idx="4">
                        <c:v>42.10526315789474</c:v>
                      </c:pt>
                      <c:pt idx="5">
                        <c:v>26.900584795321638</c:v>
                      </c:pt>
                      <c:pt idx="7">
                        <c:v>6.5497076023391818</c:v>
                      </c:pt>
                      <c:pt idx="8">
                        <c:v>37.89473684210526</c:v>
                      </c:pt>
                      <c:pt idx="9">
                        <c:v>32.514619883040936</c:v>
                      </c:pt>
                      <c:pt idx="10">
                        <c:v>27.134502923976605</c:v>
                      </c:pt>
                      <c:pt idx="11">
                        <c:v>31.578947368421051</c:v>
                      </c:pt>
                      <c:pt idx="12">
                        <c:v>44.44444444444445</c:v>
                      </c:pt>
                      <c:pt idx="14">
                        <c:v>10.526315789473685</c:v>
                      </c:pt>
                      <c:pt idx="15">
                        <c:v>14.269005847953215</c:v>
                      </c:pt>
                      <c:pt idx="16">
                        <c:v>12.163742690058479</c:v>
                      </c:pt>
                      <c:pt idx="17">
                        <c:v>11.461988304093568</c:v>
                      </c:pt>
                      <c:pt idx="18">
                        <c:v>10.058479532163741</c:v>
                      </c:pt>
                      <c:pt idx="19">
                        <c:v>15.43859649122807</c:v>
                      </c:pt>
                      <c:pt idx="21">
                        <c:v>54.26900584795321</c:v>
                      </c:pt>
                      <c:pt idx="22">
                        <c:v>16.608187134502927</c:v>
                      </c:pt>
                      <c:pt idx="23">
                        <c:v>13.099415204678362</c:v>
                      </c:pt>
                      <c:pt idx="25">
                        <c:v>13.801169590643276</c:v>
                      </c:pt>
                      <c:pt idx="26">
                        <c:v>11.929824561403507</c:v>
                      </c:pt>
                      <c:pt idx="28">
                        <c:v>10.994152046783627</c:v>
                      </c:pt>
                      <c:pt idx="29">
                        <c:v>11.929824561403509</c:v>
                      </c:pt>
                      <c:pt idx="30">
                        <c:v>9.5906432748538002</c:v>
                      </c:pt>
                      <c:pt idx="31">
                        <c:v>7.7192982456140378</c:v>
                      </c:pt>
                      <c:pt idx="32">
                        <c:v>27.836257309941519</c:v>
                      </c:pt>
                      <c:pt idx="33">
                        <c:v>7.0175438596491224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C-55BC-4DE1-A86C-F198333F2FE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EC2</c:v>
                </c:tx>
                <c:spPr>
                  <a:ln w="19050" cap="rnd">
                    <a:solidFill>
                      <a:schemeClr val="accent4">
                        <a:shade val="5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53000"/>
                      </a:schemeClr>
                    </a:solidFill>
                    <a:ln w="9525">
                      <a:solidFill>
                        <a:schemeClr val="accent4">
                          <a:shade val="5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[1]June!$AD$5:$AD$38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5.9744313725490192</c:v>
                      </c:pt>
                      <c:pt idx="1">
                        <c:v>10.181690140845072</c:v>
                      </c:pt>
                      <c:pt idx="2">
                        <c:v>8.8353503184713382</c:v>
                      </c:pt>
                      <c:pt idx="3">
                        <c:v>10.643902439024393</c:v>
                      </c:pt>
                      <c:pt idx="5">
                        <c:v>8.6627826086956521</c:v>
                      </c:pt>
                      <c:pt idx="7">
                        <c:v>24.508928571428569</c:v>
                      </c:pt>
                      <c:pt idx="8">
                        <c:v>28.805432098765433</c:v>
                      </c:pt>
                      <c:pt idx="9">
                        <c:v>32.659712230215824</c:v>
                      </c:pt>
                      <c:pt idx="10">
                        <c:v>28.613362068965515</c:v>
                      </c:pt>
                      <c:pt idx="11">
                        <c:v>33.366666666666667</c:v>
                      </c:pt>
                      <c:pt idx="12">
                        <c:v>22.851684210526319</c:v>
                      </c:pt>
                      <c:pt idx="14">
                        <c:v>46.490222222222222</c:v>
                      </c:pt>
                      <c:pt idx="15">
                        <c:v>40.63360655737705</c:v>
                      </c:pt>
                      <c:pt idx="16">
                        <c:v>38.950769230769232</c:v>
                      </c:pt>
                      <c:pt idx="17">
                        <c:v>46.307959183673468</c:v>
                      </c:pt>
                      <c:pt idx="18">
                        <c:v>45.952558139534894</c:v>
                      </c:pt>
                      <c:pt idx="19">
                        <c:v>44.481212121212117</c:v>
                      </c:pt>
                      <c:pt idx="21">
                        <c:v>43.190086206896559</c:v>
                      </c:pt>
                      <c:pt idx="22">
                        <c:v>44.683802816901405</c:v>
                      </c:pt>
                      <c:pt idx="23">
                        <c:v>39.950357142857143</c:v>
                      </c:pt>
                      <c:pt idx="24">
                        <c:v>39.669448818897635</c:v>
                      </c:pt>
                      <c:pt idx="25">
                        <c:v>44.866440677966096</c:v>
                      </c:pt>
                      <c:pt idx="26">
                        <c:v>42.524313725490195</c:v>
                      </c:pt>
                      <c:pt idx="28">
                        <c:v>45.523829787234035</c:v>
                      </c:pt>
                      <c:pt idx="29">
                        <c:v>45.303529411764707</c:v>
                      </c:pt>
                      <c:pt idx="30">
                        <c:v>46.419999999999995</c:v>
                      </c:pt>
                      <c:pt idx="32">
                        <c:v>43.763613445378155</c:v>
                      </c:pt>
                      <c:pt idx="33">
                        <c:v>46.811999999999998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D-55BC-4DE1-A86C-F198333F2FE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Flux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59000"/>
                      </a:schemeClr>
                    </a:solidFill>
                    <a:ln w="9525">
                      <a:solidFill>
                        <a:schemeClr val="accent4">
                          <a:shade val="5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[1]June!$AQ$5:$AQ$38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10.292397660818711</c:v>
                      </c:pt>
                      <c:pt idx="1">
                        <c:v>18.245614035087719</c:v>
                      </c:pt>
                      <c:pt idx="2">
                        <c:v>39.532163742690059</c:v>
                      </c:pt>
                      <c:pt idx="3">
                        <c:v>29.473684210526315</c:v>
                      </c:pt>
                      <c:pt idx="4">
                        <c:v>51.695906432748544</c:v>
                      </c:pt>
                      <c:pt idx="5">
                        <c:v>29.473684210526315</c:v>
                      </c:pt>
                      <c:pt idx="7">
                        <c:v>7.7192982456140351</c:v>
                      </c:pt>
                      <c:pt idx="8">
                        <c:v>40.701754385964911</c:v>
                      </c:pt>
                      <c:pt idx="9">
                        <c:v>30.87719298245614</c:v>
                      </c:pt>
                      <c:pt idx="10">
                        <c:v>26.432748538011698</c:v>
                      </c:pt>
                      <c:pt idx="11">
                        <c:v>38.362573099415201</c:v>
                      </c:pt>
                      <c:pt idx="12">
                        <c:v>43.274853801169591</c:v>
                      </c:pt>
                      <c:pt idx="14">
                        <c:v>10.058479532163744</c:v>
                      </c:pt>
                      <c:pt idx="15">
                        <c:v>14.502923976608187</c:v>
                      </c:pt>
                      <c:pt idx="16">
                        <c:v>12.163742690058479</c:v>
                      </c:pt>
                      <c:pt idx="17">
                        <c:v>15.43859649122807</c:v>
                      </c:pt>
                      <c:pt idx="18">
                        <c:v>11.929824561403507</c:v>
                      </c:pt>
                      <c:pt idx="19">
                        <c:v>12.397660818713451</c:v>
                      </c:pt>
                      <c:pt idx="21">
                        <c:v>67.134502923976612</c:v>
                      </c:pt>
                      <c:pt idx="22">
                        <c:v>18.479532163742689</c:v>
                      </c:pt>
                      <c:pt idx="23">
                        <c:v>11.415204678362572</c:v>
                      </c:pt>
                      <c:pt idx="24">
                        <c:v>8.654970760233919</c:v>
                      </c:pt>
                      <c:pt idx="25">
                        <c:v>15.204678362573098</c:v>
                      </c:pt>
                      <c:pt idx="26">
                        <c:v>29.239766081871341</c:v>
                      </c:pt>
                      <c:pt idx="28">
                        <c:v>10.058479532163741</c:v>
                      </c:pt>
                      <c:pt idx="29">
                        <c:v>11.695906432748538</c:v>
                      </c:pt>
                      <c:pt idx="30">
                        <c:v>10.526315789473683</c:v>
                      </c:pt>
                      <c:pt idx="31">
                        <c:v>9.3567251461988334</c:v>
                      </c:pt>
                      <c:pt idx="32">
                        <c:v>14.502923976608187</c:v>
                      </c:pt>
                      <c:pt idx="33">
                        <c:v>8.654970760233919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E-55BC-4DE1-A86C-F198333F2FE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EC3</c:v>
                </c:tx>
                <c:spPr>
                  <a:ln w="19050" cap="rnd">
                    <a:solidFill>
                      <a:schemeClr val="accent4">
                        <a:shade val="6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65000"/>
                      </a:schemeClr>
                    </a:solidFill>
                    <a:ln w="9525">
                      <a:solidFill>
                        <a:schemeClr val="accent4">
                          <a:shade val="6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[1]June!$AR$5:$AR$38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6.4360681818181824</c:v>
                      </c:pt>
                      <c:pt idx="1">
                        <c:v>7.0161538461538457</c:v>
                      </c:pt>
                      <c:pt idx="2">
                        <c:v>8.9677514792899427</c:v>
                      </c:pt>
                      <c:pt idx="3">
                        <c:v>10.436031746031745</c:v>
                      </c:pt>
                      <c:pt idx="4">
                        <c:v>1.2905882352941176</c:v>
                      </c:pt>
                      <c:pt idx="5">
                        <c:v>5.7432380952380946</c:v>
                      </c:pt>
                      <c:pt idx="7">
                        <c:v>24.006666666666668</c:v>
                      </c:pt>
                      <c:pt idx="9">
                        <c:v>32.330303030303028</c:v>
                      </c:pt>
                      <c:pt idx="10">
                        <c:v>29.632920353982296</c:v>
                      </c:pt>
                      <c:pt idx="11">
                        <c:v>33.869878048780492</c:v>
                      </c:pt>
                      <c:pt idx="12">
                        <c:v>23.41481081081081</c:v>
                      </c:pt>
                      <c:pt idx="14">
                        <c:v>45.394186046511628</c:v>
                      </c:pt>
                      <c:pt idx="15">
                        <c:v>40.253548387096778</c:v>
                      </c:pt>
                      <c:pt idx="16">
                        <c:v>39.658461538461538</c:v>
                      </c:pt>
                      <c:pt idx="17">
                        <c:v>43.806666666666665</c:v>
                      </c:pt>
                      <c:pt idx="18">
                        <c:v>43.952941176470596</c:v>
                      </c:pt>
                      <c:pt idx="19">
                        <c:v>44.330188679245282</c:v>
                      </c:pt>
                      <c:pt idx="21">
                        <c:v>42.069059233449472</c:v>
                      </c:pt>
                      <c:pt idx="22">
                        <c:v>43.886455696202532</c:v>
                      </c:pt>
                      <c:pt idx="23">
                        <c:v>41.370409836065576</c:v>
                      </c:pt>
                      <c:pt idx="25">
                        <c:v>43.61523076923077</c:v>
                      </c:pt>
                      <c:pt idx="26">
                        <c:v>42.214000000000006</c:v>
                      </c:pt>
                      <c:pt idx="28">
                        <c:v>44.236279069767455</c:v>
                      </c:pt>
                      <c:pt idx="29">
                        <c:v>44.489199999999997</c:v>
                      </c:pt>
                      <c:pt idx="30">
                        <c:v>43.852000000000004</c:v>
                      </c:pt>
                      <c:pt idx="31">
                        <c:v>46.432999999999993</c:v>
                      </c:pt>
                      <c:pt idx="32">
                        <c:v>44.010967741935481</c:v>
                      </c:pt>
                      <c:pt idx="33">
                        <c:v>44.619729729729734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F-55BC-4DE1-A86C-F198333F2FE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% FW 1</c:v>
                </c:tx>
                <c:spPr>
                  <a:ln w="19050" cap="rnd">
                    <a:solidFill>
                      <a:schemeClr val="accent4">
                        <a:shade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0000"/>
                      </a:schemeClr>
                    </a:solidFill>
                    <a:ln w="9525">
                      <a:solidFill>
                        <a:schemeClr val="accent4">
                          <a:shade val="7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[1]June!$Q$5:$Q$38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85.790203327171909</c:v>
                      </c:pt>
                      <c:pt idx="1">
                        <c:v>86.598890942698716</c:v>
                      </c:pt>
                      <c:pt idx="2">
                        <c:v>97.476894639556377</c:v>
                      </c:pt>
                      <c:pt idx="3">
                        <c:v>79.158964879852135</c:v>
                      </c:pt>
                      <c:pt idx="4">
                        <c:v>98.30175600739372</c:v>
                      </c:pt>
                      <c:pt idx="5">
                        <c:v>98.791589648798521</c:v>
                      </c:pt>
                      <c:pt idx="7">
                        <c:v>88.987985212569328</c:v>
                      </c:pt>
                      <c:pt idx="8">
                        <c:v>88.77079482439926</c:v>
                      </c:pt>
                      <c:pt idx="9">
                        <c:v>90.14325323475046</c:v>
                      </c:pt>
                      <c:pt idx="10">
                        <c:v>89.256007393715336</c:v>
                      </c:pt>
                      <c:pt idx="11">
                        <c:v>86.067467652495381</c:v>
                      </c:pt>
                      <c:pt idx="12">
                        <c:v>96.441774491682082</c:v>
                      </c:pt>
                      <c:pt idx="14">
                        <c:v>21.418669131238456</c:v>
                      </c:pt>
                      <c:pt idx="15">
                        <c:v>23.798521256931618</c:v>
                      </c:pt>
                      <c:pt idx="16">
                        <c:v>52.102587800369683</c:v>
                      </c:pt>
                      <c:pt idx="17">
                        <c:v>30.938077634011091</c:v>
                      </c:pt>
                      <c:pt idx="18">
                        <c:v>46.511090573012943</c:v>
                      </c:pt>
                      <c:pt idx="19">
                        <c:v>6.5157116451016641</c:v>
                      </c:pt>
                      <c:pt idx="21">
                        <c:v>15.411275415896492</c:v>
                      </c:pt>
                      <c:pt idx="22">
                        <c:v>17.167282809611827</c:v>
                      </c:pt>
                      <c:pt idx="23">
                        <c:v>32.093345656192234</c:v>
                      </c:pt>
                      <c:pt idx="24">
                        <c:v>17.028650646950101</c:v>
                      </c:pt>
                      <c:pt idx="25">
                        <c:v>5.7301293900184938</c:v>
                      </c:pt>
                      <c:pt idx="26">
                        <c:v>6.9316081330868595</c:v>
                      </c:pt>
                      <c:pt idx="28">
                        <c:v>20.771719038817011</c:v>
                      </c:pt>
                      <c:pt idx="29">
                        <c:v>34.450092421441774</c:v>
                      </c:pt>
                      <c:pt idx="30">
                        <c:v>17.814232902033272</c:v>
                      </c:pt>
                      <c:pt idx="31">
                        <c:v>6.3770794824399211</c:v>
                      </c:pt>
                      <c:pt idx="32">
                        <c:v>3.1192236598890974</c:v>
                      </c:pt>
                      <c:pt idx="33">
                        <c:v>2.9343807763401184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0-55BC-4DE1-A86C-F198333F2FE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% FW 2</c:v>
                </c:tx>
                <c:spPr>
                  <a:ln w="19050" cap="rnd">
                    <a:solidFill>
                      <a:schemeClr val="accent4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6000"/>
                      </a:schemeClr>
                    </a:solidFill>
                    <a:ln w="9525">
                      <a:solidFill>
                        <a:schemeClr val="accent4">
                          <a:shade val="7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[1]June!$AE$5:$AE$38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86.195860969156612</c:v>
                      </c:pt>
                      <c:pt idx="1">
                        <c:v>76.474837937049273</c:v>
                      </c:pt>
                      <c:pt idx="2">
                        <c:v>79.585604624604116</c:v>
                      </c:pt>
                      <c:pt idx="3">
                        <c:v>75.406879761958422</c:v>
                      </c:pt>
                      <c:pt idx="5">
                        <c:v>79.984328538133894</c:v>
                      </c:pt>
                      <c:pt idx="7">
                        <c:v>43.371237127013472</c:v>
                      </c:pt>
                      <c:pt idx="8">
                        <c:v>33.444010862371918</c:v>
                      </c:pt>
                      <c:pt idx="9">
                        <c:v>24.538557693586359</c:v>
                      </c:pt>
                      <c:pt idx="10">
                        <c:v>33.887795589266375</c:v>
                      </c:pt>
                      <c:pt idx="11">
                        <c:v>22.905113986444857</c:v>
                      </c:pt>
                      <c:pt idx="12">
                        <c:v>47.20035995719428</c:v>
                      </c:pt>
                      <c:pt idx="14">
                        <c:v>-7.4173341548572562</c:v>
                      </c:pt>
                      <c:pt idx="15">
                        <c:v>6.1145874367443422</c:v>
                      </c:pt>
                      <c:pt idx="16">
                        <c:v>10.002843736669984</c:v>
                      </c:pt>
                      <c:pt idx="17">
                        <c:v>-6.9962088347353664</c:v>
                      </c:pt>
                      <c:pt idx="18">
                        <c:v>-6.1750419120491973</c:v>
                      </c:pt>
                      <c:pt idx="19">
                        <c:v>-2.7754439029854803</c:v>
                      </c:pt>
                      <c:pt idx="21">
                        <c:v>0.20774905985083575</c:v>
                      </c:pt>
                      <c:pt idx="22">
                        <c:v>-3.2435370076280132</c:v>
                      </c:pt>
                      <c:pt idx="23">
                        <c:v>7.6932598362820181</c:v>
                      </c:pt>
                      <c:pt idx="24">
                        <c:v>8.3423086439518617</c:v>
                      </c:pt>
                      <c:pt idx="25">
                        <c:v>-3.6655283686832143</c:v>
                      </c:pt>
                      <c:pt idx="26">
                        <c:v>1.7460403754847638</c:v>
                      </c:pt>
                      <c:pt idx="28">
                        <c:v>-5.1844496008180085</c:v>
                      </c:pt>
                      <c:pt idx="29">
                        <c:v>-4.6754376427095785</c:v>
                      </c:pt>
                      <c:pt idx="30">
                        <c:v>-7.2550831792975821</c:v>
                      </c:pt>
                      <c:pt idx="32">
                        <c:v>-1.1174062970844592</c:v>
                      </c:pt>
                      <c:pt idx="33">
                        <c:v>-8.160813308687608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1-55BC-4DE1-A86C-F198333F2FE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% FW 3</c:v>
                </c:tx>
                <c:spPr>
                  <a:ln w="19050" cap="rnd">
                    <a:solidFill>
                      <a:schemeClr val="accent4">
                        <a:shade val="8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82000"/>
                      </a:schemeClr>
                    </a:solidFill>
                    <a:ln w="9525">
                      <a:solidFill>
                        <a:schemeClr val="accent4">
                          <a:shade val="8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[1]June!$AS$5:$AS$38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85.129232481935802</c:v>
                      </c:pt>
                      <c:pt idx="1">
                        <c:v>83.788923645670408</c:v>
                      </c:pt>
                      <c:pt idx="2">
                        <c:v>79.279686970217327</c:v>
                      </c:pt>
                      <c:pt idx="3">
                        <c:v>75.887172490684506</c:v>
                      </c:pt>
                      <c:pt idx="4">
                        <c:v>97.018049363923026</c:v>
                      </c:pt>
                      <c:pt idx="5">
                        <c:v>86.730041369597743</c:v>
                      </c:pt>
                      <c:pt idx="7">
                        <c:v>44.531731361675909</c:v>
                      </c:pt>
                      <c:pt idx="9">
                        <c:v>25.29966952332942</c:v>
                      </c:pt>
                      <c:pt idx="10">
                        <c:v>31.532069422406895</c:v>
                      </c:pt>
                      <c:pt idx="11">
                        <c:v>21.742425950137495</c:v>
                      </c:pt>
                      <c:pt idx="12">
                        <c:v>45.899235649697765</c:v>
                      </c:pt>
                      <c:pt idx="14">
                        <c:v>-4.8849030649529261</c:v>
                      </c:pt>
                      <c:pt idx="15">
                        <c:v>6.9927255381312916</c:v>
                      </c:pt>
                      <c:pt idx="16">
                        <c:v>8.3676951514289826</c:v>
                      </c:pt>
                      <c:pt idx="17">
                        <c:v>-1.2168823166974672</c:v>
                      </c:pt>
                      <c:pt idx="18">
                        <c:v>-1.5548548439708743</c:v>
                      </c:pt>
                      <c:pt idx="19">
                        <c:v>-2.4264987967774507</c:v>
                      </c:pt>
                      <c:pt idx="21">
                        <c:v>2.7979222887027002</c:v>
                      </c:pt>
                      <c:pt idx="22">
                        <c:v>-1.4012377453847753</c:v>
                      </c:pt>
                      <c:pt idx="23">
                        <c:v>4.4121769037301872</c:v>
                      </c:pt>
                      <c:pt idx="25">
                        <c:v>-0.77456277548698937</c:v>
                      </c:pt>
                      <c:pt idx="26">
                        <c:v>2.4630314232901926</c:v>
                      </c:pt>
                      <c:pt idx="28">
                        <c:v>-2.2095172591669465</c:v>
                      </c:pt>
                      <c:pt idx="29">
                        <c:v>-2.7939001848428733</c:v>
                      </c:pt>
                      <c:pt idx="30">
                        <c:v>-1.3216266173752373</c:v>
                      </c:pt>
                      <c:pt idx="31">
                        <c:v>-7.2851201478742871</c:v>
                      </c:pt>
                      <c:pt idx="32">
                        <c:v>-1.6889273150080402</c:v>
                      </c:pt>
                      <c:pt idx="33">
                        <c:v>-3.0954938302442994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2-55BC-4DE1-A86C-F198333F2FE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FW Flow 1</c:v>
                </c:tx>
                <c:spPr>
                  <a:ln w="19050" cap="rnd">
                    <a:solidFill>
                      <a:schemeClr val="accent4">
                        <a:shade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88000"/>
                      </a:schemeClr>
                    </a:solidFill>
                    <a:ln w="9525">
                      <a:solidFill>
                        <a:schemeClr val="accent4">
                          <a:shade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[1]June!$F$5:$F$38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[1]June!$R$5:$R$38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4.8162921166131589</c:v>
                      </c:pt>
                      <c:pt idx="1">
                        <c:v>13.977364853909267</c:v>
                      </c:pt>
                      <c:pt idx="2">
                        <c:v>34.430435299585994</c:v>
                      </c:pt>
                      <c:pt idx="3">
                        <c:v>37.403768200538323</c:v>
                      </c:pt>
                      <c:pt idx="4">
                        <c:v>26.673692858146595</c:v>
                      </c:pt>
                      <c:pt idx="5">
                        <c:v>15.945309206472743</c:v>
                      </c:pt>
                      <c:pt idx="7">
                        <c:v>22.481175211596465</c:v>
                      </c:pt>
                      <c:pt idx="8">
                        <c:v>27.617580612035326</c:v>
                      </c:pt>
                      <c:pt idx="9">
                        <c:v>24.459923684750997</c:v>
                      </c:pt>
                      <c:pt idx="10">
                        <c:v>20.043454291922039</c:v>
                      </c:pt>
                      <c:pt idx="11">
                        <c:v>33.017695193004073</c:v>
                      </c:pt>
                      <c:pt idx="12">
                        <c:v>42.18622650279427</c:v>
                      </c:pt>
                      <c:pt idx="14">
                        <c:v>1.9038817005545292</c:v>
                      </c:pt>
                      <c:pt idx="15">
                        <c:v>2.4494384451578739</c:v>
                      </c:pt>
                      <c:pt idx="16">
                        <c:v>22.547318697236005</c:v>
                      </c:pt>
                      <c:pt idx="17">
                        <c:v>11.506793786684826</c:v>
                      </c:pt>
                      <c:pt idx="18">
                        <c:v>24.479521354217336</c:v>
                      </c:pt>
                      <c:pt idx="19">
                        <c:v>1.2955216136459446</c:v>
                      </c:pt>
                      <c:pt idx="21">
                        <c:v>1.9827371880100748</c:v>
                      </c:pt>
                      <c:pt idx="22">
                        <c:v>1.3653511474311162</c:v>
                      </c:pt>
                      <c:pt idx="23">
                        <c:v>5.1799785971397991</c:v>
                      </c:pt>
                      <c:pt idx="24">
                        <c:v>3.5053128817113657</c:v>
                      </c:pt>
                      <c:pt idx="25">
                        <c:v>0.77742106344110551</c:v>
                      </c:pt>
                      <c:pt idx="26">
                        <c:v>0.56750008107143879</c:v>
                      </c:pt>
                      <c:pt idx="28">
                        <c:v>3.3040395196246943</c:v>
                      </c:pt>
                      <c:pt idx="29">
                        <c:v>12.410091772870253</c:v>
                      </c:pt>
                      <c:pt idx="30">
                        <c:v>4.1670720238674326</c:v>
                      </c:pt>
                      <c:pt idx="31">
                        <c:v>0.62652008950286953</c:v>
                      </c:pt>
                      <c:pt idx="32">
                        <c:v>0.28456075493725097</c:v>
                      </c:pt>
                      <c:pt idx="33">
                        <c:v>0.25396979818616233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3-55BC-4DE1-A86C-F198333F2FE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FW Flow 2</c:v>
                </c:tx>
                <c:spPr>
                  <a:ln w="19050" cap="rnd">
                    <a:solidFill>
                      <a:schemeClr val="accent4">
                        <a:shade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94000"/>
                      </a:schemeClr>
                    </a:solidFill>
                    <a:ln w="9525">
                      <a:solidFill>
                        <a:schemeClr val="accent4">
                          <a:shade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[1]June!$T$5:$T$38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[1]June!$AF$5:$AF$38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10.283014992811664</c:v>
                      </c:pt>
                      <c:pt idx="1">
                        <c:v>12.701084195392978</c:v>
                      </c:pt>
                      <c:pt idx="2">
                        <c:v>29.227929651608996</c:v>
                      </c:pt>
                      <c:pt idx="3">
                        <c:v>21.69601452800207</c:v>
                      </c:pt>
                      <c:pt idx="5">
                        <c:v>21.516252121369352</c:v>
                      </c:pt>
                      <c:pt idx="7">
                        <c:v>2.8406892153365551</c:v>
                      </c:pt>
                      <c:pt idx="8">
                        <c:v>12.673519905740937</c:v>
                      </c:pt>
                      <c:pt idx="9">
                        <c:v>7.9786187588503017</c:v>
                      </c:pt>
                      <c:pt idx="10">
                        <c:v>9.1952848850406994</c:v>
                      </c:pt>
                      <c:pt idx="11">
                        <c:v>7.2331938904562696</c:v>
                      </c:pt>
                      <c:pt idx="12">
                        <c:v>20.977937758753015</c:v>
                      </c:pt>
                      <c:pt idx="14">
                        <c:v>-0.78077201630076387</c:v>
                      </c:pt>
                      <c:pt idx="15">
                        <c:v>0.87249083892726276</c:v>
                      </c:pt>
                      <c:pt idx="16">
                        <c:v>1.2167201738171676</c:v>
                      </c:pt>
                      <c:pt idx="17">
                        <c:v>-0.80190463836732861</c:v>
                      </c:pt>
                      <c:pt idx="18">
                        <c:v>-0.62111532682600101</c:v>
                      </c:pt>
                      <c:pt idx="19">
                        <c:v>-0.42848958502231971</c:v>
                      </c:pt>
                      <c:pt idx="21">
                        <c:v>0.11274334943951787</c:v>
                      </c:pt>
                      <c:pt idx="22">
                        <c:v>-0.53869269600371694</c:v>
                      </c:pt>
                      <c:pt idx="23">
                        <c:v>1.0077720487293405</c:v>
                      </c:pt>
                      <c:pt idx="25">
                        <c:v>-0.50588578655511041</c:v>
                      </c:pt>
                      <c:pt idx="26">
                        <c:v>0.20829955356660335</c:v>
                      </c:pt>
                      <c:pt idx="28">
                        <c:v>-0.56998627190279871</c:v>
                      </c:pt>
                      <c:pt idx="29">
                        <c:v>-0.55777150825307253</c:v>
                      </c:pt>
                      <c:pt idx="30">
                        <c:v>-0.6958091470203529</c:v>
                      </c:pt>
                      <c:pt idx="32">
                        <c:v>-0.31104409205391959</c:v>
                      </c:pt>
                      <c:pt idx="33">
                        <c:v>-0.57268865324123563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4-55BC-4DE1-A86C-F198333F2FE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FW Flow 3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[1]June!$S$5:$S$38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0.79774297110613901</c:v>
                      </c:pt>
                      <c:pt idx="1">
                        <c:v>2.1629860232837164</c:v>
                      </c:pt>
                      <c:pt idx="2">
                        <c:v>0.89120212731459247</c:v>
                      </c:pt>
                      <c:pt idx="3">
                        <c:v>9.8476937877657704</c:v>
                      </c:pt>
                      <c:pt idx="4">
                        <c:v>0.46081006583001027</c:v>
                      </c:pt>
                      <c:pt idx="5">
                        <c:v>0.19504167072024003</c:v>
                      </c:pt>
                      <c:pt idx="7">
                        <c:v>2.7819826831403809</c:v>
                      </c:pt>
                      <c:pt idx="8">
                        <c:v>3.4935304990757885</c:v>
                      </c:pt>
                      <c:pt idx="9">
                        <c:v>2.6745792392256078</c:v>
                      </c:pt>
                      <c:pt idx="10">
                        <c:v>2.4126860589551526</c:v>
                      </c:pt>
                      <c:pt idx="11">
                        <c:v>5.3448779064111278</c:v>
                      </c:pt>
                      <c:pt idx="12">
                        <c:v>1.5564635556852622</c:v>
                      </c:pt>
                      <c:pt idx="14">
                        <c:v>6.9850071883343583</c:v>
                      </c:pt>
                      <c:pt idx="15">
                        <c:v>7.842959215660839</c:v>
                      </c:pt>
                      <c:pt idx="16">
                        <c:v>20.727535103933587</c:v>
                      </c:pt>
                      <c:pt idx="17">
                        <c:v>25.686188669455525</c:v>
                      </c:pt>
                      <c:pt idx="18">
                        <c:v>28.152057593151081</c:v>
                      </c:pt>
                      <c:pt idx="19">
                        <c:v>18.587519322026566</c:v>
                      </c:pt>
                      <c:pt idx="21">
                        <c:v>10.882759888013315</c:v>
                      </c:pt>
                      <c:pt idx="22">
                        <c:v>6.5878652268378897</c:v>
                      </c:pt>
                      <c:pt idx="23">
                        <c:v>10.960372280053184</c:v>
                      </c:pt>
                      <c:pt idx="24">
                        <c:v>17.079482439926061</c:v>
                      </c:pt>
                      <c:pt idx="25">
                        <c:v>12.789830398547197</c:v>
                      </c:pt>
                      <c:pt idx="26">
                        <c:v>7.6196344218525383</c:v>
                      </c:pt>
                      <c:pt idx="28">
                        <c:v>12.602393228913318</c:v>
                      </c:pt>
                      <c:pt idx="29">
                        <c:v>23.613300039995245</c:v>
                      </c:pt>
                      <c:pt idx="30">
                        <c:v>19.224740841629643</c:v>
                      </c:pt>
                      <c:pt idx="31">
                        <c:v>9.1980413140059021</c:v>
                      </c:pt>
                      <c:pt idx="32">
                        <c:v>8.8382462626066065</c:v>
                      </c:pt>
                      <c:pt idx="33">
                        <c:v>8.4010009620477568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5-55BC-4DE1-A86C-F198333F2FE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Mean FW Flow</c:v>
                </c:tx>
                <c:spPr>
                  <a:ln w="19050" cap="rnd">
                    <a:solidFill>
                      <a:schemeClr val="accent4">
                        <a:tint val="9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95000"/>
                      </a:schemeClr>
                    </a:solidFill>
                    <a:ln w="9525">
                      <a:solidFill>
                        <a:schemeClr val="accent4">
                          <a:tint val="9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[1]June!$AH$5:$AH$38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1">
                        <c:v>19</c:v>
                      </c:pt>
                      <c:pt idx="22">
                        <c:v>20</c:v>
                      </c:pt>
                      <c:pt idx="23">
                        <c:v>21</c:v>
                      </c:pt>
                      <c:pt idx="24">
                        <c:v>22</c:v>
                      </c:pt>
                      <c:pt idx="25">
                        <c:v>23</c:v>
                      </c:pt>
                      <c:pt idx="26">
                        <c:v>24</c:v>
                      </c:pt>
                      <c:pt idx="28">
                        <c:v>25</c:v>
                      </c:pt>
                      <c:pt idx="29">
                        <c:v>26</c:v>
                      </c:pt>
                      <c:pt idx="30">
                        <c:v>27</c:v>
                      </c:pt>
                      <c:pt idx="31">
                        <c:v>28</c:v>
                      </c:pt>
                      <c:pt idx="32">
                        <c:v>29</c:v>
                      </c:pt>
                      <c:pt idx="33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[1]June!$BE$5:$BE$38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7.9537154140228354</c:v>
                      </c:pt>
                      <c:pt idx="1">
                        <c:v>13.988750887281872</c:v>
                      </c:pt>
                      <c:pt idx="2">
                        <c:v>31.666446872984476</c:v>
                      </c:pt>
                      <c:pt idx="3">
                        <c:v>27.155509434914048</c:v>
                      </c:pt>
                      <c:pt idx="4">
                        <c:v>38.414026440099022</c:v>
                      </c:pt>
                      <c:pt idx="5">
                        <c:v>21.008033278925385</c:v>
                      </c:pt>
                      <c:pt idx="7">
                        <c:v>9.5864671948921405</c:v>
                      </c:pt>
                      <c:pt idx="8">
                        <c:v>20.145550258888132</c:v>
                      </c:pt>
                      <c:pt idx="9">
                        <c:v>13.416790075414456</c:v>
                      </c:pt>
                      <c:pt idx="10">
                        <c:v>12.52451059873961</c:v>
                      </c:pt>
                      <c:pt idx="11">
                        <c:v>16.19728104405602</c:v>
                      </c:pt>
                      <c:pt idx="12">
                        <c:v>27.675663794936103</c:v>
                      </c:pt>
                      <c:pt idx="14">
                        <c:v>0.21058756976647861</c:v>
                      </c:pt>
                      <c:pt idx="15">
                        <c:v>1.4453596509243944</c:v>
                      </c:pt>
                      <c:pt idx="16">
                        <c:v>8.2606212594538313</c:v>
                      </c:pt>
                      <c:pt idx="17">
                        <c:v>3.5056731992231556</c:v>
                      </c:pt>
                      <c:pt idx="18">
                        <c:v>7.8909715241070417</c:v>
                      </c:pt>
                      <c:pt idx="19">
                        <c:v>0.1887343126763312</c:v>
                      </c:pt>
                      <c:pt idx="21">
                        <c:v>1.3246172527231002</c:v>
                      </c:pt>
                      <c:pt idx="22">
                        <c:v>0.18923875719283892</c:v>
                      </c:pt>
                      <c:pt idx="23">
                        <c:v>2.2304698900671269</c:v>
                      </c:pt>
                      <c:pt idx="24">
                        <c:v>3.5053128817113657</c:v>
                      </c:pt>
                      <c:pt idx="25">
                        <c:v>5.1255166052326405E-2</c:v>
                      </c:pt>
                      <c:pt idx="26">
                        <c:v>0.4986614204436936</c:v>
                      </c:pt>
                      <c:pt idx="28">
                        <c:v>0.83726980214965441</c:v>
                      </c:pt>
                      <c:pt idx="29">
                        <c:v>3.8418494377245231</c:v>
                      </c:pt>
                      <c:pt idx="30">
                        <c:v>1.110714761848141</c:v>
                      </c:pt>
                      <c:pt idx="31">
                        <c:v>-2.7564289652040719E-2</c:v>
                      </c:pt>
                      <c:pt idx="32">
                        <c:v>-9.0475727210818188E-2</c:v>
                      </c:pt>
                      <c:pt idx="33">
                        <c:v>-0.19554431364918745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16-55BC-4DE1-A86C-F198333F2FEE}"/>
                  </c:ext>
                </c:extLst>
              </c15:ser>
            </c15:filteredScatterSeries>
          </c:ext>
        </c:extLst>
      </c:scatterChart>
      <c:valAx>
        <c:axId val="-161734347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Seepage</a:t>
                </a:r>
                <a:r>
                  <a:rPr lang="en-US" b="1" baseline="0"/>
                  <a:t> meter number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81626704111196036"/>
              <c:y val="0.9647112550490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42928"/>
        <c:crosses val="autoZero"/>
        <c:crossBetween val="midCat"/>
        <c:majorUnit val="6"/>
      </c:valAx>
      <c:valAx>
        <c:axId val="-1617342928"/>
        <c:scaling>
          <c:orientation val="minMax"/>
          <c:max val="6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Flux (cm/d)</a:t>
                </a:r>
              </a:p>
            </c:rich>
          </c:tx>
          <c:layout>
            <c:manualLayout>
              <c:xMode val="edge"/>
              <c:yMode val="edge"/>
              <c:x val="9.0293902997560672E-3"/>
              <c:y val="0.1000459968571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34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08783361793718"/>
          <c:y val="0.10899808352618295"/>
          <c:w val="0.10374530690678169"/>
          <c:h val="0.39164761400212311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71693</xdr:rowOff>
    </xdr:from>
    <xdr:to>
      <xdr:col>12</xdr:col>
      <xdr:colOff>547095</xdr:colOff>
      <xdr:row>71</xdr:row>
      <xdr:rowOff>15209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1036</xdr:colOff>
      <xdr:row>71</xdr:row>
      <xdr:rowOff>179916</xdr:rowOff>
    </xdr:from>
    <xdr:to>
      <xdr:col>13</xdr:col>
      <xdr:colOff>274905</xdr:colOff>
      <xdr:row>100</xdr:row>
      <xdr:rowOff>127529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716192</xdr:colOff>
      <xdr:row>42</xdr:row>
      <xdr:rowOff>36708</xdr:rowOff>
    </xdr:from>
    <xdr:to>
      <xdr:col>27</xdr:col>
      <xdr:colOff>494604</xdr:colOff>
      <xdr:row>70</xdr:row>
      <xdr:rowOff>172680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709476</xdr:colOff>
      <xdr:row>72</xdr:row>
      <xdr:rowOff>119</xdr:rowOff>
    </xdr:from>
    <xdr:to>
      <xdr:col>27</xdr:col>
      <xdr:colOff>485157</xdr:colOff>
      <xdr:row>100</xdr:row>
      <xdr:rowOff>138232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680527</xdr:colOff>
      <xdr:row>42</xdr:row>
      <xdr:rowOff>46526</xdr:rowOff>
    </xdr:from>
    <xdr:to>
      <xdr:col>41</xdr:col>
      <xdr:colOff>538973</xdr:colOff>
      <xdr:row>70</xdr:row>
      <xdr:rowOff>184639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673939</xdr:colOff>
      <xdr:row>71</xdr:row>
      <xdr:rowOff>179717</xdr:rowOff>
    </xdr:from>
    <xdr:to>
      <xdr:col>41</xdr:col>
      <xdr:colOff>538974</xdr:colOff>
      <xdr:row>100</xdr:row>
      <xdr:rowOff>129127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171450</xdr:colOff>
      <xdr:row>42</xdr:row>
      <xdr:rowOff>116417</xdr:rowOff>
    </xdr:from>
    <xdr:to>
      <xdr:col>54</xdr:col>
      <xdr:colOff>480746</xdr:colOff>
      <xdr:row>71</xdr:row>
      <xdr:rowOff>64030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157691</xdr:colOff>
      <xdr:row>72</xdr:row>
      <xdr:rowOff>21166</xdr:rowOff>
    </xdr:from>
    <xdr:to>
      <xdr:col>54</xdr:col>
      <xdr:colOff>466987</xdr:colOff>
      <xdr:row>100</xdr:row>
      <xdr:rowOff>159279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</xdr:col>
      <xdr:colOff>0</xdr:colOff>
      <xdr:row>42</xdr:row>
      <xdr:rowOff>31751</xdr:rowOff>
    </xdr:from>
    <xdr:to>
      <xdr:col>68</xdr:col>
      <xdr:colOff>356921</xdr:colOff>
      <xdr:row>70</xdr:row>
      <xdr:rowOff>169864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751416</xdr:colOff>
      <xdr:row>72</xdr:row>
      <xdr:rowOff>0</xdr:rowOff>
    </xdr:from>
    <xdr:to>
      <xdr:col>68</xdr:col>
      <xdr:colOff>346337</xdr:colOff>
      <xdr:row>100</xdr:row>
      <xdr:rowOff>138113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447675</xdr:colOff>
      <xdr:row>589</xdr:row>
      <xdr:rowOff>147637</xdr:rowOff>
    </xdr:from>
    <xdr:to>
      <xdr:col>18</xdr:col>
      <xdr:colOff>495300</xdr:colOff>
      <xdr:row>604</xdr:row>
      <xdr:rowOff>33337</xdr:rowOff>
    </xdr:to>
    <xdr:graphicFrame macro="">
      <xdr:nvGraphicFramePr>
        <xdr:cNvPr id="1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13</xdr:col>
      <xdr:colOff>269017</xdr:colOff>
      <xdr:row>130</xdr:row>
      <xdr:rowOff>138113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13</xdr:col>
      <xdr:colOff>269017</xdr:colOff>
      <xdr:row>160</xdr:row>
      <xdr:rowOff>138113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102</xdr:row>
      <xdr:rowOff>0</xdr:rowOff>
    </xdr:from>
    <xdr:to>
      <xdr:col>27</xdr:col>
      <xdr:colOff>495347</xdr:colOff>
      <xdr:row>130</xdr:row>
      <xdr:rowOff>135972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132</xdr:row>
      <xdr:rowOff>0</xdr:rowOff>
    </xdr:from>
    <xdr:to>
      <xdr:col>27</xdr:col>
      <xdr:colOff>495347</xdr:colOff>
      <xdr:row>160</xdr:row>
      <xdr:rowOff>135972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102</xdr:row>
      <xdr:rowOff>0</xdr:rowOff>
    </xdr:from>
    <xdr:to>
      <xdr:col>41</xdr:col>
      <xdr:colOff>550357</xdr:colOff>
      <xdr:row>130</xdr:row>
      <xdr:rowOff>138113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0</xdr:colOff>
      <xdr:row>132</xdr:row>
      <xdr:rowOff>0</xdr:rowOff>
    </xdr:from>
    <xdr:to>
      <xdr:col>41</xdr:col>
      <xdr:colOff>550357</xdr:colOff>
      <xdr:row>160</xdr:row>
      <xdr:rowOff>138113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179717</xdr:colOff>
      <xdr:row>102</xdr:row>
      <xdr:rowOff>0</xdr:rowOff>
    </xdr:from>
    <xdr:to>
      <xdr:col>54</xdr:col>
      <xdr:colOff>489013</xdr:colOff>
      <xdr:row>130</xdr:row>
      <xdr:rowOff>136316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170731</xdr:colOff>
      <xdr:row>132</xdr:row>
      <xdr:rowOff>0</xdr:rowOff>
    </xdr:from>
    <xdr:to>
      <xdr:col>54</xdr:col>
      <xdr:colOff>480027</xdr:colOff>
      <xdr:row>160</xdr:row>
      <xdr:rowOff>136316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55</xdr:col>
      <xdr:colOff>0</xdr:colOff>
      <xdr:row>102</xdr:row>
      <xdr:rowOff>0</xdr:rowOff>
    </xdr:from>
    <xdr:to>
      <xdr:col>68</xdr:col>
      <xdr:colOff>356921</xdr:colOff>
      <xdr:row>130</xdr:row>
      <xdr:rowOff>138114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55</xdr:col>
      <xdr:colOff>0</xdr:colOff>
      <xdr:row>132</xdr:row>
      <xdr:rowOff>0</xdr:rowOff>
    </xdr:from>
    <xdr:to>
      <xdr:col>68</xdr:col>
      <xdr:colOff>356921</xdr:colOff>
      <xdr:row>160</xdr:row>
      <xdr:rowOff>138114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162</xdr:row>
      <xdr:rowOff>0</xdr:rowOff>
    </xdr:from>
    <xdr:to>
      <xdr:col>20</xdr:col>
      <xdr:colOff>717550</xdr:colOff>
      <xdr:row>186</xdr:row>
      <xdr:rowOff>177902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178594</xdr:colOff>
      <xdr:row>38</xdr:row>
      <xdr:rowOff>19844</xdr:rowOff>
    </xdr:from>
    <xdr:to>
      <xdr:col>37</xdr:col>
      <xdr:colOff>267891</xdr:colOff>
      <xdr:row>59</xdr:row>
      <xdr:rowOff>17066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18654</xdr:colOff>
      <xdr:row>67</xdr:row>
      <xdr:rowOff>12303</xdr:rowOff>
    </xdr:from>
    <xdr:to>
      <xdr:col>58</xdr:col>
      <xdr:colOff>29765</xdr:colOff>
      <xdr:row>92</xdr:row>
      <xdr:rowOff>86121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89297</xdr:colOff>
      <xdr:row>38</xdr:row>
      <xdr:rowOff>19844</xdr:rowOff>
    </xdr:from>
    <xdr:to>
      <xdr:col>46</xdr:col>
      <xdr:colOff>178594</xdr:colOff>
      <xdr:row>59</xdr:row>
      <xdr:rowOff>17066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218282</xdr:colOff>
      <xdr:row>60</xdr:row>
      <xdr:rowOff>0</xdr:rowOff>
    </xdr:from>
    <xdr:to>
      <xdr:col>37</xdr:col>
      <xdr:colOff>307579</xdr:colOff>
      <xdr:row>81</xdr:row>
      <xdr:rowOff>7144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109141</xdr:colOff>
      <xdr:row>60</xdr:row>
      <xdr:rowOff>9922</xdr:rowOff>
    </xdr:from>
    <xdr:to>
      <xdr:col>46</xdr:col>
      <xdr:colOff>198438</xdr:colOff>
      <xdr:row>81</xdr:row>
      <xdr:rowOff>17066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188516</xdr:colOff>
      <xdr:row>81</xdr:row>
      <xdr:rowOff>168671</xdr:rowOff>
    </xdr:from>
    <xdr:to>
      <xdr:col>37</xdr:col>
      <xdr:colOff>277813</xdr:colOff>
      <xdr:row>102</xdr:row>
      <xdr:rowOff>185737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49609</xdr:colOff>
      <xdr:row>82</xdr:row>
      <xdr:rowOff>9922</xdr:rowOff>
    </xdr:from>
    <xdr:to>
      <xdr:col>46</xdr:col>
      <xdr:colOff>138906</xdr:colOff>
      <xdr:row>103</xdr:row>
      <xdr:rowOff>26987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0</xdr:colOff>
      <xdr:row>38</xdr:row>
      <xdr:rowOff>0</xdr:rowOff>
    </xdr:from>
    <xdr:to>
      <xdr:col>63</xdr:col>
      <xdr:colOff>127026</xdr:colOff>
      <xdr:row>66</xdr:row>
      <xdr:rowOff>40891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171451</xdr:colOff>
      <xdr:row>2</xdr:row>
      <xdr:rowOff>9525</xdr:rowOff>
    </xdr:from>
    <xdr:to>
      <xdr:col>23</xdr:col>
      <xdr:colOff>533401</xdr:colOff>
      <xdr:row>27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23</xdr:col>
      <xdr:colOff>361950</xdr:colOff>
      <xdr:row>54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117524</xdr:colOff>
      <xdr:row>52</xdr:row>
      <xdr:rowOff>174114</xdr:rowOff>
    </xdr:from>
    <xdr:to>
      <xdr:col>19</xdr:col>
      <xdr:colOff>153629</xdr:colOff>
      <xdr:row>70</xdr:row>
      <xdr:rowOff>174113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412391</xdr:colOff>
      <xdr:row>32</xdr:row>
      <xdr:rowOff>11162</xdr:rowOff>
    </xdr:from>
    <xdr:to>
      <xdr:col>37</xdr:col>
      <xdr:colOff>122903</xdr:colOff>
      <xdr:row>51</xdr:row>
      <xdr:rowOff>184354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81937</xdr:colOff>
      <xdr:row>31</xdr:row>
      <xdr:rowOff>181230</xdr:rowOff>
    </xdr:from>
    <xdr:to>
      <xdr:col>19</xdr:col>
      <xdr:colOff>143387</xdr:colOff>
      <xdr:row>52</xdr:row>
      <xdr:rowOff>51210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159568</xdr:rowOff>
    </xdr:from>
    <xdr:to>
      <xdr:col>9</xdr:col>
      <xdr:colOff>30725</xdr:colOff>
      <xdr:row>52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20483</xdr:colOff>
      <xdr:row>52</xdr:row>
      <xdr:rowOff>174112</xdr:rowOff>
    </xdr:from>
    <xdr:to>
      <xdr:col>9</xdr:col>
      <xdr:colOff>20483</xdr:colOff>
      <xdr:row>71</xdr:row>
      <xdr:rowOff>174115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330812</xdr:colOff>
      <xdr:row>31</xdr:row>
      <xdr:rowOff>190296</xdr:rowOff>
    </xdr:from>
    <xdr:to>
      <xdr:col>28</xdr:col>
      <xdr:colOff>204838</xdr:colOff>
      <xdr:row>51</xdr:row>
      <xdr:rowOff>174114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632951</xdr:colOff>
      <xdr:row>0</xdr:row>
      <xdr:rowOff>343923</xdr:rowOff>
    </xdr:from>
    <xdr:to>
      <xdr:col>31</xdr:col>
      <xdr:colOff>245807</xdr:colOff>
      <xdr:row>28</xdr:row>
      <xdr:rowOff>163871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Data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F43"/>
  <sheetViews>
    <sheetView topLeftCell="HW1" zoomScale="93" zoomScaleNormal="93" workbookViewId="0">
      <selection activeCell="G40" sqref="G40"/>
    </sheetView>
  </sheetViews>
  <sheetFormatPr defaultRowHeight="15" x14ac:dyDescent="0.25"/>
  <cols>
    <col min="1" max="1" width="5.7109375" customWidth="1"/>
    <col min="2" max="2" width="7.7109375" customWidth="1"/>
    <col min="3" max="3" width="10.85546875" customWidth="1"/>
    <col min="4" max="4" width="12.28515625" customWidth="1"/>
    <col min="5" max="5" width="7.140625" customWidth="1"/>
    <col min="6" max="6" width="8.28515625" customWidth="1"/>
    <col min="7" max="7" width="12.85546875" customWidth="1"/>
    <col min="8" max="8" width="12.140625" customWidth="1"/>
    <col min="9" max="9" width="8.28515625" customWidth="1"/>
    <col min="10" max="10" width="10.140625" customWidth="1"/>
    <col min="11" max="11" width="10" customWidth="1"/>
    <col min="12" max="12" width="11.28515625" customWidth="1"/>
    <col min="13" max="13" width="9.85546875" customWidth="1"/>
    <col min="14" max="14" width="10.7109375" customWidth="1"/>
    <col min="15" max="15" width="11.28515625" customWidth="1"/>
    <col min="16" max="16" width="9.140625" customWidth="1"/>
    <col min="17" max="18" width="8.5703125" customWidth="1"/>
    <col min="19" max="19" width="7.5703125" customWidth="1"/>
    <col min="20" max="20" width="8.28515625" customWidth="1"/>
    <col min="21" max="21" width="12.5703125" customWidth="1"/>
    <col min="22" max="22" width="11.5703125" style="89" customWidth="1"/>
    <col min="23" max="23" width="8.5703125" customWidth="1"/>
    <col min="24" max="24" width="8.7109375" customWidth="1"/>
    <col min="25" max="25" width="9" customWidth="1"/>
    <col min="26" max="26" width="10.28515625" customWidth="1"/>
    <col min="27" max="27" width="10.140625" customWidth="1"/>
    <col min="28" max="28" width="10.42578125" customWidth="1"/>
    <col min="29" max="29" width="9.42578125" customWidth="1"/>
    <col min="31" max="32" width="8.42578125" customWidth="1"/>
    <col min="33" max="33" width="9.85546875" customWidth="1"/>
    <col min="35" max="35" width="10.85546875" customWidth="1"/>
    <col min="36" max="36" width="10.7109375" customWidth="1"/>
    <col min="38" max="38" width="8.5703125" customWidth="1"/>
    <col min="39" max="39" width="8.7109375" customWidth="1"/>
    <col min="40" max="40" width="10.5703125" customWidth="1"/>
    <col min="41" max="41" width="10" customWidth="1"/>
    <col min="42" max="42" width="10.85546875" customWidth="1"/>
    <col min="47" max="47" width="8.5703125" customWidth="1"/>
    <col min="48" max="48" width="12.140625" customWidth="1"/>
    <col min="49" max="49" width="11.7109375" customWidth="1"/>
    <col min="50" max="50" width="11.28515625" customWidth="1"/>
    <col min="51" max="51" width="9.28515625" customWidth="1"/>
    <col min="52" max="52" width="9" customWidth="1"/>
    <col min="53" max="53" width="9.42578125" customWidth="1"/>
    <col min="54" max="54" width="11.140625" customWidth="1"/>
    <col min="55" max="55" width="11.42578125" customWidth="1"/>
    <col min="56" max="56" width="10.42578125" customWidth="1"/>
    <col min="58" max="58" width="11.7109375" customWidth="1"/>
    <col min="63" max="64" width="11.5703125" customWidth="1"/>
    <col min="65" max="65" width="9.7109375" customWidth="1"/>
    <col min="68" max="68" width="10.42578125" customWidth="1"/>
    <col min="70" max="70" width="9.7109375" customWidth="1"/>
    <col min="75" max="75" width="9.42578125" customWidth="1"/>
    <col min="76" max="76" width="3.7109375" style="180" customWidth="1"/>
    <col min="78" max="78" width="12.28515625" customWidth="1"/>
    <col min="79" max="79" width="12.140625" customWidth="1"/>
    <col min="82" max="82" width="9.140625" customWidth="1"/>
    <col min="83" max="83" width="11.140625" customWidth="1"/>
    <col min="84" max="84" width="11" customWidth="1"/>
    <col min="85" max="85" width="11.42578125" customWidth="1"/>
    <col min="86" max="86" width="6.42578125" customWidth="1"/>
    <col min="88" max="88" width="7.140625" customWidth="1"/>
    <col min="93" max="93" width="13" customWidth="1"/>
    <col min="94" max="94" width="12.85546875" customWidth="1"/>
    <col min="101" max="101" width="5.5703125" customWidth="1"/>
    <col min="108" max="108" width="11.7109375" customWidth="1"/>
    <col min="109" max="109" width="12.28515625" customWidth="1"/>
    <col min="116" max="116" width="5.42578125" customWidth="1"/>
    <col min="123" max="123" width="12.7109375" customWidth="1"/>
    <col min="124" max="124" width="13.42578125" customWidth="1"/>
    <col min="128" max="129" width="10.28515625" customWidth="1"/>
    <col min="130" max="130" width="11" customWidth="1"/>
    <col min="131" max="131" width="6.5703125" customWidth="1"/>
    <col min="138" max="139" width="11" customWidth="1"/>
    <col min="143" max="143" width="10.5703125" customWidth="1"/>
    <col min="144" max="144" width="10.28515625" customWidth="1"/>
    <col min="145" max="145" width="11" customWidth="1"/>
    <col min="146" max="146" width="6.7109375" customWidth="1"/>
    <col min="152" max="152" width="2.7109375" style="180" customWidth="1"/>
    <col min="153" max="153" width="12.7109375" customWidth="1"/>
    <col min="154" max="154" width="11.7109375" customWidth="1"/>
    <col min="155" max="155" width="8.85546875" customWidth="1"/>
    <col min="156" max="156" width="8.5703125" style="104" customWidth="1"/>
    <col min="157" max="157" width="11.7109375" customWidth="1"/>
    <col min="158" max="159" width="8.5703125" customWidth="1"/>
    <col min="160" max="160" width="8.7109375" customWidth="1"/>
    <col min="161" max="161" width="12.85546875" customWidth="1"/>
    <col min="162" max="162" width="11.140625" style="104" customWidth="1"/>
    <col min="163" max="163" width="8.5703125" customWidth="1"/>
    <col min="164" max="164" width="12.5703125" customWidth="1"/>
    <col min="165" max="165" width="10.85546875" customWidth="1"/>
    <col min="166" max="166" width="2.140625" customWidth="1"/>
    <col min="167" max="167" width="13.28515625" customWidth="1"/>
    <col min="170" max="170" width="11.85546875" customWidth="1"/>
    <col min="173" max="173" width="9.5703125" customWidth="1"/>
    <col min="174" max="174" width="12.7109375" customWidth="1"/>
    <col min="175" max="175" width="10.85546875" customWidth="1"/>
    <col min="176" max="176" width="9" customWidth="1"/>
    <col min="177" max="177" width="12.7109375" customWidth="1"/>
    <col min="178" max="178" width="11.140625" customWidth="1"/>
    <col min="179" max="179" width="4" style="180" customWidth="1"/>
    <col min="181" max="181" width="9.7109375" customWidth="1"/>
    <col min="184" max="184" width="7.85546875" customWidth="1"/>
    <col min="185" max="185" width="8.7109375" customWidth="1"/>
    <col min="186" max="187" width="7.85546875" customWidth="1"/>
    <col min="188" max="188" width="9.42578125" customWidth="1"/>
    <col min="190" max="190" width="8.5703125" customWidth="1"/>
    <col min="197" max="224" width="6.42578125" customWidth="1"/>
    <col min="225" max="238" width="7" customWidth="1"/>
    <col min="239" max="252" width="6.5703125" customWidth="1"/>
    <col min="253" max="266" width="6.7109375" customWidth="1"/>
  </cols>
  <sheetData>
    <row r="1" spans="1:266" ht="15.75" thickBot="1" x14ac:dyDescent="0.3">
      <c r="K1" s="52"/>
      <c r="EU1" s="175"/>
      <c r="EV1" s="15"/>
    </row>
    <row r="2" spans="1:266" ht="18" customHeight="1" thickBot="1" x14ac:dyDescent="0.3">
      <c r="H2" s="1" t="s">
        <v>0</v>
      </c>
      <c r="I2" s="2"/>
      <c r="J2" s="3"/>
      <c r="K2" s="344">
        <v>43.28</v>
      </c>
      <c r="L2" s="52"/>
      <c r="EQ2" s="104"/>
      <c r="EU2" s="175"/>
      <c r="EV2" s="15"/>
    </row>
    <row r="3" spans="1:266" ht="21.75" customHeight="1" thickBot="1" x14ac:dyDescent="0.4">
      <c r="A3" s="138" t="s">
        <v>1</v>
      </c>
      <c r="B3" s="139"/>
      <c r="C3" s="140"/>
      <c r="D3" s="141">
        <v>42534</v>
      </c>
      <c r="J3" s="345" t="s">
        <v>115</v>
      </c>
      <c r="K3" s="346" t="s">
        <v>116</v>
      </c>
      <c r="L3" s="347" t="s">
        <v>117</v>
      </c>
      <c r="T3" s="4" t="s">
        <v>23</v>
      </c>
      <c r="X3" s="345" t="s">
        <v>115</v>
      </c>
      <c r="Y3" s="346"/>
      <c r="Z3" s="347" t="s">
        <v>118</v>
      </c>
      <c r="AH3" s="4" t="s">
        <v>24</v>
      </c>
      <c r="AL3" s="345" t="s">
        <v>115</v>
      </c>
      <c r="AM3" s="346"/>
      <c r="AN3" s="347" t="s">
        <v>119</v>
      </c>
      <c r="AV3" s="4" t="s">
        <v>25</v>
      </c>
      <c r="AZ3" s="345" t="s">
        <v>115</v>
      </c>
      <c r="BA3" s="346"/>
      <c r="BB3" s="347" t="s">
        <v>120</v>
      </c>
      <c r="BJ3" s="4" t="s">
        <v>26</v>
      </c>
      <c r="BN3" s="345" t="s">
        <v>115</v>
      </c>
      <c r="BO3" s="346"/>
      <c r="BP3" s="347" t="s">
        <v>119</v>
      </c>
      <c r="BY3" s="4" t="s">
        <v>27</v>
      </c>
      <c r="CC3" s="345" t="s">
        <v>115</v>
      </c>
      <c r="CD3" s="346"/>
      <c r="CE3" s="347" t="s">
        <v>118</v>
      </c>
      <c r="CN3" s="4" t="s">
        <v>28</v>
      </c>
      <c r="CR3" s="345" t="s">
        <v>115</v>
      </c>
      <c r="CS3" s="346"/>
      <c r="CT3" s="347" t="s">
        <v>119</v>
      </c>
      <c r="DC3" s="4" t="s">
        <v>29</v>
      </c>
      <c r="DG3" s="345" t="s">
        <v>115</v>
      </c>
      <c r="DH3" s="346"/>
      <c r="DI3" s="347" t="s">
        <v>121</v>
      </c>
      <c r="DR3" s="4" t="s">
        <v>31</v>
      </c>
      <c r="DV3" s="345" t="s">
        <v>115</v>
      </c>
      <c r="DW3" s="346"/>
      <c r="DX3" s="347" t="s">
        <v>119</v>
      </c>
      <c r="EG3" s="4" t="s">
        <v>32</v>
      </c>
      <c r="EK3" s="345" t="s">
        <v>115</v>
      </c>
      <c r="EL3" s="346"/>
      <c r="EM3" s="347" t="s">
        <v>120</v>
      </c>
      <c r="EU3" s="175"/>
      <c r="EV3" s="15"/>
      <c r="EW3" s="4" t="s">
        <v>33</v>
      </c>
      <c r="FK3" s="4" t="s">
        <v>36</v>
      </c>
      <c r="FX3" s="4" t="s">
        <v>73</v>
      </c>
      <c r="FY3" s="109"/>
      <c r="FZ3" s="109"/>
      <c r="GA3" s="109"/>
      <c r="GO3" s="5"/>
      <c r="GP3" s="234"/>
      <c r="GQ3" s="234" t="s">
        <v>75</v>
      </c>
      <c r="GR3" s="234"/>
      <c r="GS3" s="6"/>
      <c r="GT3" s="6"/>
      <c r="GU3" s="7"/>
      <c r="GV3" s="6"/>
      <c r="GW3" s="6"/>
      <c r="GX3" s="234" t="s">
        <v>76</v>
      </c>
      <c r="GY3" s="6"/>
      <c r="GZ3" s="6"/>
      <c r="HA3" s="6"/>
      <c r="HB3" s="7"/>
      <c r="HC3" s="8"/>
      <c r="HD3" s="9"/>
      <c r="HE3" s="236" t="s">
        <v>61</v>
      </c>
      <c r="HF3" s="9"/>
      <c r="HG3" s="9"/>
      <c r="HH3" s="9"/>
      <c r="HI3" s="10"/>
      <c r="HJ3" s="9"/>
      <c r="HK3" s="9"/>
      <c r="HL3" s="236" t="s">
        <v>79</v>
      </c>
      <c r="HM3" s="9"/>
      <c r="HN3" s="9"/>
      <c r="HO3" s="9"/>
      <c r="HP3" s="10"/>
      <c r="HQ3" s="11"/>
      <c r="HR3" s="2"/>
      <c r="HS3" s="253" t="s">
        <v>80</v>
      </c>
      <c r="HT3" s="253"/>
      <c r="HU3" s="2"/>
      <c r="HV3" s="2"/>
      <c r="HW3" s="3"/>
      <c r="HX3" s="11"/>
      <c r="HY3" s="2"/>
      <c r="HZ3" s="253" t="s">
        <v>81</v>
      </c>
      <c r="IA3" s="2"/>
      <c r="IB3" s="2"/>
      <c r="IC3" s="2"/>
      <c r="ID3" s="3"/>
      <c r="IE3" s="12"/>
      <c r="IF3" s="13"/>
      <c r="IG3" s="257" t="s">
        <v>82</v>
      </c>
      <c r="IH3" s="13"/>
      <c r="II3" s="13"/>
      <c r="IJ3" s="13"/>
      <c r="IK3" s="14"/>
      <c r="IL3" s="12"/>
      <c r="IM3" s="13"/>
      <c r="IN3" s="257" t="s">
        <v>83</v>
      </c>
      <c r="IO3" s="13"/>
      <c r="IP3" s="13"/>
      <c r="IQ3" s="13"/>
      <c r="IR3" s="14"/>
      <c r="IS3" s="258"/>
      <c r="IT3" s="259"/>
      <c r="IU3" s="260" t="s">
        <v>84</v>
      </c>
      <c r="IV3" s="259"/>
      <c r="IW3" s="259"/>
      <c r="IX3" s="259"/>
      <c r="IY3" s="261"/>
      <c r="IZ3" s="258"/>
      <c r="JA3" s="259"/>
      <c r="JB3" s="260" t="s">
        <v>85</v>
      </c>
      <c r="JC3" s="259"/>
      <c r="JD3" s="259"/>
      <c r="JE3" s="259"/>
      <c r="JF3" s="261"/>
    </row>
    <row r="4" spans="1:266" ht="15.75" customHeight="1" thickBot="1" x14ac:dyDescent="0.3">
      <c r="A4" s="16" t="s">
        <v>2</v>
      </c>
      <c r="B4" s="16" t="s">
        <v>3</v>
      </c>
      <c r="C4" s="16" t="s">
        <v>4</v>
      </c>
      <c r="D4" s="16" t="s">
        <v>5</v>
      </c>
      <c r="E4" s="17" t="s">
        <v>6</v>
      </c>
      <c r="F4" s="18" t="s">
        <v>7</v>
      </c>
      <c r="G4" s="16" t="s">
        <v>8</v>
      </c>
      <c r="H4" s="17" t="s">
        <v>9</v>
      </c>
      <c r="I4" s="19" t="s">
        <v>10</v>
      </c>
      <c r="J4" s="19" t="s">
        <v>11</v>
      </c>
      <c r="K4" s="19" t="s">
        <v>12</v>
      </c>
      <c r="L4" s="19" t="s">
        <v>13</v>
      </c>
      <c r="M4" s="19" t="s">
        <v>14</v>
      </c>
      <c r="N4" s="19" t="s">
        <v>15</v>
      </c>
      <c r="O4" s="20" t="s">
        <v>16</v>
      </c>
      <c r="P4" s="21" t="s">
        <v>17</v>
      </c>
      <c r="Q4" s="22" t="s">
        <v>18</v>
      </c>
      <c r="R4" s="23" t="s">
        <v>19</v>
      </c>
      <c r="S4" s="24" t="s">
        <v>20</v>
      </c>
      <c r="T4" s="17" t="s">
        <v>7</v>
      </c>
      <c r="U4" s="16" t="s">
        <v>8</v>
      </c>
      <c r="V4" s="90" t="s">
        <v>9</v>
      </c>
      <c r="W4" s="18" t="s">
        <v>10</v>
      </c>
      <c r="X4" s="16" t="s">
        <v>11</v>
      </c>
      <c r="Y4" s="17" t="s">
        <v>12</v>
      </c>
      <c r="Z4" s="19" t="s">
        <v>13</v>
      </c>
      <c r="AA4" s="19" t="s">
        <v>14</v>
      </c>
      <c r="AB4" s="19" t="s">
        <v>15</v>
      </c>
      <c r="AC4" s="20" t="s">
        <v>16</v>
      </c>
      <c r="AD4" s="21" t="s">
        <v>17</v>
      </c>
      <c r="AE4" s="22" t="s">
        <v>18</v>
      </c>
      <c r="AF4" s="23" t="s">
        <v>19</v>
      </c>
      <c r="AG4" s="24" t="s">
        <v>20</v>
      </c>
      <c r="AH4" s="16" t="s">
        <v>7</v>
      </c>
      <c r="AI4" s="16" t="s">
        <v>8</v>
      </c>
      <c r="AJ4" s="16" t="s">
        <v>9</v>
      </c>
      <c r="AK4" s="16" t="s">
        <v>10</v>
      </c>
      <c r="AL4" s="17" t="s">
        <v>11</v>
      </c>
      <c r="AM4" s="19" t="s">
        <v>12</v>
      </c>
      <c r="AN4" s="19" t="s">
        <v>13</v>
      </c>
      <c r="AO4" s="19" t="s">
        <v>14</v>
      </c>
      <c r="AP4" s="19" t="s">
        <v>15</v>
      </c>
      <c r="AQ4" s="20" t="s">
        <v>16</v>
      </c>
      <c r="AR4" s="21" t="s">
        <v>17</v>
      </c>
      <c r="AS4" s="22" t="s">
        <v>18</v>
      </c>
      <c r="AT4" s="23" t="s">
        <v>19</v>
      </c>
      <c r="AU4" s="24" t="s">
        <v>20</v>
      </c>
      <c r="AV4" s="16" t="s">
        <v>7</v>
      </c>
      <c r="AW4" s="16" t="s">
        <v>8</v>
      </c>
      <c r="AX4" s="16" t="s">
        <v>9</v>
      </c>
      <c r="AY4" s="16" t="s">
        <v>10</v>
      </c>
      <c r="AZ4" s="17" t="s">
        <v>11</v>
      </c>
      <c r="BA4" s="19" t="s">
        <v>12</v>
      </c>
      <c r="BB4" s="19" t="s">
        <v>13</v>
      </c>
      <c r="BC4" s="19" t="s">
        <v>14</v>
      </c>
      <c r="BD4" s="19" t="s">
        <v>15</v>
      </c>
      <c r="BE4" s="20" t="s">
        <v>16</v>
      </c>
      <c r="BF4" s="21" t="s">
        <v>17</v>
      </c>
      <c r="BG4" s="22" t="s">
        <v>18</v>
      </c>
      <c r="BH4" s="23" t="s">
        <v>19</v>
      </c>
      <c r="BI4" s="24" t="s">
        <v>20</v>
      </c>
      <c r="BJ4" s="16" t="s">
        <v>7</v>
      </c>
      <c r="BK4" s="16" t="s">
        <v>8</v>
      </c>
      <c r="BL4" s="16" t="s">
        <v>9</v>
      </c>
      <c r="BM4" s="16" t="s">
        <v>10</v>
      </c>
      <c r="BN4" s="17" t="s">
        <v>11</v>
      </c>
      <c r="BO4" s="19" t="s">
        <v>12</v>
      </c>
      <c r="BP4" s="19" t="s">
        <v>13</v>
      </c>
      <c r="BQ4" s="19" t="s">
        <v>14</v>
      </c>
      <c r="BR4" s="19" t="s">
        <v>15</v>
      </c>
      <c r="BS4" s="20" t="s">
        <v>16</v>
      </c>
      <c r="BT4" s="21" t="s">
        <v>17</v>
      </c>
      <c r="BU4" s="22" t="s">
        <v>18</v>
      </c>
      <c r="BV4" s="23" t="s">
        <v>19</v>
      </c>
      <c r="BW4" s="24" t="s">
        <v>20</v>
      </c>
      <c r="BX4" s="189"/>
      <c r="BY4" s="16" t="s">
        <v>7</v>
      </c>
      <c r="BZ4" s="16" t="s">
        <v>8</v>
      </c>
      <c r="CA4" s="16" t="s">
        <v>9</v>
      </c>
      <c r="CB4" s="16" t="s">
        <v>10</v>
      </c>
      <c r="CC4" s="17" t="s">
        <v>11</v>
      </c>
      <c r="CD4" s="19" t="s">
        <v>12</v>
      </c>
      <c r="CE4" s="19" t="s">
        <v>13</v>
      </c>
      <c r="CF4" s="19" t="s">
        <v>14</v>
      </c>
      <c r="CG4" s="19" t="s">
        <v>15</v>
      </c>
      <c r="CH4" s="19" t="s">
        <v>60</v>
      </c>
      <c r="CI4" s="20" t="s">
        <v>16</v>
      </c>
      <c r="CJ4" s="21" t="s">
        <v>17</v>
      </c>
      <c r="CK4" s="22" t="s">
        <v>18</v>
      </c>
      <c r="CL4" s="23" t="s">
        <v>19</v>
      </c>
      <c r="CM4" s="24" t="s">
        <v>20</v>
      </c>
      <c r="CN4" s="16" t="s">
        <v>7</v>
      </c>
      <c r="CO4" s="16" t="s">
        <v>8</v>
      </c>
      <c r="CP4" s="16" t="s">
        <v>9</v>
      </c>
      <c r="CQ4" s="16" t="s">
        <v>10</v>
      </c>
      <c r="CR4" s="17" t="s">
        <v>11</v>
      </c>
      <c r="CS4" s="19" t="s">
        <v>12</v>
      </c>
      <c r="CT4" s="19" t="s">
        <v>13</v>
      </c>
      <c r="CU4" s="19" t="s">
        <v>14</v>
      </c>
      <c r="CV4" s="19" t="s">
        <v>15</v>
      </c>
      <c r="CW4" s="19" t="s">
        <v>60</v>
      </c>
      <c r="CX4" s="20" t="s">
        <v>16</v>
      </c>
      <c r="CY4" s="21" t="s">
        <v>17</v>
      </c>
      <c r="CZ4" s="22" t="s">
        <v>18</v>
      </c>
      <c r="DA4" s="23" t="s">
        <v>19</v>
      </c>
      <c r="DB4" s="24" t="s">
        <v>20</v>
      </c>
      <c r="DC4" s="16" t="s">
        <v>7</v>
      </c>
      <c r="DD4" s="16" t="s">
        <v>8</v>
      </c>
      <c r="DE4" s="16" t="s">
        <v>9</v>
      </c>
      <c r="DF4" s="16" t="s">
        <v>10</v>
      </c>
      <c r="DG4" s="17" t="s">
        <v>11</v>
      </c>
      <c r="DH4" s="19" t="s">
        <v>12</v>
      </c>
      <c r="DI4" s="19" t="s">
        <v>13</v>
      </c>
      <c r="DJ4" s="19" t="s">
        <v>14</v>
      </c>
      <c r="DK4" s="19" t="s">
        <v>15</v>
      </c>
      <c r="DL4" s="19" t="s">
        <v>60</v>
      </c>
      <c r="DM4" s="20" t="s">
        <v>16</v>
      </c>
      <c r="DN4" s="21" t="s">
        <v>17</v>
      </c>
      <c r="DO4" s="22" t="s">
        <v>18</v>
      </c>
      <c r="DP4" s="23" t="s">
        <v>19</v>
      </c>
      <c r="DQ4" s="24" t="s">
        <v>20</v>
      </c>
      <c r="DR4" s="16" t="s">
        <v>7</v>
      </c>
      <c r="DS4" s="16" t="s">
        <v>8</v>
      </c>
      <c r="DT4" s="16" t="s">
        <v>9</v>
      </c>
      <c r="DU4" s="16" t="s">
        <v>10</v>
      </c>
      <c r="DV4" s="17" t="s">
        <v>11</v>
      </c>
      <c r="DW4" s="19" t="s">
        <v>12</v>
      </c>
      <c r="DX4" s="19" t="s">
        <v>13</v>
      </c>
      <c r="DY4" s="19" t="s">
        <v>14</v>
      </c>
      <c r="DZ4" s="19" t="s">
        <v>15</v>
      </c>
      <c r="EA4" s="19" t="s">
        <v>60</v>
      </c>
      <c r="EB4" s="20" t="s">
        <v>16</v>
      </c>
      <c r="EC4" s="21" t="s">
        <v>17</v>
      </c>
      <c r="ED4" s="22" t="s">
        <v>18</v>
      </c>
      <c r="EE4" s="23" t="s">
        <v>19</v>
      </c>
      <c r="EF4" s="24" t="s">
        <v>20</v>
      </c>
      <c r="EG4" s="16" t="s">
        <v>7</v>
      </c>
      <c r="EH4" s="16" t="s">
        <v>8</v>
      </c>
      <c r="EI4" s="16" t="s">
        <v>9</v>
      </c>
      <c r="EJ4" s="16" t="s">
        <v>10</v>
      </c>
      <c r="EK4" s="17" t="s">
        <v>11</v>
      </c>
      <c r="EL4" s="19" t="s">
        <v>12</v>
      </c>
      <c r="EM4" s="19" t="s">
        <v>13</v>
      </c>
      <c r="EN4" s="19" t="s">
        <v>14</v>
      </c>
      <c r="EO4" s="19" t="s">
        <v>15</v>
      </c>
      <c r="EP4" s="19" t="s">
        <v>60</v>
      </c>
      <c r="EQ4" s="20" t="s">
        <v>16</v>
      </c>
      <c r="ER4" s="21" t="s">
        <v>17</v>
      </c>
      <c r="ES4" s="22" t="s">
        <v>18</v>
      </c>
      <c r="ET4" s="23" t="s">
        <v>19</v>
      </c>
      <c r="EU4" s="185" t="s">
        <v>20</v>
      </c>
      <c r="EV4" s="186"/>
      <c r="EW4" s="172" t="s">
        <v>34</v>
      </c>
      <c r="EX4" s="25" t="s">
        <v>35</v>
      </c>
      <c r="EY4" s="25" t="s">
        <v>21</v>
      </c>
      <c r="EZ4" s="110" t="s">
        <v>37</v>
      </c>
      <c r="FA4" s="176" t="s">
        <v>38</v>
      </c>
      <c r="FB4" s="179" t="s">
        <v>22</v>
      </c>
      <c r="FC4" s="240" t="s">
        <v>18</v>
      </c>
      <c r="FD4" s="111" t="s">
        <v>70</v>
      </c>
      <c r="FE4" s="112" t="s">
        <v>69</v>
      </c>
      <c r="FF4" s="116" t="s">
        <v>39</v>
      </c>
      <c r="FG4" s="161" t="s">
        <v>71</v>
      </c>
      <c r="FH4" s="162" t="s">
        <v>72</v>
      </c>
      <c r="FI4" s="163" t="s">
        <v>40</v>
      </c>
      <c r="FJ4" s="183"/>
      <c r="FK4" s="20" t="s">
        <v>34</v>
      </c>
      <c r="FL4" s="103" t="s">
        <v>35</v>
      </c>
      <c r="FM4" s="110" t="s">
        <v>37</v>
      </c>
      <c r="FN4" s="176" t="s">
        <v>38</v>
      </c>
      <c r="FO4" s="193" t="s">
        <v>22</v>
      </c>
      <c r="FP4" s="240" t="s">
        <v>18</v>
      </c>
      <c r="FQ4" s="111" t="s">
        <v>70</v>
      </c>
      <c r="FR4" s="112" t="s">
        <v>69</v>
      </c>
      <c r="FS4" s="116" t="s">
        <v>39</v>
      </c>
      <c r="FT4" s="200" t="s">
        <v>71</v>
      </c>
      <c r="FU4" s="201" t="s">
        <v>72</v>
      </c>
      <c r="FV4" s="202" t="s">
        <v>40</v>
      </c>
      <c r="FW4" s="212"/>
      <c r="FX4" s="216" t="s">
        <v>41</v>
      </c>
      <c r="FY4" s="216" t="s">
        <v>42</v>
      </c>
      <c r="FZ4" s="215" t="s">
        <v>21</v>
      </c>
      <c r="GA4" s="215" t="s">
        <v>43</v>
      </c>
      <c r="GB4" s="118" t="s">
        <v>74</v>
      </c>
      <c r="GC4" s="122" t="s">
        <v>42</v>
      </c>
      <c r="GD4" s="26" t="s">
        <v>22</v>
      </c>
      <c r="GE4" s="26" t="s">
        <v>43</v>
      </c>
      <c r="GF4" s="22" t="s">
        <v>44</v>
      </c>
      <c r="GG4" s="27" t="s">
        <v>42</v>
      </c>
      <c r="GH4" s="127" t="s">
        <v>22</v>
      </c>
      <c r="GI4" s="129" t="s">
        <v>18</v>
      </c>
      <c r="GJ4" s="228" t="s">
        <v>42</v>
      </c>
      <c r="GK4" s="227" t="s">
        <v>22</v>
      </c>
      <c r="GL4" s="200" t="s">
        <v>71</v>
      </c>
      <c r="GM4" s="201" t="s">
        <v>72</v>
      </c>
      <c r="GN4" s="202" t="s">
        <v>40</v>
      </c>
      <c r="GO4" s="244" t="s">
        <v>45</v>
      </c>
      <c r="GP4" s="245" t="s">
        <v>46</v>
      </c>
      <c r="GQ4" s="245" t="s">
        <v>47</v>
      </c>
      <c r="GR4" s="245" t="s">
        <v>48</v>
      </c>
      <c r="GS4" s="245" t="s">
        <v>49</v>
      </c>
      <c r="GT4" s="245" t="s">
        <v>77</v>
      </c>
      <c r="GU4" s="246" t="s">
        <v>78</v>
      </c>
      <c r="GV4" s="245" t="s">
        <v>50</v>
      </c>
      <c r="GW4" s="245" t="s">
        <v>51</v>
      </c>
      <c r="GX4" s="245" t="s">
        <v>52</v>
      </c>
      <c r="GY4" s="245" t="s">
        <v>53</v>
      </c>
      <c r="GZ4" s="245" t="s">
        <v>54</v>
      </c>
      <c r="HA4" s="245" t="s">
        <v>77</v>
      </c>
      <c r="HB4" s="246" t="s">
        <v>78</v>
      </c>
      <c r="HC4" s="247" t="s">
        <v>45</v>
      </c>
      <c r="HD4" s="248" t="s">
        <v>46</v>
      </c>
      <c r="HE4" s="248" t="s">
        <v>47</v>
      </c>
      <c r="HF4" s="248" t="s">
        <v>48</v>
      </c>
      <c r="HG4" s="248" t="s">
        <v>49</v>
      </c>
      <c r="HH4" s="248" t="s">
        <v>77</v>
      </c>
      <c r="HI4" s="249" t="s">
        <v>78</v>
      </c>
      <c r="HJ4" s="248" t="s">
        <v>50</v>
      </c>
      <c r="HK4" s="248" t="s">
        <v>51</v>
      </c>
      <c r="HL4" s="248" t="s">
        <v>52</v>
      </c>
      <c r="HM4" s="248" t="s">
        <v>53</v>
      </c>
      <c r="HN4" s="248" t="s">
        <v>54</v>
      </c>
      <c r="HO4" s="248" t="s">
        <v>77</v>
      </c>
      <c r="HP4" s="249" t="s">
        <v>78</v>
      </c>
      <c r="HQ4" s="250" t="s">
        <v>45</v>
      </c>
      <c r="HR4" s="251" t="s">
        <v>46</v>
      </c>
      <c r="HS4" s="251" t="s">
        <v>47</v>
      </c>
      <c r="HT4" s="251" t="s">
        <v>48</v>
      </c>
      <c r="HU4" s="251" t="s">
        <v>49</v>
      </c>
      <c r="HV4" s="251" t="s">
        <v>77</v>
      </c>
      <c r="HW4" s="252" t="s">
        <v>78</v>
      </c>
      <c r="HX4" s="250" t="s">
        <v>45</v>
      </c>
      <c r="HY4" s="251" t="s">
        <v>46</v>
      </c>
      <c r="HZ4" s="251" t="s">
        <v>47</v>
      </c>
      <c r="IA4" s="251" t="s">
        <v>48</v>
      </c>
      <c r="IB4" s="251" t="s">
        <v>49</v>
      </c>
      <c r="IC4" s="251" t="s">
        <v>77</v>
      </c>
      <c r="ID4" s="252" t="s">
        <v>78</v>
      </c>
      <c r="IE4" s="254" t="s">
        <v>45</v>
      </c>
      <c r="IF4" s="255" t="s">
        <v>46</v>
      </c>
      <c r="IG4" s="255" t="s">
        <v>47</v>
      </c>
      <c r="IH4" s="255" t="s">
        <v>48</v>
      </c>
      <c r="II4" s="255" t="s">
        <v>49</v>
      </c>
      <c r="IJ4" s="255" t="s">
        <v>77</v>
      </c>
      <c r="IK4" s="256" t="s">
        <v>78</v>
      </c>
      <c r="IL4" s="254" t="s">
        <v>45</v>
      </c>
      <c r="IM4" s="255" t="s">
        <v>46</v>
      </c>
      <c r="IN4" s="255" t="s">
        <v>47</v>
      </c>
      <c r="IO4" s="255" t="s">
        <v>48</v>
      </c>
      <c r="IP4" s="255" t="s">
        <v>49</v>
      </c>
      <c r="IQ4" s="255" t="s">
        <v>77</v>
      </c>
      <c r="IR4" s="256" t="s">
        <v>78</v>
      </c>
      <c r="IS4" s="262" t="s">
        <v>45</v>
      </c>
      <c r="IT4" s="263" t="s">
        <v>46</v>
      </c>
      <c r="IU4" s="263" t="s">
        <v>47</v>
      </c>
      <c r="IV4" s="263" t="s">
        <v>48</v>
      </c>
      <c r="IW4" s="263" t="s">
        <v>49</v>
      </c>
      <c r="IX4" s="263" t="s">
        <v>77</v>
      </c>
      <c r="IY4" s="264" t="s">
        <v>78</v>
      </c>
      <c r="IZ4" s="262" t="s">
        <v>45</v>
      </c>
      <c r="JA4" s="263" t="s">
        <v>46</v>
      </c>
      <c r="JB4" s="263" t="s">
        <v>47</v>
      </c>
      <c r="JC4" s="263" t="s">
        <v>48</v>
      </c>
      <c r="JD4" s="263" t="s">
        <v>49</v>
      </c>
      <c r="JE4" s="263" t="s">
        <v>77</v>
      </c>
      <c r="JF4" s="264" t="s">
        <v>78</v>
      </c>
    </row>
    <row r="5" spans="1:266" x14ac:dyDescent="0.25">
      <c r="A5" s="28">
        <v>1</v>
      </c>
      <c r="B5" s="29">
        <v>1</v>
      </c>
      <c r="C5" s="47">
        <v>488931.1</v>
      </c>
      <c r="D5" s="30">
        <v>4271464</v>
      </c>
      <c r="E5" s="54">
        <v>0.46300000000000002</v>
      </c>
      <c r="F5" s="31">
        <v>1</v>
      </c>
      <c r="G5" s="32">
        <v>0.4201388888888889</v>
      </c>
      <c r="H5" s="33">
        <v>0.4770833333333333</v>
      </c>
      <c r="I5" s="34">
        <f>(H5-G5)*60*24</f>
        <v>81.999999999999943</v>
      </c>
      <c r="J5" s="29">
        <v>0</v>
      </c>
      <c r="K5" s="29">
        <v>1.2</v>
      </c>
      <c r="L5" s="29">
        <f>K5-J5</f>
        <v>1.2</v>
      </c>
      <c r="M5" s="29">
        <v>0</v>
      </c>
      <c r="N5" s="29">
        <v>6.15</v>
      </c>
      <c r="O5" s="35">
        <f>(L5/0.2565)*(1440/I5)*(1/10)</f>
        <v>8.2156611039794658</v>
      </c>
      <c r="P5" s="36">
        <f>((K5*N5)-(J5*M5))/L5</f>
        <v>6.15</v>
      </c>
      <c r="Q5" s="37">
        <f t="shared" ref="Q5:Q10" si="0">(($K$2-P5)/$K$2)*100</f>
        <v>85.790203327171909</v>
      </c>
      <c r="R5" s="38">
        <f>(O5*Q5)/100</f>
        <v>7.0482323657753598</v>
      </c>
      <c r="S5" s="39">
        <f>O5-R5</f>
        <v>1.167428738204106</v>
      </c>
      <c r="T5" s="31">
        <v>1</v>
      </c>
      <c r="U5" s="32">
        <v>0.47916666666666669</v>
      </c>
      <c r="V5" s="33">
        <v>0.56736111111111109</v>
      </c>
      <c r="W5" s="34">
        <f>(V5-U5)*60*24</f>
        <v>126.99999999999994</v>
      </c>
      <c r="X5" s="29">
        <v>0</v>
      </c>
      <c r="Y5" s="29">
        <v>1.6</v>
      </c>
      <c r="Z5" s="29">
        <f>Y5-X5</f>
        <v>1.6</v>
      </c>
      <c r="AA5" s="29">
        <v>0</v>
      </c>
      <c r="AB5" s="29">
        <v>3.77</v>
      </c>
      <c r="AC5" s="59">
        <f t="shared" ref="AC5:AC38" si="1">(Z5/0.2565)*(1440/W5)*(1/10)</f>
        <v>7.0728001105125067</v>
      </c>
      <c r="AD5" s="36">
        <f>((Y5*AB5)-(X5*AA5))/Z5</f>
        <v>3.77</v>
      </c>
      <c r="AE5" s="37">
        <f t="shared" ref="AE5:AE10" si="2">(($K$2-AD5)/$K$2)*100</f>
        <v>91.289279112754144</v>
      </c>
      <c r="AF5" s="38">
        <f>(AC5*AE5)/100</f>
        <v>6.4567082339729458</v>
      </c>
      <c r="AG5" s="39">
        <f>AC5-AF5</f>
        <v>0.61609187653956088</v>
      </c>
      <c r="AH5" s="31">
        <v>1</v>
      </c>
      <c r="AI5" s="32">
        <v>0.56736111111111109</v>
      </c>
      <c r="AJ5" s="33">
        <v>0.65972222222222221</v>
      </c>
      <c r="AK5" s="34">
        <f>(AJ5-AI5)*60*24</f>
        <v>133</v>
      </c>
      <c r="AL5" s="29">
        <v>0</v>
      </c>
      <c r="AM5" s="29">
        <v>1.5</v>
      </c>
      <c r="AN5" s="29">
        <f>AM5-AL5</f>
        <v>1.5</v>
      </c>
      <c r="AO5" s="29">
        <v>0</v>
      </c>
      <c r="AP5" s="29">
        <v>4.1660000000000004</v>
      </c>
      <c r="AQ5" s="59">
        <f t="shared" ref="AQ5:AQ38" si="3">(AN5/0.2565)*(1440/AK5)*(1/10)</f>
        <v>6.331618519984171</v>
      </c>
      <c r="AR5" s="40">
        <f t="shared" ref="AR5:AR10" si="4">((AM5*AP5)-(AL5*AO5))/AN5</f>
        <v>4.1660000000000004</v>
      </c>
      <c r="AS5" s="41">
        <f t="shared" ref="AS5:AS10" si="5">(($K$2-AR5)/$K$2)*100</f>
        <v>90.374306839186701</v>
      </c>
      <c r="AT5" s="42">
        <f>(AQ5*AS5)/100</f>
        <v>5.7221563491372658</v>
      </c>
      <c r="AU5" s="39">
        <f>AQ5-AT5</f>
        <v>0.60946217084690524</v>
      </c>
      <c r="AV5" s="31">
        <v>1</v>
      </c>
      <c r="AW5" s="33">
        <v>0.65972222222222221</v>
      </c>
      <c r="AX5" s="33">
        <v>0.75347222222222221</v>
      </c>
      <c r="AY5" s="34">
        <f t="shared" ref="AY5:AY10" si="6">(AX5-AW5)*60*24</f>
        <v>135</v>
      </c>
      <c r="AZ5" s="29">
        <v>0</v>
      </c>
      <c r="BA5" s="29">
        <v>1.4</v>
      </c>
      <c r="BB5" s="29">
        <f t="shared" ref="BB5:BB10" si="7">BA5-AZ5</f>
        <v>1.4</v>
      </c>
      <c r="BC5" s="29">
        <v>0</v>
      </c>
      <c r="BD5" s="107">
        <v>4.859</v>
      </c>
      <c r="BE5" s="59">
        <f t="shared" ref="BE5:BE38" si="8">(BB5/0.2565)*(1440/AY5)*(1/10)</f>
        <v>5.821962313190383</v>
      </c>
      <c r="BF5" s="40">
        <f t="shared" ref="BF5:BF10" si="9">((BA5*BD5)-(AZ5*BC5))/BB5</f>
        <v>4.859</v>
      </c>
      <c r="BG5" s="41">
        <f t="shared" ref="BG5:BG10" si="10">(($K$2-BF5)/$K$2)*100</f>
        <v>88.773105360443623</v>
      </c>
      <c r="BH5" s="42">
        <f t="shared" ref="BH5:BH10" si="11">(BE5*BG5)/100</f>
        <v>5.168336738333819</v>
      </c>
      <c r="BI5" s="39">
        <f t="shared" ref="BI5:BI10" si="12">BE5-BH5</f>
        <v>0.65362557485656403</v>
      </c>
      <c r="BJ5" s="31">
        <v>1</v>
      </c>
      <c r="BK5" s="33">
        <v>0.75347222222222221</v>
      </c>
      <c r="BL5" s="33">
        <v>0.81944444444444453</v>
      </c>
      <c r="BM5" s="34">
        <f t="shared" ref="BM5:BM10" si="13">(BL5-BK5)*60*24</f>
        <v>95.000000000000142</v>
      </c>
      <c r="BN5" s="29">
        <v>0</v>
      </c>
      <c r="BO5" s="29">
        <v>1.3</v>
      </c>
      <c r="BP5" s="29">
        <f t="shared" ref="BP5:BP10" si="14">BO5-BN5</f>
        <v>1.3</v>
      </c>
      <c r="BQ5" s="29">
        <v>0</v>
      </c>
      <c r="BR5" s="29">
        <v>5.92</v>
      </c>
      <c r="BS5" s="59">
        <f t="shared" ref="BS5:BS38" si="15">(BP5/0.2565)*(1440/BM5)*(1/10)</f>
        <v>7.6823638042474505</v>
      </c>
      <c r="BT5" s="40">
        <f>((BO5*BR5)-(BN5*BQ5))/BP5</f>
        <v>5.92</v>
      </c>
      <c r="BU5" s="41">
        <f t="shared" ref="BU5:BU10" si="16">(($K$2-BT5)/$K$2)*100</f>
        <v>86.32162661737523</v>
      </c>
      <c r="BV5" s="42">
        <f t="shared" ref="BV5:BV10" si="17">(BS5*BU5)/100</f>
        <v>6.6315413984908673</v>
      </c>
      <c r="BW5" s="39">
        <f t="shared" ref="BW5:BW10" si="18">BS5-BV5</f>
        <v>1.0508224057565831</v>
      </c>
      <c r="BX5" s="187"/>
      <c r="BY5" s="31">
        <v>1</v>
      </c>
      <c r="BZ5" s="33">
        <v>0.41666666666666669</v>
      </c>
      <c r="CA5" s="33">
        <v>0.51180555555555551</v>
      </c>
      <c r="CB5" s="34">
        <f t="shared" ref="CB5:CB10" si="19">(CA5-BZ5)*60*24</f>
        <v>136.99999999999991</v>
      </c>
      <c r="CC5" s="29">
        <v>2.0499999999999998</v>
      </c>
      <c r="CD5" s="29">
        <v>3.7</v>
      </c>
      <c r="CE5" s="29">
        <f t="shared" ref="CE5:CE10" si="20">CD5-CC5</f>
        <v>1.6500000000000004</v>
      </c>
      <c r="CF5" s="29">
        <v>0.495</v>
      </c>
      <c r="CG5" s="29">
        <v>1.9350000000000001</v>
      </c>
      <c r="CH5" s="52">
        <v>1</v>
      </c>
      <c r="CI5" s="59">
        <f t="shared" ref="CI5:CI38" si="21">(CE5/0.2565)*(1440/CB5)*(1/10)</f>
        <v>6.7614291202458761</v>
      </c>
      <c r="CJ5" s="40">
        <f>((CD5*CG5)-(CC5*CF5))/CE5</f>
        <v>3.7240909090909082</v>
      </c>
      <c r="CK5" s="41">
        <f t="shared" ref="CK5:CK10" si="22">(($K$2-CJ5)/$K$2)*100</f>
        <v>91.395353722063504</v>
      </c>
      <c r="CL5" s="42">
        <f t="shared" ref="CL5:CL10" si="23">(CI5*CK5)/100</f>
        <v>6.179632061115325</v>
      </c>
      <c r="CM5" s="39">
        <f t="shared" ref="CM5:CM10" si="24">CI5-CL5</f>
        <v>0.58179705913055102</v>
      </c>
      <c r="CN5" s="31">
        <v>1</v>
      </c>
      <c r="CO5" s="33">
        <v>0.51180555555555551</v>
      </c>
      <c r="CP5" s="33">
        <v>0.59236111111111112</v>
      </c>
      <c r="CQ5" s="34">
        <f t="shared" ref="CQ5:CQ10" si="25">(CP5-CO5)*60*24</f>
        <v>116.00000000000006</v>
      </c>
      <c r="CR5" s="29">
        <v>2.25</v>
      </c>
      <c r="CS5" s="29">
        <v>3.55</v>
      </c>
      <c r="CT5" s="29">
        <f t="shared" ref="CT5:CT10" si="26">CS5-CR5</f>
        <v>1.2999999999999998</v>
      </c>
      <c r="CU5" s="29">
        <v>0.495</v>
      </c>
      <c r="CV5" s="29">
        <v>1.444</v>
      </c>
      <c r="CW5" s="135">
        <v>3</v>
      </c>
      <c r="CX5" s="59">
        <f t="shared" ref="CX5:CX38" si="27">(CT5/0.2565)*(1440/CQ5)*(1/10)</f>
        <v>6.2915910465819689</v>
      </c>
      <c r="CY5" s="40">
        <f t="shared" ref="CY5:CY10" si="28">((CS5*CV5)-(CR5*CU5))/CT5</f>
        <v>3.0865</v>
      </c>
      <c r="CZ5" s="41">
        <f t="shared" ref="CZ5:CZ10" si="29">(($K$2-CY5)/$K$2)*100</f>
        <v>92.868530499075788</v>
      </c>
      <c r="DA5" s="42">
        <f t="shared" ref="DA5:DA10" si="30">(CX5*CZ5)/100</f>
        <v>5.8429081499720974</v>
      </c>
      <c r="DB5" s="39">
        <f t="shared" ref="DB5:DB10" si="31">CX5-DA5</f>
        <v>0.44868289660987148</v>
      </c>
      <c r="DC5" s="31">
        <v>1</v>
      </c>
      <c r="DD5" s="33">
        <v>0.59236111111111112</v>
      </c>
      <c r="DE5" s="33">
        <v>0.68125000000000002</v>
      </c>
      <c r="DF5" s="34">
        <f t="shared" ref="DF5:DF10" si="32">(DE5-DD5)*60*24</f>
        <v>128</v>
      </c>
      <c r="DG5" s="29">
        <v>2.2000000000000002</v>
      </c>
      <c r="DH5" s="29">
        <v>3.4</v>
      </c>
      <c r="DI5" s="29">
        <f t="shared" ref="DI5:DI10" si="33">DH5-DG5</f>
        <v>1.1999999999999997</v>
      </c>
      <c r="DJ5" s="29">
        <v>0.495</v>
      </c>
      <c r="DK5" s="29">
        <v>1.444</v>
      </c>
      <c r="DL5" s="15">
        <v>1</v>
      </c>
      <c r="DM5" s="59">
        <f t="shared" ref="DM5:DM38" si="34">(DI5/0.2565)*(1440/DF5)*(1/10)</f>
        <v>5.2631578947368416</v>
      </c>
      <c r="DN5" s="40">
        <f t="shared" ref="DN5:DN10" si="35">((DH5*DK5)-(DG5*DJ5))/DI5</f>
        <v>3.1838333333333333</v>
      </c>
      <c r="DO5" s="41">
        <f t="shared" ref="DO5:DO10" si="36">(($K$2-DN5)/$K$2)*100</f>
        <v>92.643638324091199</v>
      </c>
      <c r="DP5" s="42">
        <f t="shared" ref="DP5:DP10" si="37">(DM5*DO5)/100</f>
        <v>4.8759809644258523</v>
      </c>
      <c r="DQ5" s="39">
        <f>DM5-DP5</f>
        <v>0.38717693031098932</v>
      </c>
      <c r="DR5" s="31">
        <v>1</v>
      </c>
      <c r="DS5" s="33">
        <v>0.68125000000000002</v>
      </c>
      <c r="DT5" s="33">
        <v>0.74930555555555556</v>
      </c>
      <c r="DU5" s="34">
        <f>(DT5-DS5)*60*24</f>
        <v>97.999999999999972</v>
      </c>
      <c r="DV5" s="29">
        <v>2.1</v>
      </c>
      <c r="DW5" s="29">
        <v>2.9</v>
      </c>
      <c r="DX5" s="29">
        <f t="shared" ref="DX5:DX10" si="38">DW5-DV5</f>
        <v>0.79999999999999982</v>
      </c>
      <c r="DY5" s="29">
        <v>0.495</v>
      </c>
      <c r="DZ5" s="29">
        <v>2.02</v>
      </c>
      <c r="EA5" s="15">
        <v>1</v>
      </c>
      <c r="EB5" s="59">
        <f t="shared" ref="EB5:EB10" si="39">(DX5/0.2565)*(1440/DU5)*(1/10)</f>
        <v>4.5828857858933052</v>
      </c>
      <c r="EC5" s="40">
        <f t="shared" ref="EC5:EC10" si="40">((DW5*DZ5)-(DV5*DY5))/DX5</f>
        <v>6.0231250000000003</v>
      </c>
      <c r="ED5" s="41">
        <f t="shared" ref="ED5:ED10" si="41">(($K$2-EC5)/$K$2)*100</f>
        <v>86.083352587800363</v>
      </c>
      <c r="EE5" s="42">
        <f t="shared" ref="EE5:EE10" si="42">(EB5*ED5)/100</f>
        <v>3.9451017297667192</v>
      </c>
      <c r="EF5" s="39">
        <f t="shared" ref="EF5:EF10" si="43">EB5-EE5</f>
        <v>0.63778405612658595</v>
      </c>
      <c r="EG5" s="31">
        <v>1</v>
      </c>
      <c r="EH5" s="33">
        <v>0.74930555555555556</v>
      </c>
      <c r="EI5" s="33">
        <v>0.80763888888888891</v>
      </c>
      <c r="EJ5" s="34">
        <f t="shared" ref="EJ5:EJ10" si="44">(EI5-EH5)*60*24</f>
        <v>84.000000000000028</v>
      </c>
      <c r="EK5" s="29">
        <v>1.85</v>
      </c>
      <c r="EL5" s="29">
        <v>2.5499999999999998</v>
      </c>
      <c r="EM5" s="29">
        <f>EL5-EK5</f>
        <v>0.69999999999999973</v>
      </c>
      <c r="EN5" s="29">
        <v>0.495</v>
      </c>
      <c r="EO5" s="29">
        <v>1.79</v>
      </c>
      <c r="EP5" s="15">
        <v>1</v>
      </c>
      <c r="EQ5" s="59">
        <f t="shared" ref="EQ5:EQ10" si="45">(EM5/0.2565)*(1440/EJ5)*(1/10)</f>
        <v>4.6783625730994123</v>
      </c>
      <c r="ER5" s="40">
        <f>((EL5*EO5)-(EK5*EN5))/EM5</f>
        <v>5.2125000000000012</v>
      </c>
      <c r="ES5" s="41">
        <f t="shared" ref="ES5:ES10" si="46">(($K$2-ER5)/$K$2)*100</f>
        <v>87.956330868761555</v>
      </c>
      <c r="ET5" s="42">
        <f t="shared" ref="ET5:ET10" si="47">(EQ5*ES5)/100</f>
        <v>4.1149160640356257</v>
      </c>
      <c r="EU5" s="99">
        <f t="shared" ref="EU5:EU10" si="48">EQ5-ET5</f>
        <v>0.56344650906378657</v>
      </c>
      <c r="EV5" s="187"/>
      <c r="EW5" s="173">
        <f t="shared" ref="EW5:EW10" si="49">(O5+AC5+AQ5+BE5+BS5)/5</f>
        <v>7.0248811703827956</v>
      </c>
      <c r="EX5" s="43">
        <f t="shared" ref="EX5:EX10" si="50">_xlfn.STDEV.P(O5,AC5,AQ5,BE5,BS5)</f>
        <v>0.86950139371251989</v>
      </c>
      <c r="EY5" s="61">
        <f>(EX5/EW5)*100</f>
        <v>12.377453406306367</v>
      </c>
      <c r="EZ5" s="105">
        <f t="shared" ref="EZ5:EZ10" si="51">AVERAGE(P5,AD5,AR5,BF5,BT5)</f>
        <v>4.9730000000000008</v>
      </c>
      <c r="FA5" s="159">
        <f t="shared" ref="FA5:FA10" si="52">_xlfn.STDEV.P(P5,AD5,AR5,BF5,BT5)</f>
        <v>0.93739980797949463</v>
      </c>
      <c r="FB5" s="182">
        <f>(FA5/EZ5)*100</f>
        <v>18.849784998582233</v>
      </c>
      <c r="FC5" s="242">
        <f>AVERAGE(Q5,AE5,AS5,BG5,BU5)</f>
        <v>88.50970425138631</v>
      </c>
      <c r="FD5" s="65">
        <f t="shared" ref="FD5:FD10" si="53">AVERAGE(R5,AF5,AT5,BH5,BV5)</f>
        <v>6.2053950171420507</v>
      </c>
      <c r="FE5" s="170">
        <f t="shared" ref="FE5:FE10" si="54">_xlfn.STDEV.P(R5,AF5,AT5,BH5,BV5)</f>
        <v>0.67292545670996373</v>
      </c>
      <c r="FF5" s="170">
        <f>(FD5/EW5)*100</f>
        <v>88.334519355348888</v>
      </c>
      <c r="FG5" s="166">
        <f t="shared" ref="FG5:FG10" si="55">AVERAGE(S5,AG5,AU5,BI5,BW5)</f>
        <v>0.81948615324074381</v>
      </c>
      <c r="FH5" s="168">
        <f t="shared" ref="FH5:FH10" si="56">_xlfn.STDEV.P(S5,AG5,AU5,BI5,BW5)</f>
        <v>0.23982057484559507</v>
      </c>
      <c r="FI5" s="168">
        <f t="shared" ref="FI5:FI10" si="57">(FG5/EW5)*100</f>
        <v>11.665480644651087</v>
      </c>
      <c r="FJ5" s="164"/>
      <c r="FK5" s="59">
        <f t="shared" ref="FK5:FK10" si="58">(CI5+CX5+DM5+EB5+EQ5)/5</f>
        <v>5.5154852841114819</v>
      </c>
      <c r="FL5" s="100">
        <f t="shared" ref="FL5:FL10" si="59">_xlfn.STDEV.P(CI5,CX5,DM5,EB5,EQ5)</f>
        <v>0.87050578012311042</v>
      </c>
      <c r="FM5" s="105">
        <f t="shared" ref="FM5:FM10" si="60">AVERAGE(CJ5,CY5,DN5,EC5,ER5)</f>
        <v>4.2460098484848485</v>
      </c>
      <c r="FN5" s="159">
        <f t="shared" ref="FN5:FN10" si="61">_xlfn.STDEV.P(CJ5,CY5,DN5,EC5,ER5)</f>
        <v>1.1693864110798764</v>
      </c>
      <c r="FO5" s="182">
        <f>(FN5/FM5)*100</f>
        <v>27.540831340680043</v>
      </c>
      <c r="FP5" s="242">
        <f>AVERAGE(CK5,CZ5,DO5,ED5,ES5)</f>
        <v>90.189441200358473</v>
      </c>
      <c r="FQ5" s="190">
        <f t="shared" ref="FQ5:FQ10" si="62">AVERAGE(CL5,DA5,DP5,EE5,ET5)</f>
        <v>4.9917077938631236</v>
      </c>
      <c r="FR5" s="194">
        <f>_xlfn.STDEV.P(CL5,DA5,DP5,EE5,ET5)</f>
        <v>0.89590700420474589</v>
      </c>
      <c r="FS5" s="197">
        <f>(FQ5/FK5)*100</f>
        <v>90.503510330138852</v>
      </c>
      <c r="FT5" s="209">
        <f t="shared" ref="FT5:FT10" si="63">AVERAGE(CM5,DB5,DQ5,EF5,EU5)</f>
        <v>0.52377749024835685</v>
      </c>
      <c r="FU5" s="206">
        <f>_xlfn.STDEV.P(CM5,DB5,DQ5,EF5,EU5)</f>
        <v>9.190898700272257E-2</v>
      </c>
      <c r="FV5" s="203">
        <f>(FT5/FK5)*100</f>
        <v>9.4964896698611145</v>
      </c>
      <c r="FW5" s="213"/>
      <c r="FX5" s="217">
        <f t="shared" ref="FX5:FX10" si="64">AVERAGE(O5,AC5,AQ5,BE5,BS5,CI5,CX5,DM5,EB5,EQ5)</f>
        <v>6.2701832272471387</v>
      </c>
      <c r="FY5" s="218">
        <f t="shared" ref="FY5:FY10" si="65">_xlfn.STDEV.P(O5,AC5,AQ5,BE5,BS5,CI5,CX5,DM5,EB5,EQ5)</f>
        <v>1.1517271720425246</v>
      </c>
      <c r="FZ5" s="219">
        <f>(FY5/FX5)*100</f>
        <v>18.36831764401531</v>
      </c>
      <c r="GA5" s="220">
        <f t="shared" ref="GA5:GA10" si="66">(EW5-FK5)/SQRT(((EX5^2)/10)+((FL5^2)/10))</f>
        <v>3.8794222174782278</v>
      </c>
      <c r="GB5" s="36">
        <f t="shared" ref="GB5:GB10" si="67">AVERAGE(AD5,P5,AR5,BF5,BT5,CJ5,CY5,DN5,EC5,ER5)</f>
        <v>4.6095049242424242</v>
      </c>
      <c r="GC5" s="123">
        <f t="shared" ref="GC5:GC10" si="68">_xlfn.STDEV.P(AD5,P5,AR5,BF5,BT5,CJ5,CY5,DN5,EC5,ER5)</f>
        <v>1.1203660827199018</v>
      </c>
      <c r="GD5" s="119">
        <f t="shared" ref="GD5:GD10" si="69">(GC5/GB5)*100</f>
        <v>24.305562118561678</v>
      </c>
      <c r="GE5" s="126">
        <f t="shared" ref="GE5:GE10" si="70">(EZ5-FM5)/SQRT(((FA5^2)/10)+((FN5^2)/10))</f>
        <v>1.5339314846205003</v>
      </c>
      <c r="GF5" s="62">
        <f t="shared" ref="GF5:GF10" si="71">AVERAGE(R5,AF5,AT5,BH5,BV5,CL5,DA5,DP5,EE5,ET5)</f>
        <v>5.5985514055025876</v>
      </c>
      <c r="GG5" s="63">
        <f t="shared" ref="GG5:GG10" si="72">_xlfn.STDEV.P(R5,AF5,AT5,BH5,BV5,CL5,DA5,DP5,EE5,ET5)</f>
        <v>0.99799708627998973</v>
      </c>
      <c r="GH5" s="44">
        <f t="shared" ref="GH5:GH10" si="73">(GG5/GF5)*100</f>
        <v>17.82598772423701</v>
      </c>
      <c r="GI5" s="45">
        <f>AVERAGE(Q5,AE5,AS5,BG5,BU5,CK5,CZ5,DO5,ED5,ES5)</f>
        <v>89.349572725872392</v>
      </c>
      <c r="GJ5" s="46">
        <f t="shared" ref="GJ5:GJ10" si="74">_xlfn.STDEV.P(Q5,AE5,AS5,BG5,BU5,CK5,CZ5,DO5,ED5,ES5)</f>
        <v>2.5886462170053233</v>
      </c>
      <c r="GK5" s="229">
        <f t="shared" ref="GK5:GK10" si="75">(GJ5/GI5)*100</f>
        <v>2.8972116351886541</v>
      </c>
      <c r="GL5" s="209">
        <f>AVERAGE(S5,AG5,AU5,BI5,BW5,CM5,DB5,DQ5,EF5,EU5)</f>
        <v>0.67163182174455038</v>
      </c>
      <c r="GM5" s="206">
        <f>_xlfn.STDEV.P(S5,AG5,AU5,BI5,BW5,CM5,DB5,DQ5,EF5,EU5)</f>
        <v>0.23418259616751069</v>
      </c>
      <c r="GN5" s="203">
        <f>100*GM5/GL5</f>
        <v>34.867704088115723</v>
      </c>
      <c r="GO5" s="47">
        <f t="shared" ref="GO5:GO10" si="76">FX5-EW5</f>
        <v>-0.75469794313565686</v>
      </c>
      <c r="GP5" s="30">
        <f t="shared" ref="GP5:GP10" si="77">EW5-AC5</f>
        <v>-4.7918940129711096E-2</v>
      </c>
      <c r="GQ5" s="30">
        <f t="shared" ref="GQ5:GQ10" si="78">EW5-AQ5</f>
        <v>0.69326265039862456</v>
      </c>
      <c r="GR5" s="30">
        <f t="shared" ref="GR5:GR10" si="79">EW5-BE5</f>
        <v>1.2029188571924125</v>
      </c>
      <c r="GS5" s="30">
        <f t="shared" ref="GS5:GS10" si="80">EW5-BS5</f>
        <v>-0.65748263386465489</v>
      </c>
      <c r="GT5" s="30">
        <f>-MIN(GO5:GS5)</f>
        <v>0.75469794313565686</v>
      </c>
      <c r="GU5" s="232">
        <f>MAX(GO5:GS5)</f>
        <v>1.2029188571924125</v>
      </c>
      <c r="GV5" s="47">
        <f t="shared" ref="GV5:GV10" si="81">FK5-CI5</f>
        <v>-1.2459438361343942</v>
      </c>
      <c r="GW5" s="30">
        <f t="shared" ref="GW5:GW10" si="82">FK5-CX5</f>
        <v>-0.77610576247048702</v>
      </c>
      <c r="GX5" s="30">
        <f t="shared" ref="GX5:GX10" si="83">FK5-DM5</f>
        <v>0.25232738937464028</v>
      </c>
      <c r="GY5" s="30">
        <f t="shared" ref="GY5:GY10" si="84">FK5-EB5</f>
        <v>0.93259949821817667</v>
      </c>
      <c r="GZ5" s="30">
        <f t="shared" ref="GZ5:GZ10" si="85">FK5-EQ5</f>
        <v>0.83712271101206959</v>
      </c>
      <c r="HA5" s="30">
        <f>-MIN(GV5:GZ5)</f>
        <v>1.2459438361343942</v>
      </c>
      <c r="HB5" s="30">
        <f>MAX(GV5:GZ5)</f>
        <v>0.93259949821817667</v>
      </c>
      <c r="HC5" s="47">
        <f t="shared" ref="HC5:HC10" si="86">EZ5-P5</f>
        <v>-1.1769999999999996</v>
      </c>
      <c r="HD5" s="30">
        <f t="shared" ref="HD5:HD10" si="87">EZ5-AD5</f>
        <v>1.2030000000000007</v>
      </c>
      <c r="HE5" s="30">
        <f t="shared" ref="HE5:HE10" si="88">EZ5-AR5</f>
        <v>0.80700000000000038</v>
      </c>
      <c r="HF5" s="30">
        <f t="shared" ref="HF5:HF10" si="89">EZ5-BF5</f>
        <v>0.11400000000000077</v>
      </c>
      <c r="HG5" s="30">
        <f t="shared" ref="HG5:HG10" si="90">EZ5-BT5</f>
        <v>-0.94699999999999918</v>
      </c>
      <c r="HH5" s="235">
        <f xml:space="preserve"> -MIN(HC5:HG5)</f>
        <v>1.1769999999999996</v>
      </c>
      <c r="HI5" s="235">
        <f xml:space="preserve"> MAX(HC5:HG5)</f>
        <v>1.2030000000000007</v>
      </c>
      <c r="HJ5" s="237">
        <f t="shared" ref="HJ5:HJ10" si="91">FM5-CJ5</f>
        <v>0.5219189393939403</v>
      </c>
      <c r="HK5" s="235">
        <f t="shared" ref="HK5:HK10" si="92">FM5-CY5</f>
        <v>1.1595098484848485</v>
      </c>
      <c r="HL5" s="235">
        <f t="shared" ref="HL5:HL10" si="93">FM5-DN5</f>
        <v>1.0621765151515152</v>
      </c>
      <c r="HM5" s="235">
        <f t="shared" ref="HM5:HM10" si="94">FM5-EC5</f>
        <v>-1.7771151515151518</v>
      </c>
      <c r="HN5" s="235">
        <f t="shared" ref="HN5:HN10" si="95">FM5-ER5</f>
        <v>-0.96649015151515272</v>
      </c>
      <c r="HO5" s="235">
        <f>-MIN(HJ5:HN5)</f>
        <v>1.7771151515151518</v>
      </c>
      <c r="HP5" s="235">
        <f>MAX(HJ5:HN5)</f>
        <v>1.1595098484848485</v>
      </c>
      <c r="HQ5" s="48">
        <f t="shared" ref="HQ5:HQ10" si="96">FC5-Q5</f>
        <v>2.719500924214401</v>
      </c>
      <c r="HR5" s="49">
        <f t="shared" ref="HR5:HR10" si="97">FC5-AE5</f>
        <v>-2.7795748613678342</v>
      </c>
      <c r="HS5" s="49">
        <f t="shared" ref="HS5:HS10" si="98">FC5-AS5</f>
        <v>-1.8646025878003911</v>
      </c>
      <c r="HT5" s="49">
        <f t="shared" ref="HT5:HT10" si="99">FC5-ED5</f>
        <v>2.4263516635859474</v>
      </c>
      <c r="HU5" s="49">
        <f t="shared" ref="HU5:HU10" si="100">FC5-ES5</f>
        <v>0.55337338262475555</v>
      </c>
      <c r="HV5" s="30">
        <f>-MIN(HQ5:HU5)</f>
        <v>2.7795748613678342</v>
      </c>
      <c r="HW5" s="30">
        <f>MAX(HQ5:HU5)</f>
        <v>2.719500924214401</v>
      </c>
      <c r="HX5" s="48">
        <f t="shared" ref="HX5:HX10" si="101">FP5-CK5</f>
        <v>-1.2059125217050308</v>
      </c>
      <c r="HY5" s="49">
        <f t="shared" ref="HY5:HY10" si="102">FP5-CZ5</f>
        <v>-2.6790892987173152</v>
      </c>
      <c r="HZ5" s="49">
        <f t="shared" ref="HZ5:HZ10" si="103">FP5-DO5</f>
        <v>-2.454197123732726</v>
      </c>
      <c r="IA5" s="49">
        <f t="shared" ref="IA5:IA10" si="104">FP5-ED5</f>
        <v>4.1060886125581106</v>
      </c>
      <c r="IB5" s="49">
        <f t="shared" ref="IB5:IB10" si="105">FP5-ES5</f>
        <v>2.2331103315969187</v>
      </c>
      <c r="IC5" s="30">
        <f>-MIN(HX5:IB5)</f>
        <v>2.6790892987173152</v>
      </c>
      <c r="ID5" s="30">
        <f>MAX(HX5:IB5)</f>
        <v>4.1060886125581106</v>
      </c>
      <c r="IE5" s="48">
        <f t="shared" ref="IE5:IE10" si="106">FD5-R5</f>
        <v>-0.84283734863330917</v>
      </c>
      <c r="IF5" s="49">
        <f t="shared" ref="IF5:IF10" si="107">FD5-AF5</f>
        <v>-0.25131321683089514</v>
      </c>
      <c r="IG5" s="49">
        <f t="shared" ref="IG5:IG10" si="108">FD5-AT5</f>
        <v>0.48323866800478488</v>
      </c>
      <c r="IH5" s="49">
        <f t="shared" ref="IH5:IH10" si="109">FD5-BH5</f>
        <v>1.0370582788082316</v>
      </c>
      <c r="II5" s="49">
        <f t="shared" ref="II5:II10" si="110">FD5-BV5</f>
        <v>-0.42614638134881666</v>
      </c>
      <c r="IJ5" s="30">
        <f>-MIN(IE5:II5)</f>
        <v>0.84283734863330917</v>
      </c>
      <c r="IK5" s="232">
        <f>MAX(IE5:II5)</f>
        <v>1.0370582788082316</v>
      </c>
      <c r="IL5" s="49">
        <f t="shared" ref="IL5:IL10" si="111">FQ5-CL5</f>
        <v>-1.1879242672522015</v>
      </c>
      <c r="IM5" s="49">
        <f t="shared" ref="IM5:IM10" si="112">FQ5-DA5</f>
        <v>-0.85120035610897382</v>
      </c>
      <c r="IN5" s="49">
        <f t="shared" ref="IN5:IN10" si="113">FQ5-DP5</f>
        <v>0.11572682943727131</v>
      </c>
      <c r="IO5" s="49">
        <f t="shared" ref="IO5:IO10" si="114">FQ5-EE5</f>
        <v>1.0466060640964043</v>
      </c>
      <c r="IP5" s="49">
        <f t="shared" ref="IP5:IP10" si="115">FQ5-ET5</f>
        <v>0.87679172982749787</v>
      </c>
      <c r="IQ5" s="30">
        <f>-MIN(IL5:IP5)</f>
        <v>1.1879242672522015</v>
      </c>
      <c r="IR5" s="30">
        <f>MAX(IL5:IP5)</f>
        <v>1.0466060640964043</v>
      </c>
      <c r="IS5" s="48">
        <f t="shared" ref="IS5:IS10" si="116">FG5-S5</f>
        <v>-0.34794258496336217</v>
      </c>
      <c r="IT5" s="49">
        <f t="shared" ref="IT5:IT10" si="117">FG5-AG5</f>
        <v>0.20339427670118293</v>
      </c>
      <c r="IU5" s="49">
        <f t="shared" ref="IU5:IU10" si="118">FG5-AU5</f>
        <v>0.21002398239383857</v>
      </c>
      <c r="IV5" s="49">
        <f t="shared" ref="IV5:IV10" si="119">FG5-BI5</f>
        <v>0.16586057838417978</v>
      </c>
      <c r="IW5" s="49">
        <f t="shared" ref="IW5:IW10" si="120">FG5-BW5</f>
        <v>-0.23133625251583934</v>
      </c>
      <c r="IX5" s="30">
        <f>-MIN(IS5:IW5)</f>
        <v>0.34794258496336217</v>
      </c>
      <c r="IY5" s="30">
        <f>MAX(IS5:IW5)</f>
        <v>0.21002398239383857</v>
      </c>
      <c r="IZ5" s="48">
        <f t="shared" ref="IZ5:IZ10" si="121">FT5-CM5</f>
        <v>-5.8019568882194172E-2</v>
      </c>
      <c r="JA5" s="49">
        <f t="shared" ref="JA5:JA10" si="122">FT5-DB5</f>
        <v>7.5094593638485363E-2</v>
      </c>
      <c r="JB5" s="49">
        <f t="shared" ref="JB5:JB10" si="123">FT5-DQ5</f>
        <v>0.13660055993736753</v>
      </c>
      <c r="JC5" s="49">
        <f t="shared" ref="JC5:JC10" si="124">FT5-EF5</f>
        <v>-0.1140065658782291</v>
      </c>
      <c r="JD5" s="49">
        <f t="shared" ref="JD5:JD10" si="125">FT5-EU5</f>
        <v>-3.9669018815429724E-2</v>
      </c>
      <c r="JE5" s="30">
        <f>-MIN(IZ5:JD5)</f>
        <v>0.1140065658782291</v>
      </c>
      <c r="JF5" s="232">
        <f>MAX(IZ5:JD5)</f>
        <v>0.13660055993736753</v>
      </c>
    </row>
    <row r="6" spans="1:266" x14ac:dyDescent="0.25">
      <c r="A6" s="51">
        <v>1</v>
      </c>
      <c r="B6" s="52">
        <v>2</v>
      </c>
      <c r="C6" s="142">
        <v>488934</v>
      </c>
      <c r="D6" s="53">
        <v>4271464</v>
      </c>
      <c r="E6" s="54">
        <v>0.46300000000000002</v>
      </c>
      <c r="F6" s="55">
        <v>2</v>
      </c>
      <c r="G6" s="56">
        <v>0.41944444444444445</v>
      </c>
      <c r="H6" s="57">
        <v>0.4770833333333333</v>
      </c>
      <c r="I6" s="58">
        <f t="shared" ref="I6:I38" si="126">(H6-G6)*60*24</f>
        <v>82.999999999999943</v>
      </c>
      <c r="J6" s="52">
        <v>0</v>
      </c>
      <c r="K6" s="52">
        <v>3.45</v>
      </c>
      <c r="L6" s="52">
        <f t="shared" ref="L6:L38" si="127">K6-J6</f>
        <v>3.45</v>
      </c>
      <c r="M6" s="52">
        <v>0</v>
      </c>
      <c r="N6" s="52">
        <v>5.8</v>
      </c>
      <c r="O6" s="59">
        <f>(L6/0.2565)*(1440/I6)*(1/10)</f>
        <v>23.335447051363367</v>
      </c>
      <c r="P6" s="94">
        <f t="shared" ref="P6:P38" si="128">((K6*N6)-(J6*M6))/L6</f>
        <v>5.8</v>
      </c>
      <c r="Q6" s="41">
        <f t="shared" si="0"/>
        <v>86.598890942698716</v>
      </c>
      <c r="R6" s="42">
        <f t="shared" ref="R6:R38" si="129">(O6*Q6)/100</f>
        <v>20.208238343001366</v>
      </c>
      <c r="S6" s="60">
        <f t="shared" ref="S6:S38" si="130">O6-R6</f>
        <v>3.1272087083620015</v>
      </c>
      <c r="T6" s="55">
        <v>2</v>
      </c>
      <c r="U6" s="56">
        <v>0.4770833333333333</v>
      </c>
      <c r="V6" s="57">
        <v>0.56736111111111109</v>
      </c>
      <c r="W6" s="58">
        <f t="shared" ref="W6:W34" si="131">(V6-U6)*60*24</f>
        <v>130.00000000000003</v>
      </c>
      <c r="X6" s="52">
        <v>0</v>
      </c>
      <c r="Y6" s="52">
        <v>5.4</v>
      </c>
      <c r="Z6" s="52">
        <f t="shared" ref="Z6:Z34" si="132">Y6-X6</f>
        <v>5.4</v>
      </c>
      <c r="AA6" s="52">
        <v>0</v>
      </c>
      <c r="AB6" s="52">
        <v>4.593</v>
      </c>
      <c r="AC6" s="59">
        <f t="shared" si="1"/>
        <v>23.319838056680162</v>
      </c>
      <c r="AD6" s="40">
        <f t="shared" ref="AD6:AD38" si="133">((Y6*AB6)-(X6*AA6))/Z6</f>
        <v>4.593</v>
      </c>
      <c r="AE6" s="41">
        <f t="shared" si="2"/>
        <v>89.387707948243985</v>
      </c>
      <c r="AF6" s="42">
        <f t="shared" ref="AF6:AF38" si="134">(AC6*AE6)/100</f>
        <v>20.845068736108718</v>
      </c>
      <c r="AG6" s="60">
        <f t="shared" ref="AG6:AG38" si="135">AC6-AF6</f>
        <v>2.4747693205714434</v>
      </c>
      <c r="AH6" s="55">
        <v>2</v>
      </c>
      <c r="AI6" s="56">
        <v>0.56736111111111109</v>
      </c>
      <c r="AJ6" s="57">
        <v>0.65902777777777777</v>
      </c>
      <c r="AK6" s="58">
        <f t="shared" ref="AK6:AK34" si="136">(AJ6-AI6)*60*24</f>
        <v>132</v>
      </c>
      <c r="AL6" s="52">
        <v>0</v>
      </c>
      <c r="AM6" s="52">
        <v>4.9000000000000004</v>
      </c>
      <c r="AN6" s="52">
        <f t="shared" ref="AN6:AN34" si="137">AM6-AL6</f>
        <v>4.9000000000000004</v>
      </c>
      <c r="AO6" s="52">
        <v>0</v>
      </c>
      <c r="AP6" s="52">
        <v>3.282</v>
      </c>
      <c r="AQ6" s="59">
        <f t="shared" si="3"/>
        <v>20.839978734715576</v>
      </c>
      <c r="AR6" s="40">
        <f t="shared" si="4"/>
        <v>3.282</v>
      </c>
      <c r="AS6" s="41">
        <f t="shared" si="5"/>
        <v>92.416820702402973</v>
      </c>
      <c r="AT6" s="42">
        <f t="shared" ref="AT6:AT38" si="138">(AQ6*AS6)/100</f>
        <v>19.259645781681002</v>
      </c>
      <c r="AU6" s="60">
        <f t="shared" ref="AU6:AU38" si="139">AQ6-AT6</f>
        <v>1.5803329530345742</v>
      </c>
      <c r="AV6" s="55">
        <v>2</v>
      </c>
      <c r="AW6" s="57">
        <v>0.65902777777777777</v>
      </c>
      <c r="AX6" s="57">
        <v>0.75277777777777777</v>
      </c>
      <c r="AY6" s="58">
        <f t="shared" si="6"/>
        <v>135</v>
      </c>
      <c r="AZ6" s="52">
        <v>0</v>
      </c>
      <c r="BA6" s="52">
        <v>4.9000000000000004</v>
      </c>
      <c r="BB6" s="52">
        <f t="shared" si="7"/>
        <v>4.9000000000000004</v>
      </c>
      <c r="BC6" s="52">
        <v>0</v>
      </c>
      <c r="BD6" s="52">
        <v>9.0399999999999991</v>
      </c>
      <c r="BE6" s="59">
        <f t="shared" si="8"/>
        <v>20.376868096166341</v>
      </c>
      <c r="BF6" s="40">
        <f t="shared" si="9"/>
        <v>9.0399999999999991</v>
      </c>
      <c r="BG6" s="41">
        <f t="shared" si="10"/>
        <v>79.112754158964876</v>
      </c>
      <c r="BH6" s="42">
        <f t="shared" si="11"/>
        <v>16.120701562216624</v>
      </c>
      <c r="BI6" s="60">
        <f t="shared" si="12"/>
        <v>4.2561665339497168</v>
      </c>
      <c r="BJ6" s="55">
        <v>2</v>
      </c>
      <c r="BK6" s="57">
        <v>0.75277777777777777</v>
      </c>
      <c r="BL6" s="57">
        <v>0.8208333333333333</v>
      </c>
      <c r="BM6" s="58">
        <f t="shared" si="13"/>
        <v>97.999999999999972</v>
      </c>
      <c r="BN6" s="52">
        <v>0</v>
      </c>
      <c r="BO6" s="52">
        <v>4.2</v>
      </c>
      <c r="BP6" s="52">
        <f t="shared" si="14"/>
        <v>4.2</v>
      </c>
      <c r="BQ6" s="52">
        <v>0</v>
      </c>
      <c r="BR6" s="52">
        <v>3.44</v>
      </c>
      <c r="BS6" s="59">
        <f t="shared" si="15"/>
        <v>24.060150375939855</v>
      </c>
      <c r="BT6" s="40">
        <f t="shared" ref="BT6:BT10" si="140">((BO6*BR6)-(BN6*BQ6))/BP6</f>
        <v>3.44</v>
      </c>
      <c r="BU6" s="41">
        <f t="shared" si="16"/>
        <v>92.05175600739372</v>
      </c>
      <c r="BV6" s="42">
        <f t="shared" si="17"/>
        <v>22.147790919072175</v>
      </c>
      <c r="BW6" s="60">
        <f t="shared" si="18"/>
        <v>1.9123594568676801</v>
      </c>
      <c r="BX6" s="164"/>
      <c r="BY6" s="55">
        <v>2</v>
      </c>
      <c r="BZ6" s="57">
        <v>0.41666666666666669</v>
      </c>
      <c r="CA6" s="57">
        <v>0.51180555555555551</v>
      </c>
      <c r="CB6" s="58">
        <f t="shared" si="19"/>
        <v>136.99999999999991</v>
      </c>
      <c r="CC6" s="52">
        <v>2</v>
      </c>
      <c r="CD6" s="52">
        <v>8.35</v>
      </c>
      <c r="CE6" s="52">
        <f t="shared" si="20"/>
        <v>6.35</v>
      </c>
      <c r="CF6" s="52">
        <v>0.495</v>
      </c>
      <c r="CG6" s="52">
        <v>5.57</v>
      </c>
      <c r="CH6" s="52">
        <v>1</v>
      </c>
      <c r="CI6" s="59">
        <f t="shared" si="21"/>
        <v>26.021257523370487</v>
      </c>
      <c r="CJ6" s="40">
        <f t="shared" ref="CJ6:CJ10" si="141">((CD6*CG6)-(CC6*CF6))/CE6</f>
        <v>7.1684251968503938</v>
      </c>
      <c r="CK6" s="41">
        <f t="shared" si="22"/>
        <v>83.437095201362311</v>
      </c>
      <c r="CL6" s="42">
        <f t="shared" si="23"/>
        <v>21.711381412366286</v>
      </c>
      <c r="CM6" s="60">
        <f t="shared" si="24"/>
        <v>4.3098761110042005</v>
      </c>
      <c r="CN6" s="55">
        <v>2</v>
      </c>
      <c r="CO6" s="57">
        <v>0.51180555555555551</v>
      </c>
      <c r="CP6" s="57">
        <v>0.59166666666666667</v>
      </c>
      <c r="CQ6" s="58">
        <f t="shared" si="25"/>
        <v>115.00000000000007</v>
      </c>
      <c r="CR6" s="52">
        <v>2.2000000000000002</v>
      </c>
      <c r="CS6" s="52">
        <v>7.1</v>
      </c>
      <c r="CT6" s="52">
        <f t="shared" si="26"/>
        <v>4.8999999999999995</v>
      </c>
      <c r="CU6" s="52">
        <v>0.495</v>
      </c>
      <c r="CV6" s="52">
        <v>3.5129999999999999</v>
      </c>
      <c r="CW6" s="15">
        <v>1</v>
      </c>
      <c r="CX6" s="59">
        <f t="shared" si="27"/>
        <v>23.920671243325685</v>
      </c>
      <c r="CY6" s="40">
        <f t="shared" si="28"/>
        <v>4.8680204081632663</v>
      </c>
      <c r="CZ6" s="41">
        <f t="shared" si="29"/>
        <v>88.752263382247534</v>
      </c>
      <c r="DA6" s="42">
        <f t="shared" si="30"/>
        <v>21.230137144677961</v>
      </c>
      <c r="DB6" s="60">
        <f t="shared" si="31"/>
        <v>2.6905340986477242</v>
      </c>
      <c r="DC6" s="55">
        <v>2</v>
      </c>
      <c r="DD6" s="57">
        <v>0.59166666666666667</v>
      </c>
      <c r="DE6" s="57">
        <v>0.68055555555555547</v>
      </c>
      <c r="DF6" s="58">
        <f t="shared" si="32"/>
        <v>127.99999999999986</v>
      </c>
      <c r="DG6" s="52">
        <v>2.2000000000000002</v>
      </c>
      <c r="DH6" s="52">
        <v>6.95</v>
      </c>
      <c r="DI6" s="52">
        <f t="shared" si="33"/>
        <v>4.75</v>
      </c>
      <c r="DJ6" s="52">
        <v>0.495</v>
      </c>
      <c r="DK6" s="52">
        <v>3.5129999999999999</v>
      </c>
      <c r="DL6" s="15">
        <v>1</v>
      </c>
      <c r="DM6" s="59">
        <f t="shared" si="34"/>
        <v>20.833333333333357</v>
      </c>
      <c r="DN6" s="40">
        <f t="shared" si="35"/>
        <v>4.9108105263157897</v>
      </c>
      <c r="DO6" s="41">
        <f t="shared" si="36"/>
        <v>88.65339527191361</v>
      </c>
      <c r="DP6" s="42">
        <f t="shared" si="37"/>
        <v>18.469457348315355</v>
      </c>
      <c r="DQ6" s="60">
        <f t="shared" ref="DQ6:DQ10" si="142">DM6-DP6</f>
        <v>2.3638759850180016</v>
      </c>
      <c r="DR6" s="55">
        <v>2</v>
      </c>
      <c r="DS6" s="57">
        <v>0.68055555555555547</v>
      </c>
      <c r="DT6" s="57">
        <v>0.74861111111111101</v>
      </c>
      <c r="DU6" s="58">
        <f t="shared" ref="DU6:DU12" si="143">(DT6-DS6)*60*24</f>
        <v>97.999999999999972</v>
      </c>
      <c r="DV6" s="52">
        <v>1.9</v>
      </c>
      <c r="DW6" s="52">
        <v>6.95</v>
      </c>
      <c r="DX6" s="52">
        <f t="shared" si="38"/>
        <v>5.0500000000000007</v>
      </c>
      <c r="DY6" s="52">
        <v>0.495</v>
      </c>
      <c r="DZ6" s="52">
        <v>2.54</v>
      </c>
      <c r="EA6" s="15">
        <v>1</v>
      </c>
      <c r="EB6" s="59">
        <f t="shared" si="39"/>
        <v>28.929466523451499</v>
      </c>
      <c r="EC6" s="40">
        <f t="shared" si="40"/>
        <v>3.3094059405940595</v>
      </c>
      <c r="ED6" s="41">
        <f t="shared" si="41"/>
        <v>92.353498288830721</v>
      </c>
      <c r="EE6" s="42">
        <f t="shared" si="42"/>
        <v>26.717374370703638</v>
      </c>
      <c r="EF6" s="60">
        <f t="shared" si="43"/>
        <v>2.2120921527478608</v>
      </c>
      <c r="EG6" s="55">
        <v>2</v>
      </c>
      <c r="EH6" s="57">
        <v>0.74861111111111101</v>
      </c>
      <c r="EI6" s="57">
        <v>0.80763888888888891</v>
      </c>
      <c r="EJ6" s="58">
        <f t="shared" si="44"/>
        <v>85.000000000000171</v>
      </c>
      <c r="EK6" s="52">
        <v>2.1</v>
      </c>
      <c r="EL6" s="52">
        <v>5.65</v>
      </c>
      <c r="EM6" s="52">
        <f>EL6-EK6</f>
        <v>3.5500000000000003</v>
      </c>
      <c r="EN6" s="52">
        <v>0.495</v>
      </c>
      <c r="EO6" s="52">
        <v>7.4</v>
      </c>
      <c r="EP6" s="15">
        <v>1</v>
      </c>
      <c r="EQ6" s="59">
        <f t="shared" si="45"/>
        <v>23.446852425180552</v>
      </c>
      <c r="ER6" s="40">
        <f t="shared" ref="ER6:ER10" si="144">((EL6*EO6)-(EK6*EN6))/EM6</f>
        <v>11.484647887323945</v>
      </c>
      <c r="ES6" s="41">
        <f t="shared" si="46"/>
        <v>73.464307099528781</v>
      </c>
      <c r="ET6" s="42">
        <f t="shared" si="47"/>
        <v>17.225067670807952</v>
      </c>
      <c r="EU6" s="97">
        <f t="shared" si="48"/>
        <v>6.2217847543725995</v>
      </c>
      <c r="EV6" s="164"/>
      <c r="EW6" s="108">
        <f t="shared" si="49"/>
        <v>22.386456462973058</v>
      </c>
      <c r="EX6" s="61">
        <f t="shared" si="50"/>
        <v>1.4834469601996574</v>
      </c>
      <c r="EY6" s="61">
        <f t="shared" ref="EY6:EY10" si="145">(EX6/EW6)*100</f>
        <v>6.626537624001644</v>
      </c>
      <c r="EZ6" s="105">
        <f t="shared" si="51"/>
        <v>5.2309999999999999</v>
      </c>
      <c r="FA6" s="159">
        <f t="shared" si="52"/>
        <v>2.1092922035602348</v>
      </c>
      <c r="FB6" s="177">
        <f t="shared" ref="FB6:FB38" si="146">(FA6/EZ6)*100</f>
        <v>40.322924939021888</v>
      </c>
      <c r="FC6" s="241">
        <f t="shared" ref="FC6:FC38" si="147">AVERAGE(Q6,AE6,AS6,BG6,BU6)</f>
        <v>87.91358595194086</v>
      </c>
      <c r="FD6" s="65">
        <f t="shared" si="53"/>
        <v>19.716289068415978</v>
      </c>
      <c r="FE6" s="170">
        <f t="shared" si="54"/>
        <v>2.0280597369290092</v>
      </c>
      <c r="FF6" s="170">
        <f t="shared" ref="FF6:FF10" si="148">(FD6/EW6)*100</f>
        <v>88.072398152992619</v>
      </c>
      <c r="FG6" s="166">
        <f t="shared" si="55"/>
        <v>2.6701673945570832</v>
      </c>
      <c r="FH6" s="168">
        <f t="shared" si="56"/>
        <v>0.951259419963843</v>
      </c>
      <c r="FI6" s="168">
        <f t="shared" si="57"/>
        <v>11.927601847007406</v>
      </c>
      <c r="FJ6" s="164"/>
      <c r="FK6" s="59">
        <f t="shared" si="58"/>
        <v>24.630316209732314</v>
      </c>
      <c r="FL6" s="101">
        <f t="shared" si="59"/>
        <v>2.7106704937818002</v>
      </c>
      <c r="FM6" s="105">
        <f t="shared" si="60"/>
        <v>6.3482619918494905</v>
      </c>
      <c r="FN6" s="159">
        <f t="shared" si="61"/>
        <v>2.8477062949734444</v>
      </c>
      <c r="FO6" s="177">
        <f t="shared" ref="FO6:FO38" si="149">(FN6/FM6)*100</f>
        <v>44.858046164912594</v>
      </c>
      <c r="FP6" s="241">
        <f t="shared" ref="FP6:FP38" si="150">AVERAGE(CK6,CZ6,DO6,ED6,ES6)</f>
        <v>85.332111848776592</v>
      </c>
      <c r="FQ6" s="191">
        <f t="shared" si="62"/>
        <v>21.070683589374237</v>
      </c>
      <c r="FR6" s="195">
        <f t="shared" ref="FR6:FR38" si="151">_xlfn.STDEV.P(CL6,DA6,DP6,EE6,ET6)</f>
        <v>3.2825653281218909</v>
      </c>
      <c r="FS6" s="198">
        <f t="shared" ref="FS6:FS38" si="152">(FQ6/FK6)*100</f>
        <v>85.54775915157947</v>
      </c>
      <c r="FT6" s="210">
        <f t="shared" si="63"/>
        <v>3.5596326203580775</v>
      </c>
      <c r="FU6" s="207">
        <f t="shared" ref="FU6:FU38" si="153">_xlfn.STDEV.P(CM6,DB6,DQ6,EF6,EU6)</f>
        <v>1.5264960375409473</v>
      </c>
      <c r="FV6" s="204">
        <f t="shared" ref="FV6:FV38" si="154">(FT6/FK6)*100</f>
        <v>14.452240848420534</v>
      </c>
      <c r="FW6" s="213"/>
      <c r="FX6" s="217">
        <f t="shared" si="64"/>
        <v>23.508386336352686</v>
      </c>
      <c r="FY6" s="218">
        <f t="shared" si="65"/>
        <v>2.4561965201453373</v>
      </c>
      <c r="FZ6" s="219">
        <f t="shared" ref="FZ6:FZ10" si="155">(FY6/FX6)*100</f>
        <v>10.448171495068321</v>
      </c>
      <c r="GA6" s="220">
        <f t="shared" si="66"/>
        <v>-2.2963154940754791</v>
      </c>
      <c r="GB6" s="40">
        <f t="shared" si="67"/>
        <v>5.7896309959247461</v>
      </c>
      <c r="GC6" s="124">
        <f t="shared" si="68"/>
        <v>2.5673606993999791</v>
      </c>
      <c r="GD6" s="120">
        <f t="shared" si="69"/>
        <v>44.344116252091268</v>
      </c>
      <c r="GE6" s="126">
        <f t="shared" si="70"/>
        <v>-0.99697752061355305</v>
      </c>
      <c r="GF6" s="62">
        <f t="shared" si="71"/>
        <v>20.393486328895108</v>
      </c>
      <c r="GG6" s="63">
        <f t="shared" si="72"/>
        <v>2.8111789065391743</v>
      </c>
      <c r="GH6" s="64">
        <f t="shared" si="73"/>
        <v>13.784690176078787</v>
      </c>
      <c r="GI6" s="65">
        <f t="shared" ref="GI6:GI10" si="156">AVERAGE(Q6,AE6,AS6,BG6,BU6,CK6,CZ6,DO6,ED6,ES6)</f>
        <v>86.622848900358719</v>
      </c>
      <c r="GJ6" s="66">
        <f t="shared" si="74"/>
        <v>5.931979434842841</v>
      </c>
      <c r="GK6" s="230">
        <f t="shared" si="75"/>
        <v>6.8480539605275847</v>
      </c>
      <c r="GL6" s="210">
        <f t="shared" ref="GL6:GL38" si="157">AVERAGE(S6,AG6,AU6,BI6,BW6,CM6,DB6,DQ6,EF6,EU6)</f>
        <v>3.1149000074575803</v>
      </c>
      <c r="GM6" s="207">
        <f t="shared" ref="GM6:GM38" si="158">_xlfn.STDEV.P(S6,AG6,AU6,BI6,BW6,CM6,DB6,DQ6,EF6,EU6)</f>
        <v>1.3473416104783462</v>
      </c>
      <c r="GN6" s="204">
        <f t="shared" ref="GN6:GN38" si="159">100*GM6/GL6</f>
        <v>43.254730721775658</v>
      </c>
      <c r="GO6" s="142">
        <f t="shared" si="76"/>
        <v>1.1219298733796279</v>
      </c>
      <c r="GP6" s="53">
        <f t="shared" si="77"/>
        <v>-0.93338159370710372</v>
      </c>
      <c r="GQ6" s="53">
        <f t="shared" si="78"/>
        <v>1.5464777282574822</v>
      </c>
      <c r="GR6" s="53">
        <f t="shared" si="79"/>
        <v>2.0095883668067174</v>
      </c>
      <c r="GS6" s="53">
        <f t="shared" si="80"/>
        <v>-1.6736939129667974</v>
      </c>
      <c r="GT6" s="53">
        <f t="shared" ref="GT6:GT38" si="160">-MIN(GO6:GS6)</f>
        <v>1.6736939129667974</v>
      </c>
      <c r="GU6" s="67">
        <f t="shared" ref="GU6:GU38" si="161">MAX(GO6:GS6)</f>
        <v>2.0095883668067174</v>
      </c>
      <c r="GV6" s="142">
        <f t="shared" si="81"/>
        <v>-1.390941313638173</v>
      </c>
      <c r="GW6" s="53">
        <f t="shared" si="82"/>
        <v>0.70964496640662844</v>
      </c>
      <c r="GX6" s="53">
        <f t="shared" si="83"/>
        <v>3.7969828763989568</v>
      </c>
      <c r="GY6" s="53">
        <f t="shared" si="84"/>
        <v>-4.2991503137191849</v>
      </c>
      <c r="GZ6" s="53">
        <f t="shared" si="85"/>
        <v>1.1834637845517619</v>
      </c>
      <c r="HA6" s="53">
        <f t="shared" ref="HA6:HA38" si="162">-MIN(GV6:GZ6)</f>
        <v>4.2991503137191849</v>
      </c>
      <c r="HB6" s="53">
        <f t="shared" ref="HB6:HB10" si="163">MAX(GV6:GZ6)</f>
        <v>3.7969828763989568</v>
      </c>
      <c r="HC6" s="142">
        <f t="shared" si="86"/>
        <v>-0.56899999999999995</v>
      </c>
      <c r="HD6" s="53">
        <f t="shared" si="87"/>
        <v>0.6379999999999999</v>
      </c>
      <c r="HE6" s="53">
        <f t="shared" si="88"/>
        <v>1.9489999999999998</v>
      </c>
      <c r="HF6" s="53">
        <f t="shared" si="89"/>
        <v>-3.8089999999999993</v>
      </c>
      <c r="HG6" s="53">
        <f t="shared" si="90"/>
        <v>1.7909999999999999</v>
      </c>
      <c r="HH6" s="96">
        <f t="shared" ref="HH6:HH38" si="164" xml:space="preserve"> -MIN(HC6:HG6)</f>
        <v>3.8089999999999993</v>
      </c>
      <c r="HI6" s="96">
        <f t="shared" ref="HI6:HI38" si="165" xml:space="preserve"> MAX(HC6:HG6)</f>
        <v>1.9489999999999998</v>
      </c>
      <c r="HJ6" s="238">
        <f t="shared" si="91"/>
        <v>-0.82016320500090334</v>
      </c>
      <c r="HK6" s="96">
        <f t="shared" si="92"/>
        <v>1.4802415836862242</v>
      </c>
      <c r="HL6" s="96">
        <f t="shared" si="93"/>
        <v>1.4374514655337007</v>
      </c>
      <c r="HM6" s="96">
        <f t="shared" si="94"/>
        <v>3.038856051255431</v>
      </c>
      <c r="HN6" s="96">
        <f t="shared" si="95"/>
        <v>-5.1363858954744543</v>
      </c>
      <c r="HO6" s="96">
        <f t="shared" ref="HO6:HO38" si="166">-MIN(HJ6:HN6)</f>
        <v>5.1363858954744543</v>
      </c>
      <c r="HP6" s="96">
        <f t="shared" ref="HP6:HP38" si="167">MAX(HJ6:HN6)</f>
        <v>3.038856051255431</v>
      </c>
      <c r="HQ6" s="68">
        <f t="shared" si="96"/>
        <v>1.3146950092421434</v>
      </c>
      <c r="HR6" s="50">
        <f t="shared" si="97"/>
        <v>-1.4741219963031256</v>
      </c>
      <c r="HS6" s="50">
        <f t="shared" si="98"/>
        <v>-4.5032347504621129</v>
      </c>
      <c r="HT6" s="50">
        <f t="shared" si="99"/>
        <v>-4.4399123368898614</v>
      </c>
      <c r="HU6" s="50">
        <f t="shared" si="100"/>
        <v>14.449278852412078</v>
      </c>
      <c r="HV6" s="53">
        <f t="shared" ref="HV6:HV38" si="168">-MIN(HQ6:HU6)</f>
        <v>4.5032347504621129</v>
      </c>
      <c r="HW6" s="53">
        <f t="shared" ref="HW6:HW38" si="169">MAX(HQ6:HU6)</f>
        <v>14.449278852412078</v>
      </c>
      <c r="HX6" s="68">
        <f t="shared" si="101"/>
        <v>1.8950166474142804</v>
      </c>
      <c r="HY6" s="50">
        <f t="shared" si="102"/>
        <v>-3.4201515334709427</v>
      </c>
      <c r="HZ6" s="50">
        <f t="shared" si="103"/>
        <v>-3.3212834231370181</v>
      </c>
      <c r="IA6" s="50">
        <f t="shared" si="104"/>
        <v>-7.0213864400541297</v>
      </c>
      <c r="IB6" s="50">
        <f t="shared" si="105"/>
        <v>11.86780474924781</v>
      </c>
      <c r="IC6" s="53">
        <f t="shared" ref="IC6:IC38" si="170">-MIN(HX6:IB6)</f>
        <v>7.0213864400541297</v>
      </c>
      <c r="ID6" s="53">
        <f t="shared" ref="ID6:ID38" si="171">MAX(HX6:IB6)</f>
        <v>11.86780474924781</v>
      </c>
      <c r="IE6" s="68">
        <f t="shared" si="106"/>
        <v>-0.49194927458538729</v>
      </c>
      <c r="IF6" s="50">
        <f t="shared" si="107"/>
        <v>-1.12877966769274</v>
      </c>
      <c r="IG6" s="50">
        <f t="shared" si="108"/>
        <v>0.45664328673497678</v>
      </c>
      <c r="IH6" s="50">
        <f t="shared" si="109"/>
        <v>3.5955875061993545</v>
      </c>
      <c r="II6" s="50">
        <f t="shared" si="110"/>
        <v>-2.431501850656197</v>
      </c>
      <c r="IJ6" s="53">
        <f t="shared" ref="IJ6:IJ38" si="172">-MIN(IE6:II6)</f>
        <v>2.431501850656197</v>
      </c>
      <c r="IK6" s="67">
        <f t="shared" ref="IK6:IK38" si="173">MAX(IE6:II6)</f>
        <v>3.5955875061993545</v>
      </c>
      <c r="IL6" s="50">
        <f t="shared" si="111"/>
        <v>-0.64069782299204903</v>
      </c>
      <c r="IM6" s="50">
        <f t="shared" si="112"/>
        <v>-0.15945355530372396</v>
      </c>
      <c r="IN6" s="50">
        <f t="shared" si="113"/>
        <v>2.6012262410588818</v>
      </c>
      <c r="IO6" s="50">
        <f t="shared" si="114"/>
        <v>-5.6466907813294007</v>
      </c>
      <c r="IP6" s="50">
        <f t="shared" si="115"/>
        <v>3.8456159185662848</v>
      </c>
      <c r="IQ6" s="53">
        <f t="shared" ref="IQ6:IQ10" si="174">-MIN(IL6:IP6)</f>
        <v>5.6466907813294007</v>
      </c>
      <c r="IR6" s="53">
        <f t="shared" ref="IR6:IR10" si="175">MAX(IL6:IP6)</f>
        <v>3.8456159185662848</v>
      </c>
      <c r="IS6" s="68">
        <f t="shared" si="116"/>
        <v>-0.4570413138049183</v>
      </c>
      <c r="IT6" s="50">
        <f t="shared" si="117"/>
        <v>0.1953980739856398</v>
      </c>
      <c r="IU6" s="50">
        <f t="shared" si="118"/>
        <v>1.089834441522509</v>
      </c>
      <c r="IV6" s="50">
        <f t="shared" si="119"/>
        <v>-1.5859991393926336</v>
      </c>
      <c r="IW6" s="50">
        <f t="shared" si="120"/>
        <v>0.75780793768940313</v>
      </c>
      <c r="IX6" s="53">
        <f t="shared" ref="IX6:IX38" si="176">-MIN(IS6:IW6)</f>
        <v>1.5859991393926336</v>
      </c>
      <c r="IY6" s="53">
        <f t="shared" ref="IY6:IY38" si="177">MAX(IS6:IW6)</f>
        <v>1.089834441522509</v>
      </c>
      <c r="IZ6" s="68">
        <f t="shared" si="121"/>
        <v>-0.75024349064612306</v>
      </c>
      <c r="JA6" s="50">
        <f t="shared" si="122"/>
        <v>0.86909852171035329</v>
      </c>
      <c r="JB6" s="50">
        <f t="shared" si="123"/>
        <v>1.1957566353400759</v>
      </c>
      <c r="JC6" s="50">
        <f t="shared" si="124"/>
        <v>1.3475404676102167</v>
      </c>
      <c r="JD6" s="50">
        <f t="shared" si="125"/>
        <v>-2.662152134014522</v>
      </c>
      <c r="JE6" s="53">
        <f t="shared" ref="JE6:JE38" si="178">-MIN(IZ6:JD6)</f>
        <v>2.662152134014522</v>
      </c>
      <c r="JF6" s="67">
        <f t="shared" ref="JF6:JF38" si="179">MAX(IZ6:JD6)</f>
        <v>1.3475404676102167</v>
      </c>
    </row>
    <row r="7" spans="1:266" x14ac:dyDescent="0.25">
      <c r="A7" s="51">
        <v>1</v>
      </c>
      <c r="B7" s="52">
        <v>3</v>
      </c>
      <c r="C7" s="142">
        <v>488936.7</v>
      </c>
      <c r="D7" s="53">
        <v>4271464.0999999996</v>
      </c>
      <c r="E7" s="54">
        <v>0.435</v>
      </c>
      <c r="F7" s="55">
        <v>3</v>
      </c>
      <c r="G7" s="56">
        <v>0.41875000000000001</v>
      </c>
      <c r="H7" s="57">
        <v>0.47638888888888892</v>
      </c>
      <c r="I7" s="58">
        <f t="shared" si="126"/>
        <v>83.000000000000028</v>
      </c>
      <c r="J7" s="52">
        <v>0</v>
      </c>
      <c r="K7" s="52">
        <v>7.55</v>
      </c>
      <c r="L7" s="52">
        <f t="shared" si="127"/>
        <v>7.55</v>
      </c>
      <c r="M7" s="52">
        <v>0</v>
      </c>
      <c r="N7" s="52">
        <v>1.0920000000000001</v>
      </c>
      <c r="O7" s="59">
        <f t="shared" ref="O7:O38" si="180">(L7/0.2565)*(1440/I7)*(1/10)</f>
        <v>51.067427605157462</v>
      </c>
      <c r="P7" s="40">
        <f t="shared" si="128"/>
        <v>1.0920000000000001</v>
      </c>
      <c r="Q7" s="41">
        <f t="shared" si="0"/>
        <v>97.476894639556377</v>
      </c>
      <c r="R7" s="42">
        <f t="shared" si="129"/>
        <v>49.778942601811067</v>
      </c>
      <c r="S7" s="60">
        <f t="shared" si="130"/>
        <v>1.2884850033463948</v>
      </c>
      <c r="T7" s="55">
        <v>3</v>
      </c>
      <c r="U7" s="56">
        <v>0.47638888888888892</v>
      </c>
      <c r="V7" s="57">
        <v>0.56666666666666665</v>
      </c>
      <c r="W7" s="58">
        <f t="shared" si="131"/>
        <v>129.99999999999994</v>
      </c>
      <c r="X7" s="52">
        <v>0</v>
      </c>
      <c r="Y7" s="52">
        <v>11.6</v>
      </c>
      <c r="Z7" s="52">
        <f t="shared" si="132"/>
        <v>11.6</v>
      </c>
      <c r="AA7" s="52">
        <v>0</v>
      </c>
      <c r="AB7" s="52">
        <v>0.56000000000000005</v>
      </c>
      <c r="AC7" s="59">
        <f t="shared" si="1"/>
        <v>50.094466936572225</v>
      </c>
      <c r="AD7" s="40">
        <f t="shared" si="133"/>
        <v>0.56000000000000005</v>
      </c>
      <c r="AE7" s="41">
        <f t="shared" si="2"/>
        <v>98.706099815157117</v>
      </c>
      <c r="AF7" s="42">
        <f t="shared" si="134"/>
        <v>49.446294536283858</v>
      </c>
      <c r="AG7" s="60">
        <f t="shared" si="135"/>
        <v>0.64817240028836665</v>
      </c>
      <c r="AH7" s="55">
        <v>3</v>
      </c>
      <c r="AI7" s="56">
        <v>0.56666666666666665</v>
      </c>
      <c r="AJ7" s="57">
        <v>0.65902777777777777</v>
      </c>
      <c r="AK7" s="58">
        <f t="shared" si="136"/>
        <v>133</v>
      </c>
      <c r="AL7" s="52">
        <v>0</v>
      </c>
      <c r="AM7" s="52">
        <v>10.3</v>
      </c>
      <c r="AN7" s="52">
        <f t="shared" si="137"/>
        <v>10.3</v>
      </c>
      <c r="AO7" s="52">
        <v>0</v>
      </c>
      <c r="AP7" s="52">
        <v>2.08</v>
      </c>
      <c r="AQ7" s="59">
        <f t="shared" si="3"/>
        <v>43.477113837224643</v>
      </c>
      <c r="AR7" s="40">
        <f t="shared" si="4"/>
        <v>2.08</v>
      </c>
      <c r="AS7" s="41">
        <f t="shared" si="5"/>
        <v>95.194085027726445</v>
      </c>
      <c r="AT7" s="42">
        <f t="shared" si="138"/>
        <v>41.387640713809041</v>
      </c>
      <c r="AU7" s="60">
        <f t="shared" si="139"/>
        <v>2.0894731234156012</v>
      </c>
      <c r="AV7" s="55">
        <v>3</v>
      </c>
      <c r="AW7" s="57">
        <v>0.65902777777777777</v>
      </c>
      <c r="AX7" s="57">
        <v>0.75138888888888899</v>
      </c>
      <c r="AY7" s="58">
        <f t="shared" si="6"/>
        <v>133.00000000000017</v>
      </c>
      <c r="AZ7" s="52">
        <v>0</v>
      </c>
      <c r="BA7" s="52">
        <v>9.5</v>
      </c>
      <c r="BB7" s="52">
        <f t="shared" si="7"/>
        <v>9.5</v>
      </c>
      <c r="BC7" s="52">
        <v>0</v>
      </c>
      <c r="BD7" s="52">
        <v>1.4830000000000001</v>
      </c>
      <c r="BE7" s="59">
        <f t="shared" si="8"/>
        <v>40.100250626566371</v>
      </c>
      <c r="BF7" s="40">
        <f t="shared" si="9"/>
        <v>1.4830000000000001</v>
      </c>
      <c r="BG7" s="41">
        <f t="shared" si="10"/>
        <v>96.573475046210731</v>
      </c>
      <c r="BH7" s="42">
        <f t="shared" si="11"/>
        <v>38.726205532315042</v>
      </c>
      <c r="BI7" s="60">
        <f t="shared" si="12"/>
        <v>1.3740450942513291</v>
      </c>
      <c r="BJ7" s="55">
        <v>3</v>
      </c>
      <c r="BK7" s="57">
        <v>0.75138888888888899</v>
      </c>
      <c r="BL7" s="57">
        <v>0.8208333333333333</v>
      </c>
      <c r="BM7" s="58">
        <f t="shared" si="13"/>
        <v>99.999999999999815</v>
      </c>
      <c r="BN7" s="52">
        <v>0</v>
      </c>
      <c r="BO7" s="52">
        <v>8.4499999999999993</v>
      </c>
      <c r="BP7" s="52">
        <f t="shared" si="14"/>
        <v>8.4499999999999993</v>
      </c>
      <c r="BQ7" s="52">
        <v>0</v>
      </c>
      <c r="BR7" s="52">
        <v>0.83099999999999996</v>
      </c>
      <c r="BS7" s="59">
        <f t="shared" si="15"/>
        <v>47.438596491228161</v>
      </c>
      <c r="BT7" s="40">
        <f t="shared" si="140"/>
        <v>0.83099999999999996</v>
      </c>
      <c r="BU7" s="41">
        <f t="shared" si="16"/>
        <v>98.079944547134929</v>
      </c>
      <c r="BV7" s="42">
        <f t="shared" si="17"/>
        <v>46.527749132535675</v>
      </c>
      <c r="BW7" s="60">
        <f t="shared" si="18"/>
        <v>0.9108473586924859</v>
      </c>
      <c r="BX7" s="164"/>
      <c r="BY7" s="55">
        <v>3</v>
      </c>
      <c r="BZ7" s="57">
        <v>0.41666666666666669</v>
      </c>
      <c r="CA7" s="57">
        <v>0.51111111111111118</v>
      </c>
      <c r="CB7" s="58">
        <f t="shared" si="19"/>
        <v>136.00000000000006</v>
      </c>
      <c r="CC7" s="52">
        <v>1.85</v>
      </c>
      <c r="CD7" s="52">
        <v>15.55</v>
      </c>
      <c r="CE7" s="52">
        <f t="shared" si="20"/>
        <v>13.700000000000001</v>
      </c>
      <c r="CF7" s="52">
        <v>0.495</v>
      </c>
      <c r="CG7" s="52">
        <v>0.629</v>
      </c>
      <c r="CH7" s="15">
        <v>1</v>
      </c>
      <c r="CI7" s="59">
        <f t="shared" si="21"/>
        <v>56.553147574819391</v>
      </c>
      <c r="CJ7" s="40">
        <f t="shared" si="141"/>
        <v>0.64709489051094893</v>
      </c>
      <c r="CK7" s="41">
        <f t="shared" si="22"/>
        <v>98.504863931351778</v>
      </c>
      <c r="CL7" s="42">
        <f t="shared" si="23"/>
        <v>55.707601067472403</v>
      </c>
      <c r="CM7" s="60">
        <f t="shared" si="24"/>
        <v>0.84554650734698811</v>
      </c>
      <c r="CN7" s="55">
        <v>3</v>
      </c>
      <c r="CO7" s="57">
        <v>0.51111111111111118</v>
      </c>
      <c r="CP7" s="57">
        <v>0.59097222222222223</v>
      </c>
      <c r="CQ7" s="58">
        <f t="shared" si="25"/>
        <v>114.9999999999999</v>
      </c>
      <c r="CR7" s="52">
        <v>2.0499999999999998</v>
      </c>
      <c r="CS7" s="52">
        <v>12.85</v>
      </c>
      <c r="CT7" s="52">
        <f t="shared" si="26"/>
        <v>10.8</v>
      </c>
      <c r="CU7" s="52">
        <v>0.495</v>
      </c>
      <c r="CV7" s="52">
        <v>1.988</v>
      </c>
      <c r="CW7" s="15">
        <v>1</v>
      </c>
      <c r="CX7" s="59">
        <f t="shared" si="27"/>
        <v>52.723112128146504</v>
      </c>
      <c r="CY7" s="40">
        <f t="shared" si="28"/>
        <v>2.2713935185185186</v>
      </c>
      <c r="CZ7" s="41">
        <f t="shared" si="29"/>
        <v>94.75186340453206</v>
      </c>
      <c r="DA7" s="42">
        <f t="shared" si="30"/>
        <v>49.956131186279656</v>
      </c>
      <c r="DB7" s="60">
        <f t="shared" si="31"/>
        <v>2.7669809418668478</v>
      </c>
      <c r="DC7" s="55">
        <v>3</v>
      </c>
      <c r="DD7" s="57">
        <v>0.59097222222222223</v>
      </c>
      <c r="DE7" s="57">
        <v>0.68055555555555547</v>
      </c>
      <c r="DF7" s="58">
        <f t="shared" si="32"/>
        <v>128.99999999999989</v>
      </c>
      <c r="DG7" s="52">
        <v>2.0499999999999998</v>
      </c>
      <c r="DH7" s="52">
        <v>13.7</v>
      </c>
      <c r="DI7" s="52">
        <f t="shared" si="33"/>
        <v>11.649999999999999</v>
      </c>
      <c r="DJ7" s="52">
        <v>0.495</v>
      </c>
      <c r="DK7" s="52">
        <v>1.988</v>
      </c>
      <c r="DL7" s="15">
        <v>1</v>
      </c>
      <c r="DM7" s="59">
        <f t="shared" si="34"/>
        <v>50.700394396844857</v>
      </c>
      <c r="DN7" s="40">
        <f t="shared" si="35"/>
        <v>2.2507167381974251</v>
      </c>
      <c r="DO7" s="41">
        <f t="shared" si="36"/>
        <v>94.799637850745327</v>
      </c>
      <c r="DP7" s="42">
        <f t="shared" si="37"/>
        <v>48.063790277108502</v>
      </c>
      <c r="DQ7" s="60">
        <f t="shared" si="142"/>
        <v>2.6366041197363543</v>
      </c>
      <c r="DR7" s="55">
        <v>3</v>
      </c>
      <c r="DS7" s="57">
        <v>0.68055555555555547</v>
      </c>
      <c r="DT7" s="57">
        <v>0.74861111111111101</v>
      </c>
      <c r="DU7" s="58">
        <f t="shared" si="143"/>
        <v>97.999999999999972</v>
      </c>
      <c r="DV7" s="52">
        <v>2.2000000000000002</v>
      </c>
      <c r="DW7" s="52">
        <v>9.35</v>
      </c>
      <c r="DX7" s="52">
        <f t="shared" si="38"/>
        <v>7.1499999999999995</v>
      </c>
      <c r="DY7" s="52">
        <v>0.495</v>
      </c>
      <c r="DZ7" s="52">
        <v>0.73</v>
      </c>
      <c r="EA7" s="15">
        <v>1</v>
      </c>
      <c r="EB7" s="59">
        <f t="shared" si="39"/>
        <v>40.959541711421423</v>
      </c>
      <c r="EC7" s="40">
        <f t="shared" si="40"/>
        <v>0.80230769230769228</v>
      </c>
      <c r="ED7" s="41">
        <f t="shared" si="41"/>
        <v>98.146239158253948</v>
      </c>
      <c r="EE7" s="42">
        <f t="shared" si="42"/>
        <v>40.200249766216452</v>
      </c>
      <c r="EF7" s="60">
        <f t="shared" si="43"/>
        <v>0.75929194520497134</v>
      </c>
      <c r="EG7" s="55">
        <v>3</v>
      </c>
      <c r="EH7" s="57">
        <v>0.74861111111111101</v>
      </c>
      <c r="EI7" s="57">
        <v>0.80763888888888891</v>
      </c>
      <c r="EJ7" s="58">
        <f t="shared" si="44"/>
        <v>85.000000000000171</v>
      </c>
      <c r="EK7" s="52">
        <v>2.0499999999999998</v>
      </c>
      <c r="EL7" s="52">
        <v>8.75</v>
      </c>
      <c r="EM7" s="52">
        <f>EL7-EK7</f>
        <v>6.7</v>
      </c>
      <c r="EN7" s="52">
        <v>0.495</v>
      </c>
      <c r="EO7" s="52">
        <v>0.69399999999999995</v>
      </c>
      <c r="EP7" s="15">
        <v>1</v>
      </c>
      <c r="EQ7" s="59">
        <f t="shared" si="45"/>
        <v>44.251805985552025</v>
      </c>
      <c r="ER7" s="40">
        <f t="shared" si="144"/>
        <v>0.75488805970149253</v>
      </c>
      <c r="ES7" s="41">
        <f t="shared" si="46"/>
        <v>98.255803928600983</v>
      </c>
      <c r="ET7" s="42">
        <f t="shared" si="47"/>
        <v>43.47996772402891</v>
      </c>
      <c r="EU7" s="97">
        <f t="shared" si="48"/>
        <v>0.77183826152311497</v>
      </c>
      <c r="EV7" s="164"/>
      <c r="EW7" s="108">
        <f t="shared" si="49"/>
        <v>46.435571099349772</v>
      </c>
      <c r="EX7" s="61">
        <f t="shared" si="50"/>
        <v>4.1167081081728156</v>
      </c>
      <c r="EY7" s="61">
        <f t="shared" si="145"/>
        <v>8.8654193557026382</v>
      </c>
      <c r="EZ7" s="105">
        <f t="shared" si="51"/>
        <v>1.2091999999999998</v>
      </c>
      <c r="FA7" s="159">
        <f t="shared" si="52"/>
        <v>0.53131738160914788</v>
      </c>
      <c r="FB7" s="177">
        <f t="shared" si="146"/>
        <v>43.939578366618257</v>
      </c>
      <c r="FC7" s="241">
        <f t="shared" si="147"/>
        <v>97.206099815157103</v>
      </c>
      <c r="FD7" s="65">
        <f t="shared" si="53"/>
        <v>45.173366503350941</v>
      </c>
      <c r="FE7" s="170">
        <f t="shared" si="54"/>
        <v>4.4091087947479748</v>
      </c>
      <c r="FF7" s="170">
        <f t="shared" si="148"/>
        <v>97.281815284885113</v>
      </c>
      <c r="FG7" s="166">
        <f t="shared" si="55"/>
        <v>1.2622045959988355</v>
      </c>
      <c r="FH7" s="168">
        <f t="shared" si="56"/>
        <v>0.48950170967844331</v>
      </c>
      <c r="FI7" s="168">
        <f t="shared" si="57"/>
        <v>2.7181847151148957</v>
      </c>
      <c r="FJ7" s="164"/>
      <c r="FK7" s="59">
        <f t="shared" si="58"/>
        <v>49.037600359356837</v>
      </c>
      <c r="FL7" s="101">
        <f t="shared" si="59"/>
        <v>5.6743315071410052</v>
      </c>
      <c r="FM7" s="105">
        <f t="shared" si="60"/>
        <v>1.3452801798472156</v>
      </c>
      <c r="FN7" s="159">
        <f t="shared" si="61"/>
        <v>0.74944592243370922</v>
      </c>
      <c r="FO7" s="177">
        <f t="shared" si="149"/>
        <v>55.709281505866258</v>
      </c>
      <c r="FP7" s="241">
        <f t="shared" si="150"/>
        <v>96.891681654696825</v>
      </c>
      <c r="FQ7" s="191">
        <f t="shared" si="62"/>
        <v>47.481548004221182</v>
      </c>
      <c r="FR7" s="195">
        <f t="shared" si="151"/>
        <v>5.3508964811194435</v>
      </c>
      <c r="FS7" s="198">
        <f t="shared" si="152"/>
        <v>96.826817903542164</v>
      </c>
      <c r="FT7" s="210">
        <f t="shared" si="63"/>
        <v>1.5560523551356553</v>
      </c>
      <c r="FU7" s="207">
        <f t="shared" si="153"/>
        <v>0.93686473018678962</v>
      </c>
      <c r="FV7" s="204">
        <f t="shared" si="154"/>
        <v>3.1731820964578374</v>
      </c>
      <c r="FW7" s="213"/>
      <c r="FX7" s="217">
        <f t="shared" si="64"/>
        <v>47.736585729353308</v>
      </c>
      <c r="FY7" s="218">
        <f t="shared" si="65"/>
        <v>5.1249683821363767</v>
      </c>
      <c r="FZ7" s="219">
        <f t="shared" si="155"/>
        <v>10.735934092967661</v>
      </c>
      <c r="GA7" s="220">
        <f t="shared" si="66"/>
        <v>-1.1737377588606517</v>
      </c>
      <c r="GB7" s="40">
        <f t="shared" si="67"/>
        <v>1.2772400899236078</v>
      </c>
      <c r="GC7" s="124">
        <f t="shared" si="68"/>
        <v>0.65315628234218881</v>
      </c>
      <c r="GD7" s="120">
        <f t="shared" si="69"/>
        <v>51.138097488096726</v>
      </c>
      <c r="GE7" s="126">
        <f t="shared" si="70"/>
        <v>-0.46841635638567969</v>
      </c>
      <c r="GF7" s="62">
        <f t="shared" si="71"/>
        <v>46.327457253786065</v>
      </c>
      <c r="GG7" s="63">
        <f t="shared" si="72"/>
        <v>5.0366747183067195</v>
      </c>
      <c r="GH7" s="64">
        <f t="shared" si="73"/>
        <v>10.871899769321146</v>
      </c>
      <c r="GI7" s="65">
        <f t="shared" si="156"/>
        <v>97.048890734926957</v>
      </c>
      <c r="GJ7" s="66">
        <f t="shared" si="74"/>
        <v>1.5091411329533002</v>
      </c>
      <c r="GK7" s="230">
        <f t="shared" si="75"/>
        <v>1.5550318211006351</v>
      </c>
      <c r="GL7" s="210">
        <f t="shared" si="157"/>
        <v>1.4091284755672455</v>
      </c>
      <c r="GM7" s="207">
        <f t="shared" si="158"/>
        <v>0.76174165542556127</v>
      </c>
      <c r="GN7" s="204">
        <f t="shared" si="159"/>
        <v>54.057644042635765</v>
      </c>
      <c r="GO7" s="142">
        <f t="shared" si="76"/>
        <v>1.3010146300035359</v>
      </c>
      <c r="GP7" s="53">
        <f t="shared" si="77"/>
        <v>-3.6588958372224525</v>
      </c>
      <c r="GQ7" s="53">
        <f t="shared" si="78"/>
        <v>2.9584572621251297</v>
      </c>
      <c r="GR7" s="53">
        <f t="shared" si="79"/>
        <v>6.3353204727834012</v>
      </c>
      <c r="GS7" s="53">
        <f t="shared" si="80"/>
        <v>-1.0030253918783885</v>
      </c>
      <c r="GT7" s="53">
        <f t="shared" si="160"/>
        <v>3.6588958372224525</v>
      </c>
      <c r="GU7" s="67">
        <f t="shared" si="161"/>
        <v>6.3353204727834012</v>
      </c>
      <c r="GV7" s="142">
        <f t="shared" si="81"/>
        <v>-7.5155472154625542</v>
      </c>
      <c r="GW7" s="53">
        <f t="shared" si="82"/>
        <v>-3.6855117687896666</v>
      </c>
      <c r="GX7" s="53">
        <f t="shared" si="83"/>
        <v>-1.6627940374880197</v>
      </c>
      <c r="GY7" s="53">
        <f t="shared" si="84"/>
        <v>8.0780586479354142</v>
      </c>
      <c r="GZ7" s="53">
        <f t="shared" si="85"/>
        <v>4.7857943738048121</v>
      </c>
      <c r="HA7" s="53">
        <f t="shared" si="162"/>
        <v>7.5155472154625542</v>
      </c>
      <c r="HB7" s="53">
        <f t="shared" si="163"/>
        <v>8.0780586479354142</v>
      </c>
      <c r="HC7" s="142">
        <f t="shared" si="86"/>
        <v>0.11719999999999975</v>
      </c>
      <c r="HD7" s="53">
        <f t="shared" si="87"/>
        <v>0.64919999999999978</v>
      </c>
      <c r="HE7" s="53">
        <f t="shared" si="88"/>
        <v>-0.87080000000000024</v>
      </c>
      <c r="HF7" s="53">
        <f t="shared" si="89"/>
        <v>-0.27380000000000027</v>
      </c>
      <c r="HG7" s="53">
        <f t="shared" si="90"/>
        <v>0.37819999999999987</v>
      </c>
      <c r="HH7" s="96">
        <f t="shared" si="164"/>
        <v>0.87080000000000024</v>
      </c>
      <c r="HI7" s="96">
        <f t="shared" si="165"/>
        <v>0.64919999999999978</v>
      </c>
      <c r="HJ7" s="238">
        <f t="shared" si="91"/>
        <v>0.69818528933626667</v>
      </c>
      <c r="HK7" s="96">
        <f t="shared" si="92"/>
        <v>-0.92611333867130297</v>
      </c>
      <c r="HL7" s="96">
        <f t="shared" si="93"/>
        <v>-0.90543655835020953</v>
      </c>
      <c r="HM7" s="96">
        <f t="shared" si="94"/>
        <v>0.54297248753952332</v>
      </c>
      <c r="HN7" s="96">
        <f t="shared" si="95"/>
        <v>0.59039212014572306</v>
      </c>
      <c r="HO7" s="96">
        <f t="shared" si="166"/>
        <v>0.92611333867130297</v>
      </c>
      <c r="HP7" s="96">
        <f t="shared" si="167"/>
        <v>0.69818528933626667</v>
      </c>
      <c r="HQ7" s="68">
        <f t="shared" si="96"/>
        <v>-0.2707948243992746</v>
      </c>
      <c r="HR7" s="50">
        <f t="shared" si="97"/>
        <v>-1.5000000000000142</v>
      </c>
      <c r="HS7" s="50">
        <f t="shared" si="98"/>
        <v>2.0120147874306582</v>
      </c>
      <c r="HT7" s="50">
        <f t="shared" si="99"/>
        <v>-0.94013934309684544</v>
      </c>
      <c r="HU7" s="50">
        <f t="shared" si="100"/>
        <v>-1.0497041134438803</v>
      </c>
      <c r="HV7" s="53">
        <f t="shared" si="168"/>
        <v>1.5000000000000142</v>
      </c>
      <c r="HW7" s="53">
        <f t="shared" si="169"/>
        <v>2.0120147874306582</v>
      </c>
      <c r="HX7" s="68">
        <f t="shared" si="101"/>
        <v>-1.6131822766549533</v>
      </c>
      <c r="HY7" s="50">
        <f t="shared" si="102"/>
        <v>2.1398182501647653</v>
      </c>
      <c r="HZ7" s="50">
        <f t="shared" si="103"/>
        <v>2.0920438039514977</v>
      </c>
      <c r="IA7" s="50">
        <f t="shared" si="104"/>
        <v>-1.2545575035571233</v>
      </c>
      <c r="IB7" s="50">
        <f t="shared" si="105"/>
        <v>-1.3641222739041581</v>
      </c>
      <c r="IC7" s="53">
        <f t="shared" si="170"/>
        <v>1.6131822766549533</v>
      </c>
      <c r="ID7" s="53">
        <f t="shared" si="171"/>
        <v>2.1398182501647653</v>
      </c>
      <c r="IE7" s="68">
        <f t="shared" si="106"/>
        <v>-4.6055760984601264</v>
      </c>
      <c r="IF7" s="50">
        <f t="shared" si="107"/>
        <v>-4.2729280329329171</v>
      </c>
      <c r="IG7" s="50">
        <f t="shared" si="108"/>
        <v>3.7857257895418996</v>
      </c>
      <c r="IH7" s="50">
        <f t="shared" si="109"/>
        <v>6.447160971035899</v>
      </c>
      <c r="II7" s="50">
        <f t="shared" si="110"/>
        <v>-1.3543826291847338</v>
      </c>
      <c r="IJ7" s="53">
        <f t="shared" si="172"/>
        <v>4.6055760984601264</v>
      </c>
      <c r="IK7" s="67">
        <f t="shared" si="173"/>
        <v>6.447160971035899</v>
      </c>
      <c r="IL7" s="50">
        <f t="shared" si="111"/>
        <v>-8.2260530632512214</v>
      </c>
      <c r="IM7" s="50">
        <f t="shared" si="112"/>
        <v>-2.4745831820584741</v>
      </c>
      <c r="IN7" s="50">
        <f t="shared" si="113"/>
        <v>-0.58224227288732067</v>
      </c>
      <c r="IO7" s="50">
        <f t="shared" si="114"/>
        <v>7.2812982380047302</v>
      </c>
      <c r="IP7" s="50">
        <f t="shared" si="115"/>
        <v>4.0015802801922717</v>
      </c>
      <c r="IQ7" s="53">
        <f t="shared" si="174"/>
        <v>8.2260530632512214</v>
      </c>
      <c r="IR7" s="53">
        <f t="shared" si="175"/>
        <v>7.2812982380047302</v>
      </c>
      <c r="IS7" s="68">
        <f t="shared" si="116"/>
        <v>-2.628040734755932E-2</v>
      </c>
      <c r="IT7" s="50">
        <f t="shared" si="117"/>
        <v>0.61403219571046885</v>
      </c>
      <c r="IU7" s="50">
        <f t="shared" si="118"/>
        <v>-0.82726852741676571</v>
      </c>
      <c r="IV7" s="50">
        <f t="shared" si="119"/>
        <v>-0.11184049825249365</v>
      </c>
      <c r="IW7" s="50">
        <f t="shared" si="120"/>
        <v>0.3513572373063496</v>
      </c>
      <c r="IX7" s="53">
        <f t="shared" si="176"/>
        <v>0.82726852741676571</v>
      </c>
      <c r="IY7" s="53">
        <f t="shared" si="177"/>
        <v>0.61403219571046885</v>
      </c>
      <c r="IZ7" s="68">
        <f t="shared" si="121"/>
        <v>0.71050584778866721</v>
      </c>
      <c r="JA7" s="50">
        <f t="shared" si="122"/>
        <v>-1.2109285867311925</v>
      </c>
      <c r="JB7" s="50">
        <f t="shared" si="123"/>
        <v>-1.080551764600699</v>
      </c>
      <c r="JC7" s="50">
        <f t="shared" si="124"/>
        <v>0.79676040993068398</v>
      </c>
      <c r="JD7" s="50">
        <f t="shared" si="125"/>
        <v>0.78421409361254035</v>
      </c>
      <c r="JE7" s="53">
        <f t="shared" si="178"/>
        <v>1.2109285867311925</v>
      </c>
      <c r="JF7" s="67">
        <f t="shared" si="179"/>
        <v>0.79676040993068398</v>
      </c>
    </row>
    <row r="8" spans="1:266" x14ac:dyDescent="0.25">
      <c r="A8" s="51">
        <v>1</v>
      </c>
      <c r="B8" s="52">
        <v>4</v>
      </c>
      <c r="C8" s="142">
        <v>488939.6</v>
      </c>
      <c r="D8" s="53">
        <v>4271464.3</v>
      </c>
      <c r="E8" s="54">
        <v>0.47899999999999998</v>
      </c>
      <c r="F8" s="55">
        <v>4</v>
      </c>
      <c r="G8" s="56">
        <v>0.42499999999999999</v>
      </c>
      <c r="H8" s="57">
        <v>0.47569444444444442</v>
      </c>
      <c r="I8" s="58">
        <f t="shared" si="126"/>
        <v>72.999999999999986</v>
      </c>
      <c r="J8" s="52">
        <v>0</v>
      </c>
      <c r="K8" s="52">
        <v>10.1</v>
      </c>
      <c r="L8" s="52">
        <f t="shared" si="127"/>
        <v>10.1</v>
      </c>
      <c r="M8" s="52">
        <v>0</v>
      </c>
      <c r="N8" s="52">
        <v>0.90200000000000002</v>
      </c>
      <c r="O8" s="59">
        <f t="shared" si="180"/>
        <v>77.673636145157431</v>
      </c>
      <c r="P8" s="40">
        <f t="shared" si="128"/>
        <v>0.90200000000000014</v>
      </c>
      <c r="Q8" s="41">
        <f t="shared" si="0"/>
        <v>97.915896487985208</v>
      </c>
      <c r="R8" s="42">
        <f t="shared" si="129"/>
        <v>76.054837166346616</v>
      </c>
      <c r="S8" s="60">
        <f t="shared" si="130"/>
        <v>1.6187989788108155</v>
      </c>
      <c r="T8" s="55">
        <v>4</v>
      </c>
      <c r="U8" s="56">
        <v>0.47569444444444442</v>
      </c>
      <c r="V8" s="57">
        <v>0.56597222222222221</v>
      </c>
      <c r="W8" s="58">
        <f t="shared" si="131"/>
        <v>130.00000000000003</v>
      </c>
      <c r="X8" s="52">
        <v>0</v>
      </c>
      <c r="Y8" s="52">
        <v>15.1</v>
      </c>
      <c r="Z8" s="52">
        <f t="shared" si="132"/>
        <v>15.1</v>
      </c>
      <c r="AA8" s="52">
        <v>0</v>
      </c>
      <c r="AB8" s="52">
        <v>0.78500000000000003</v>
      </c>
      <c r="AC8" s="59">
        <f t="shared" si="1"/>
        <v>65.20917678812414</v>
      </c>
      <c r="AD8" s="40">
        <f t="shared" si="133"/>
        <v>0.78500000000000003</v>
      </c>
      <c r="AE8" s="41">
        <f t="shared" si="2"/>
        <v>98.186229205175607</v>
      </c>
      <c r="AF8" s="42">
        <f t="shared" si="134"/>
        <v>64.026431783995747</v>
      </c>
      <c r="AG8" s="60">
        <f t="shared" si="135"/>
        <v>1.1827450041283925</v>
      </c>
      <c r="AH8" s="55">
        <v>4</v>
      </c>
      <c r="AI8" s="56">
        <v>0.56597222222222221</v>
      </c>
      <c r="AJ8" s="57">
        <v>0.65833333333333333</v>
      </c>
      <c r="AK8" s="58">
        <f t="shared" si="136"/>
        <v>133</v>
      </c>
      <c r="AL8" s="52">
        <v>0</v>
      </c>
      <c r="AM8" s="52">
        <v>13.4</v>
      </c>
      <c r="AN8" s="52">
        <f t="shared" si="137"/>
        <v>13.4</v>
      </c>
      <c r="AO8" s="52">
        <v>0</v>
      </c>
      <c r="AP8" s="52">
        <v>1.03</v>
      </c>
      <c r="AQ8" s="59">
        <f t="shared" si="3"/>
        <v>56.562458778525254</v>
      </c>
      <c r="AR8" s="40">
        <f t="shared" si="4"/>
        <v>1.03</v>
      </c>
      <c r="AS8" s="41">
        <f t="shared" si="5"/>
        <v>97.620147874306838</v>
      </c>
      <c r="AT8" s="42">
        <f t="shared" si="138"/>
        <v>55.216355900940208</v>
      </c>
      <c r="AU8" s="60">
        <f t="shared" si="139"/>
        <v>1.3461028775850465</v>
      </c>
      <c r="AV8" s="55">
        <v>4</v>
      </c>
      <c r="AW8" s="57">
        <v>0.65833333333333333</v>
      </c>
      <c r="AX8" s="57">
        <v>0.75069444444444444</v>
      </c>
      <c r="AY8" s="58">
        <f t="shared" si="6"/>
        <v>133</v>
      </c>
      <c r="AZ8" s="52">
        <v>0</v>
      </c>
      <c r="BA8" s="52">
        <v>12.45</v>
      </c>
      <c r="BB8" s="52">
        <f t="shared" si="7"/>
        <v>12.45</v>
      </c>
      <c r="BC8" s="52">
        <v>0</v>
      </c>
      <c r="BD8" s="52">
        <v>0.996</v>
      </c>
      <c r="BE8" s="59">
        <f t="shared" si="8"/>
        <v>52.552433715868609</v>
      </c>
      <c r="BF8" s="40">
        <f t="shared" si="9"/>
        <v>0.996</v>
      </c>
      <c r="BG8" s="41">
        <f t="shared" si="10"/>
        <v>97.698706099815141</v>
      </c>
      <c r="BH8" s="42">
        <f t="shared" si="11"/>
        <v>51.343047764366638</v>
      </c>
      <c r="BI8" s="60">
        <f t="shared" si="12"/>
        <v>1.2093859515019716</v>
      </c>
      <c r="BJ8" s="55">
        <v>4</v>
      </c>
      <c r="BK8" s="57">
        <v>0.75069444444444444</v>
      </c>
      <c r="BL8" s="57">
        <v>0.8208333333333333</v>
      </c>
      <c r="BM8" s="58">
        <f t="shared" si="13"/>
        <v>100.99999999999997</v>
      </c>
      <c r="BN8" s="52">
        <v>0</v>
      </c>
      <c r="BO8" s="52">
        <v>11.25</v>
      </c>
      <c r="BP8" s="52">
        <f t="shared" si="14"/>
        <v>11.25</v>
      </c>
      <c r="BQ8" s="52">
        <v>0</v>
      </c>
      <c r="BR8" s="52">
        <v>0.68400000000000005</v>
      </c>
      <c r="BS8" s="59">
        <f t="shared" si="15"/>
        <v>62.532569046378335</v>
      </c>
      <c r="BT8" s="40">
        <f t="shared" si="140"/>
        <v>0.68400000000000005</v>
      </c>
      <c r="BU8" s="41">
        <f t="shared" si="16"/>
        <v>98.419593345656196</v>
      </c>
      <c r="BV8" s="42">
        <f t="shared" si="17"/>
        <v>61.544300164037239</v>
      </c>
      <c r="BW8" s="60">
        <f t="shared" si="18"/>
        <v>0.98826888234109589</v>
      </c>
      <c r="BX8" s="164"/>
      <c r="BY8" s="55">
        <v>4</v>
      </c>
      <c r="BZ8" s="57">
        <v>0.41666666666666669</v>
      </c>
      <c r="CA8" s="57">
        <v>0.51111111111111118</v>
      </c>
      <c r="CB8" s="58">
        <f t="shared" si="19"/>
        <v>136.00000000000006</v>
      </c>
      <c r="CC8" s="52">
        <v>1.9</v>
      </c>
      <c r="CD8" s="52">
        <v>19.850000000000001</v>
      </c>
      <c r="CE8" s="52">
        <f t="shared" si="20"/>
        <v>17.950000000000003</v>
      </c>
      <c r="CF8" s="52">
        <v>0.495</v>
      </c>
      <c r="CG8" s="52">
        <v>1.6779999999999999</v>
      </c>
      <c r="CH8" s="15">
        <v>1</v>
      </c>
      <c r="CI8" s="59">
        <f t="shared" si="21"/>
        <v>74.0970072239422</v>
      </c>
      <c r="CJ8" s="40">
        <f t="shared" si="141"/>
        <v>1.8032200557103062</v>
      </c>
      <c r="CK8" s="41">
        <f t="shared" si="22"/>
        <v>95.833595065364364</v>
      </c>
      <c r="CL8" s="42">
        <f t="shared" si="23"/>
        <v>71.009825858546549</v>
      </c>
      <c r="CM8" s="60">
        <f t="shared" si="24"/>
        <v>3.0871813653956508</v>
      </c>
      <c r="CN8" s="55">
        <v>4</v>
      </c>
      <c r="CO8" s="57">
        <v>0.51111111111111118</v>
      </c>
      <c r="CP8" s="57">
        <v>0.59097222222222223</v>
      </c>
      <c r="CQ8" s="58">
        <f t="shared" si="25"/>
        <v>114.9999999999999</v>
      </c>
      <c r="CR8" s="52">
        <v>2.15</v>
      </c>
      <c r="CS8" s="52">
        <v>16.399999999999999</v>
      </c>
      <c r="CT8" s="52">
        <f t="shared" si="26"/>
        <v>14.249999999999998</v>
      </c>
      <c r="CU8" s="52">
        <v>0.495</v>
      </c>
      <c r="CV8" s="52">
        <v>0.6</v>
      </c>
      <c r="CW8" s="15">
        <v>1</v>
      </c>
      <c r="CX8" s="59">
        <f t="shared" si="27"/>
        <v>69.565217391304415</v>
      </c>
      <c r="CY8" s="40">
        <f t="shared" si="28"/>
        <v>0.61584210526315786</v>
      </c>
      <c r="CZ8" s="41">
        <f t="shared" si="29"/>
        <v>98.577074618153532</v>
      </c>
      <c r="DA8" s="42">
        <f t="shared" si="30"/>
        <v>68.575356256106872</v>
      </c>
      <c r="DB8" s="60">
        <f t="shared" si="31"/>
        <v>0.98986113519754326</v>
      </c>
      <c r="DC8" s="55">
        <v>4</v>
      </c>
      <c r="DD8" s="57">
        <v>0.59097222222222223</v>
      </c>
      <c r="DE8" s="57">
        <v>0.67986111111111114</v>
      </c>
      <c r="DF8" s="58">
        <f t="shared" si="32"/>
        <v>128</v>
      </c>
      <c r="DG8" s="52">
        <v>2.0499999999999998</v>
      </c>
      <c r="DH8" s="52">
        <v>15.5</v>
      </c>
      <c r="DI8" s="52">
        <f t="shared" si="33"/>
        <v>13.45</v>
      </c>
      <c r="DJ8" s="52">
        <v>0.495</v>
      </c>
      <c r="DK8" s="52">
        <v>0.6</v>
      </c>
      <c r="DL8" s="15">
        <v>1</v>
      </c>
      <c r="DM8" s="59">
        <f t="shared" si="34"/>
        <v>58.991228070175445</v>
      </c>
      <c r="DN8" s="40">
        <f t="shared" si="35"/>
        <v>0.61600371747211891</v>
      </c>
      <c r="DO8" s="41">
        <f t="shared" si="36"/>
        <v>98.576701207319502</v>
      </c>
      <c r="DP8" s="42">
        <f t="shared" si="37"/>
        <v>58.151606633265239</v>
      </c>
      <c r="DQ8" s="60">
        <f t="shared" si="142"/>
        <v>0.83962143691020685</v>
      </c>
      <c r="DR8" s="55">
        <v>4</v>
      </c>
      <c r="DS8" s="57">
        <v>0.67986111111111114</v>
      </c>
      <c r="DT8" s="57">
        <v>0.74791666666666667</v>
      </c>
      <c r="DU8" s="58">
        <f t="shared" si="143"/>
        <v>97.999999999999972</v>
      </c>
      <c r="DV8" s="52">
        <v>2.1</v>
      </c>
      <c r="DW8" s="52">
        <v>11.7</v>
      </c>
      <c r="DX8" s="52">
        <f t="shared" si="38"/>
        <v>9.6</v>
      </c>
      <c r="DY8" s="52">
        <v>0.495</v>
      </c>
      <c r="DZ8" s="52">
        <v>0.75</v>
      </c>
      <c r="EA8" s="15">
        <v>1</v>
      </c>
      <c r="EB8" s="59">
        <f t="shared" si="39"/>
        <v>54.994629430719669</v>
      </c>
      <c r="EC8" s="40">
        <f t="shared" si="40"/>
        <v>0.80578124999999989</v>
      </c>
      <c r="ED8" s="41">
        <f t="shared" si="41"/>
        <v>98.138213378003698</v>
      </c>
      <c r="EE8" s="42">
        <f t="shared" si="42"/>
        <v>53.970746777162091</v>
      </c>
      <c r="EF8" s="60">
        <f t="shared" si="43"/>
        <v>1.0238826535575782</v>
      </c>
      <c r="EG8" s="55">
        <v>4</v>
      </c>
      <c r="EH8" s="57">
        <v>0.74791666666666667</v>
      </c>
      <c r="EI8" s="57">
        <v>0.80763888888888891</v>
      </c>
      <c r="EJ8" s="58">
        <f t="shared" si="44"/>
        <v>86.000000000000014</v>
      </c>
      <c r="EK8" s="52">
        <v>2.15</v>
      </c>
      <c r="EL8" s="52">
        <v>11.2</v>
      </c>
      <c r="EM8" s="52">
        <f t="shared" ref="EM8:EM10" si="181">EL8-EK8</f>
        <v>9.0499999999999989</v>
      </c>
      <c r="EN8" s="52">
        <v>0.495</v>
      </c>
      <c r="EO8" s="52">
        <v>1.27</v>
      </c>
      <c r="EP8" s="15">
        <v>1</v>
      </c>
      <c r="EQ8" s="59">
        <f t="shared" si="45"/>
        <v>59.077927376580966</v>
      </c>
      <c r="ER8" s="40">
        <f t="shared" si="144"/>
        <v>1.4541160220994476</v>
      </c>
      <c r="ES8" s="41">
        <f t="shared" si="46"/>
        <v>96.640212518254515</v>
      </c>
      <c r="ET8" s="42">
        <f t="shared" si="47"/>
        <v>57.093034568107917</v>
      </c>
      <c r="EU8" s="97">
        <f t="shared" si="48"/>
        <v>1.9848928084730488</v>
      </c>
      <c r="EV8" s="164"/>
      <c r="EW8" s="108">
        <f t="shared" si="49"/>
        <v>62.906054894810744</v>
      </c>
      <c r="EX8" s="61">
        <f t="shared" si="50"/>
        <v>8.6135242650569719</v>
      </c>
      <c r="EY8" s="61">
        <f t="shared" si="145"/>
        <v>13.692679153795606</v>
      </c>
      <c r="EZ8" s="105">
        <f t="shared" si="51"/>
        <v>0.87940000000000007</v>
      </c>
      <c r="FA8" s="159">
        <f t="shared" si="52"/>
        <v>0.12952158121332452</v>
      </c>
      <c r="FB8" s="177">
        <f t="shared" si="146"/>
        <v>14.72840359487429</v>
      </c>
      <c r="FC8" s="241">
        <f t="shared" si="147"/>
        <v>97.968114602587804</v>
      </c>
      <c r="FD8" s="65">
        <f t="shared" si="53"/>
        <v>61.636994555937292</v>
      </c>
      <c r="FE8" s="170">
        <f t="shared" si="54"/>
        <v>8.4944938559208722</v>
      </c>
      <c r="FF8" s="170">
        <f t="shared" si="148"/>
        <v>97.982610193890679</v>
      </c>
      <c r="FG8" s="166">
        <f t="shared" si="55"/>
        <v>1.2690603388734645</v>
      </c>
      <c r="FH8" s="168">
        <f t="shared" si="56"/>
        <v>0.20885778923384202</v>
      </c>
      <c r="FI8" s="168">
        <f t="shared" si="57"/>
        <v>2.0173898061093509</v>
      </c>
      <c r="FJ8" s="164"/>
      <c r="FK8" s="59">
        <f t="shared" si="58"/>
        <v>63.345201898544545</v>
      </c>
      <c r="FL8" s="101">
        <f t="shared" si="59"/>
        <v>7.2275679307736427</v>
      </c>
      <c r="FM8" s="105">
        <f t="shared" si="60"/>
        <v>1.0589926301090062</v>
      </c>
      <c r="FN8" s="159">
        <f t="shared" si="61"/>
        <v>0.48305993899768601</v>
      </c>
      <c r="FO8" s="177">
        <f t="shared" si="149"/>
        <v>45.615042566251176</v>
      </c>
      <c r="FP8" s="241">
        <f t="shared" si="150"/>
        <v>97.553159357419119</v>
      </c>
      <c r="FQ8" s="191">
        <f t="shared" si="62"/>
        <v>61.760114018637729</v>
      </c>
      <c r="FR8" s="195">
        <f t="shared" si="151"/>
        <v>6.7451003557716867</v>
      </c>
      <c r="FS8" s="198">
        <f t="shared" si="152"/>
        <v>97.497698590580654</v>
      </c>
      <c r="FT8" s="210">
        <f t="shared" si="63"/>
        <v>1.5850878799068056</v>
      </c>
      <c r="FU8" s="207">
        <f t="shared" si="153"/>
        <v>0.85335751258036785</v>
      </c>
      <c r="FV8" s="204">
        <f t="shared" si="154"/>
        <v>2.5023014094193381</v>
      </c>
      <c r="FW8" s="213"/>
      <c r="FX8" s="217">
        <f t="shared" si="64"/>
        <v>63.125628396677641</v>
      </c>
      <c r="FY8" s="218">
        <f t="shared" si="65"/>
        <v>7.9538344056221542</v>
      </c>
      <c r="FZ8" s="219">
        <f t="shared" si="155"/>
        <v>12.600008281328684</v>
      </c>
      <c r="GA8" s="220">
        <f t="shared" si="66"/>
        <v>-0.12350482656835698</v>
      </c>
      <c r="GB8" s="40">
        <f t="shared" si="67"/>
        <v>0.96919631505450321</v>
      </c>
      <c r="GC8" s="124">
        <f t="shared" si="68"/>
        <v>0.36486264611438551</v>
      </c>
      <c r="GD8" s="120">
        <f t="shared" si="69"/>
        <v>37.645896960913156</v>
      </c>
      <c r="GE8" s="126">
        <f t="shared" si="70"/>
        <v>-1.1355647894201286</v>
      </c>
      <c r="GF8" s="62">
        <f t="shared" si="71"/>
        <v>61.698554287287514</v>
      </c>
      <c r="GG8" s="63">
        <f t="shared" si="72"/>
        <v>7.6700842198359931</v>
      </c>
      <c r="GH8" s="64">
        <f t="shared" si="73"/>
        <v>12.43154610093733</v>
      </c>
      <c r="GI8" s="65">
        <f t="shared" si="156"/>
        <v>97.760636980003468</v>
      </c>
      <c r="GJ8" s="66">
        <f t="shared" si="74"/>
        <v>0.84302829508869226</v>
      </c>
      <c r="GK8" s="230">
        <f t="shared" si="75"/>
        <v>0.86233920024593358</v>
      </c>
      <c r="GL8" s="210">
        <f t="shared" si="157"/>
        <v>1.4270741093901349</v>
      </c>
      <c r="GM8" s="207">
        <f t="shared" si="158"/>
        <v>0.64100597647244684</v>
      </c>
      <c r="GN8" s="204">
        <f t="shared" si="159"/>
        <v>44.917497434410251</v>
      </c>
      <c r="GO8" s="142">
        <f t="shared" si="76"/>
        <v>0.21957350186689695</v>
      </c>
      <c r="GP8" s="53">
        <f t="shared" si="77"/>
        <v>-2.3031218933133957</v>
      </c>
      <c r="GQ8" s="53">
        <f t="shared" si="78"/>
        <v>6.3435961162854895</v>
      </c>
      <c r="GR8" s="53">
        <f t="shared" si="79"/>
        <v>10.353621178942134</v>
      </c>
      <c r="GS8" s="53">
        <f t="shared" si="80"/>
        <v>0.37348584843240928</v>
      </c>
      <c r="GT8" s="53">
        <f t="shared" si="160"/>
        <v>2.3031218933133957</v>
      </c>
      <c r="GU8" s="67">
        <f t="shared" si="161"/>
        <v>10.353621178942134</v>
      </c>
      <c r="GV8" s="142">
        <f t="shared" si="81"/>
        <v>-10.751805325397655</v>
      </c>
      <c r="GW8" s="53">
        <f t="shared" si="82"/>
        <v>-6.2200154927598703</v>
      </c>
      <c r="GX8" s="53">
        <f t="shared" si="83"/>
        <v>4.3539738283690994</v>
      </c>
      <c r="GY8" s="53">
        <f t="shared" si="84"/>
        <v>8.3505724678248754</v>
      </c>
      <c r="GZ8" s="53">
        <f t="shared" si="85"/>
        <v>4.2672745219635786</v>
      </c>
      <c r="HA8" s="53">
        <f t="shared" si="162"/>
        <v>10.751805325397655</v>
      </c>
      <c r="HB8" s="53">
        <f t="shared" si="163"/>
        <v>8.3505724678248754</v>
      </c>
      <c r="HC8" s="142">
        <f t="shared" si="86"/>
        <v>-2.2600000000000064E-2</v>
      </c>
      <c r="HD8" s="53">
        <f t="shared" si="87"/>
        <v>9.4400000000000039E-2</v>
      </c>
      <c r="HE8" s="53">
        <f t="shared" si="88"/>
        <v>-0.15059999999999996</v>
      </c>
      <c r="HF8" s="53">
        <f t="shared" si="89"/>
        <v>-0.11659999999999993</v>
      </c>
      <c r="HG8" s="53">
        <f t="shared" si="90"/>
        <v>0.19540000000000002</v>
      </c>
      <c r="HH8" s="96">
        <f t="shared" si="164"/>
        <v>0.15059999999999996</v>
      </c>
      <c r="HI8" s="96">
        <f t="shared" si="165"/>
        <v>0.19540000000000002</v>
      </c>
      <c r="HJ8" s="238">
        <f t="shared" si="91"/>
        <v>-0.74422742560129995</v>
      </c>
      <c r="HK8" s="96">
        <f t="shared" si="92"/>
        <v>0.44315052484584838</v>
      </c>
      <c r="HL8" s="96">
        <f t="shared" si="93"/>
        <v>0.44298891263688733</v>
      </c>
      <c r="HM8" s="96">
        <f t="shared" si="94"/>
        <v>0.25321138010900635</v>
      </c>
      <c r="HN8" s="96">
        <f t="shared" si="95"/>
        <v>-0.39512339199044133</v>
      </c>
      <c r="HO8" s="96">
        <f t="shared" si="166"/>
        <v>0.74422742560129995</v>
      </c>
      <c r="HP8" s="96">
        <f t="shared" si="167"/>
        <v>0.44315052484584838</v>
      </c>
      <c r="HQ8" s="68">
        <f t="shared" si="96"/>
        <v>5.2218114602595733E-2</v>
      </c>
      <c r="HR8" s="50">
        <f t="shared" si="97"/>
        <v>-0.21811460258780357</v>
      </c>
      <c r="HS8" s="50">
        <f t="shared" si="98"/>
        <v>0.34796672828096575</v>
      </c>
      <c r="HT8" s="50">
        <f t="shared" si="99"/>
        <v>-0.17009877541589447</v>
      </c>
      <c r="HU8" s="50">
        <f t="shared" si="100"/>
        <v>1.3279020843332887</v>
      </c>
      <c r="HV8" s="53">
        <f t="shared" si="168"/>
        <v>0.21811460258780357</v>
      </c>
      <c r="HW8" s="53">
        <f t="shared" si="169"/>
        <v>1.3279020843332887</v>
      </c>
      <c r="HX8" s="68">
        <f t="shared" si="101"/>
        <v>1.7195642920547556</v>
      </c>
      <c r="HY8" s="50">
        <f t="shared" si="102"/>
        <v>-1.0239152607344124</v>
      </c>
      <c r="HZ8" s="50">
        <f t="shared" si="103"/>
        <v>-1.0235418499003828</v>
      </c>
      <c r="IA8" s="50">
        <f t="shared" si="104"/>
        <v>-0.58505402058457889</v>
      </c>
      <c r="IB8" s="50">
        <f t="shared" si="105"/>
        <v>0.91294683916460428</v>
      </c>
      <c r="IC8" s="53">
        <f t="shared" si="170"/>
        <v>1.0239152607344124</v>
      </c>
      <c r="ID8" s="53">
        <f t="shared" si="171"/>
        <v>1.7195642920547556</v>
      </c>
      <c r="IE8" s="68">
        <f t="shared" si="106"/>
        <v>-14.417842610409323</v>
      </c>
      <c r="IF8" s="50">
        <f t="shared" si="107"/>
        <v>-2.3894372280584548</v>
      </c>
      <c r="IG8" s="50">
        <f t="shared" si="108"/>
        <v>6.4206386549970844</v>
      </c>
      <c r="IH8" s="50">
        <f t="shared" si="109"/>
        <v>10.293946791570654</v>
      </c>
      <c r="II8" s="50">
        <f t="shared" si="110"/>
        <v>9.2694391900053574E-2</v>
      </c>
      <c r="IJ8" s="53">
        <f t="shared" si="172"/>
        <v>14.417842610409323</v>
      </c>
      <c r="IK8" s="67">
        <f t="shared" si="173"/>
        <v>10.293946791570654</v>
      </c>
      <c r="IL8" s="50">
        <f t="shared" si="111"/>
        <v>-9.2497118399088194</v>
      </c>
      <c r="IM8" s="50">
        <f t="shared" si="112"/>
        <v>-6.8152422374691426</v>
      </c>
      <c r="IN8" s="50">
        <f t="shared" si="113"/>
        <v>3.6085073853724907</v>
      </c>
      <c r="IO8" s="50">
        <f t="shared" si="114"/>
        <v>7.7893672414756381</v>
      </c>
      <c r="IP8" s="50">
        <f t="shared" si="115"/>
        <v>4.6670794505298119</v>
      </c>
      <c r="IQ8" s="53">
        <f t="shared" si="174"/>
        <v>9.2497118399088194</v>
      </c>
      <c r="IR8" s="53">
        <f t="shared" si="175"/>
        <v>7.7893672414756381</v>
      </c>
      <c r="IS8" s="68">
        <f t="shared" si="116"/>
        <v>-0.34973863993735099</v>
      </c>
      <c r="IT8" s="50">
        <f t="shared" si="117"/>
        <v>8.6315334745072025E-2</v>
      </c>
      <c r="IU8" s="50">
        <f t="shared" si="118"/>
        <v>-7.7042538711582065E-2</v>
      </c>
      <c r="IV8" s="50">
        <f t="shared" si="119"/>
        <v>5.9674387371492887E-2</v>
      </c>
      <c r="IW8" s="50">
        <f t="shared" si="120"/>
        <v>0.28079145653236859</v>
      </c>
      <c r="IX8" s="53">
        <f t="shared" si="176"/>
        <v>0.34973863993735099</v>
      </c>
      <c r="IY8" s="53">
        <f t="shared" si="177"/>
        <v>0.28079145653236859</v>
      </c>
      <c r="IZ8" s="68">
        <f t="shared" si="121"/>
        <v>-1.5020934854888452</v>
      </c>
      <c r="JA8" s="50">
        <f t="shared" si="122"/>
        <v>0.59522674470926229</v>
      </c>
      <c r="JB8" s="50">
        <f t="shared" si="123"/>
        <v>0.7454664429965987</v>
      </c>
      <c r="JC8" s="50">
        <f t="shared" si="124"/>
        <v>0.56120522634922732</v>
      </c>
      <c r="JD8" s="50">
        <f t="shared" si="125"/>
        <v>-0.39980492856624328</v>
      </c>
      <c r="JE8" s="53">
        <f t="shared" si="178"/>
        <v>1.5020934854888452</v>
      </c>
      <c r="JF8" s="67">
        <f t="shared" si="179"/>
        <v>0.7454664429965987</v>
      </c>
    </row>
    <row r="9" spans="1:266" x14ac:dyDescent="0.25">
      <c r="A9" s="51">
        <v>1</v>
      </c>
      <c r="B9" s="52">
        <v>5</v>
      </c>
      <c r="C9" s="142">
        <v>488942.8</v>
      </c>
      <c r="D9" s="53">
        <v>4271464.7</v>
      </c>
      <c r="E9" s="54">
        <v>0.45700000000000002</v>
      </c>
      <c r="F9" s="55">
        <v>5</v>
      </c>
      <c r="G9" s="56">
        <v>0.41666666666666669</v>
      </c>
      <c r="H9" s="57">
        <v>0.47500000000000003</v>
      </c>
      <c r="I9" s="58">
        <f t="shared" si="126"/>
        <v>84.000000000000028</v>
      </c>
      <c r="J9" s="52">
        <v>0</v>
      </c>
      <c r="K9" s="52">
        <v>5.8</v>
      </c>
      <c r="L9" s="52">
        <f t="shared" si="127"/>
        <v>5.8</v>
      </c>
      <c r="M9" s="52">
        <v>0</v>
      </c>
      <c r="N9" s="52">
        <v>0.73499999999999999</v>
      </c>
      <c r="O9" s="59">
        <f t="shared" si="180"/>
        <v>38.763575605680863</v>
      </c>
      <c r="P9" s="40">
        <f t="shared" si="128"/>
        <v>0.73499999999999999</v>
      </c>
      <c r="Q9" s="41">
        <f t="shared" si="0"/>
        <v>98.30175600739372</v>
      </c>
      <c r="R9" s="42">
        <f t="shared" si="129"/>
        <v>38.105275511637998</v>
      </c>
      <c r="S9" s="60">
        <f t="shared" si="130"/>
        <v>0.65830009404286471</v>
      </c>
      <c r="T9" s="55">
        <v>5</v>
      </c>
      <c r="U9" s="56">
        <v>0.47500000000000003</v>
      </c>
      <c r="V9" s="57">
        <v>0.56527777777777777</v>
      </c>
      <c r="W9" s="58">
        <f t="shared" si="131"/>
        <v>129.99999999999994</v>
      </c>
      <c r="X9" s="52">
        <v>0</v>
      </c>
      <c r="Y9" s="52">
        <v>9.4</v>
      </c>
      <c r="Z9" s="52">
        <f t="shared" si="132"/>
        <v>9.4</v>
      </c>
      <c r="AA9" s="52">
        <v>0</v>
      </c>
      <c r="AB9" s="15">
        <v>0.66</v>
      </c>
      <c r="AC9" s="59">
        <f t="shared" si="1"/>
        <v>40.593792172739562</v>
      </c>
      <c r="AD9" s="40">
        <f t="shared" si="133"/>
        <v>0.66</v>
      </c>
      <c r="AE9" s="41">
        <f t="shared" si="2"/>
        <v>98.47504621072089</v>
      </c>
      <c r="AF9" s="42">
        <f t="shared" si="134"/>
        <v>39.974755600789287</v>
      </c>
      <c r="AG9" s="60">
        <f t="shared" si="135"/>
        <v>0.61903657195027506</v>
      </c>
      <c r="AH9" s="55">
        <v>5</v>
      </c>
      <c r="AI9" s="56">
        <v>0.56527777777777777</v>
      </c>
      <c r="AJ9" s="57">
        <v>0.65763888888888888</v>
      </c>
      <c r="AK9" s="58">
        <f t="shared" si="136"/>
        <v>133</v>
      </c>
      <c r="AL9" s="52">
        <v>0</v>
      </c>
      <c r="AM9" s="52">
        <v>7.8</v>
      </c>
      <c r="AN9" s="52">
        <f t="shared" si="137"/>
        <v>7.8</v>
      </c>
      <c r="AO9" s="52">
        <v>0</v>
      </c>
      <c r="AP9" s="52">
        <v>0.995</v>
      </c>
      <c r="AQ9" s="59">
        <f t="shared" si="3"/>
        <v>32.924416303917688</v>
      </c>
      <c r="AR9" s="40">
        <f t="shared" si="4"/>
        <v>0.995</v>
      </c>
      <c r="AS9" s="41">
        <f t="shared" si="5"/>
        <v>97.701016635859531</v>
      </c>
      <c r="AT9" s="42">
        <f t="shared" si="138"/>
        <v>32.167489450350267</v>
      </c>
      <c r="AU9" s="60">
        <f t="shared" si="139"/>
        <v>0.75692685356742118</v>
      </c>
      <c r="AV9" s="55">
        <v>5</v>
      </c>
      <c r="AW9" s="57">
        <v>0.65763888888888888</v>
      </c>
      <c r="AX9" s="57">
        <v>0.75069444444444444</v>
      </c>
      <c r="AY9" s="58">
        <f t="shared" si="6"/>
        <v>134</v>
      </c>
      <c r="AZ9" s="52">
        <v>0</v>
      </c>
      <c r="BA9" s="52">
        <v>7.4</v>
      </c>
      <c r="BB9" s="52">
        <f t="shared" si="7"/>
        <v>7.4</v>
      </c>
      <c r="BC9" s="52">
        <v>0</v>
      </c>
      <c r="BD9" s="52">
        <v>1.0349999999999999</v>
      </c>
      <c r="BE9" s="59">
        <f t="shared" si="8"/>
        <v>31.002880335166278</v>
      </c>
      <c r="BF9" s="40">
        <f t="shared" si="9"/>
        <v>1.0349999999999999</v>
      </c>
      <c r="BG9" s="41">
        <f t="shared" si="10"/>
        <v>97.608595194085041</v>
      </c>
      <c r="BH9" s="42">
        <f t="shared" si="11"/>
        <v>30.261475964859045</v>
      </c>
      <c r="BI9" s="60">
        <f t="shared" si="12"/>
        <v>0.74140437030723305</v>
      </c>
      <c r="BJ9" s="55">
        <v>5</v>
      </c>
      <c r="BK9" s="57">
        <v>0.75069444444444444</v>
      </c>
      <c r="BL9" s="57">
        <v>0.82013888888888886</v>
      </c>
      <c r="BM9" s="58">
        <f t="shared" si="13"/>
        <v>99.999999999999972</v>
      </c>
      <c r="BN9" s="52">
        <v>0</v>
      </c>
      <c r="BO9" s="52">
        <v>6.5</v>
      </c>
      <c r="BP9" s="52">
        <f t="shared" si="14"/>
        <v>6.5</v>
      </c>
      <c r="BQ9" s="52">
        <v>0</v>
      </c>
      <c r="BR9" s="52">
        <v>1.64</v>
      </c>
      <c r="BS9" s="59">
        <f t="shared" si="15"/>
        <v>36.491228070175445</v>
      </c>
      <c r="BT9" s="40">
        <f t="shared" si="140"/>
        <v>1.6400000000000001</v>
      </c>
      <c r="BU9" s="41">
        <f t="shared" si="16"/>
        <v>96.210720887245841</v>
      </c>
      <c r="BV9" s="42">
        <f t="shared" si="17"/>
        <v>35.108473586924809</v>
      </c>
      <c r="BW9" s="60">
        <f t="shared" si="18"/>
        <v>1.3827544832506362</v>
      </c>
      <c r="BX9" s="164"/>
      <c r="BY9" s="55">
        <v>5</v>
      </c>
      <c r="BZ9" s="57">
        <v>0.41666666666666669</v>
      </c>
      <c r="CA9" s="57">
        <v>0.51041666666666663</v>
      </c>
      <c r="CB9" s="58">
        <f t="shared" si="19"/>
        <v>134.99999999999991</v>
      </c>
      <c r="CC9" s="52">
        <v>2.0499999999999998</v>
      </c>
      <c r="CD9" s="52">
        <v>5.25</v>
      </c>
      <c r="CE9" s="52">
        <f t="shared" si="20"/>
        <v>3.2</v>
      </c>
      <c r="CF9" s="52">
        <v>0.495</v>
      </c>
      <c r="CG9" s="52">
        <v>2.8090000000000002</v>
      </c>
      <c r="CH9" s="15">
        <v>1</v>
      </c>
      <c r="CI9" s="59">
        <f t="shared" si="21"/>
        <v>13.307342430149459</v>
      </c>
      <c r="CJ9" s="40">
        <f t="shared" si="141"/>
        <v>4.2914062500000005</v>
      </c>
      <c r="CK9" s="41">
        <f t="shared" si="22"/>
        <v>90.084551178373388</v>
      </c>
      <c r="CL9" s="42">
        <f t="shared" si="23"/>
        <v>11.987859701969388</v>
      </c>
      <c r="CM9" s="60">
        <f t="shared" si="24"/>
        <v>1.3194827281800716</v>
      </c>
      <c r="CN9" s="55">
        <v>5</v>
      </c>
      <c r="CO9" s="57">
        <v>0.51041666666666663</v>
      </c>
      <c r="CP9" s="57">
        <v>0.59027777777777779</v>
      </c>
      <c r="CQ9" s="58">
        <f t="shared" si="25"/>
        <v>115.00000000000007</v>
      </c>
      <c r="CR9" s="52">
        <v>2.0499999999999998</v>
      </c>
      <c r="CS9" s="52">
        <v>10.15</v>
      </c>
      <c r="CT9" s="52">
        <f t="shared" si="26"/>
        <v>8.1000000000000014</v>
      </c>
      <c r="CU9" s="52">
        <v>0.495</v>
      </c>
      <c r="CV9" s="52">
        <v>1.7889999999999999</v>
      </c>
      <c r="CW9" s="15">
        <v>1</v>
      </c>
      <c r="CX9" s="59">
        <f t="shared" si="27"/>
        <v>39.542334096109826</v>
      </c>
      <c r="CY9" s="40">
        <f t="shared" si="28"/>
        <v>2.1164938271604932</v>
      </c>
      <c r="CZ9" s="41">
        <f t="shared" si="29"/>
        <v>95.109764724675372</v>
      </c>
      <c r="DA9" s="42">
        <f t="shared" si="30"/>
        <v>37.608620925455149</v>
      </c>
      <c r="DB9" s="60">
        <f t="shared" si="31"/>
        <v>1.9337131706546771</v>
      </c>
      <c r="DC9" s="55">
        <v>5</v>
      </c>
      <c r="DD9" s="57">
        <v>0.59027777777777779</v>
      </c>
      <c r="DE9" s="57">
        <v>0.6791666666666667</v>
      </c>
      <c r="DF9" s="58">
        <f t="shared" si="32"/>
        <v>128</v>
      </c>
      <c r="DG9" s="52">
        <v>2.1</v>
      </c>
      <c r="DH9" s="52">
        <v>9.9499999999999993</v>
      </c>
      <c r="DI9" s="52">
        <f t="shared" si="33"/>
        <v>7.85</v>
      </c>
      <c r="DJ9" s="52">
        <v>0.495</v>
      </c>
      <c r="DK9" s="52">
        <v>1.7889999999999999</v>
      </c>
      <c r="DL9" s="15">
        <v>1</v>
      </c>
      <c r="DM9" s="59">
        <f t="shared" si="34"/>
        <v>34.429824561403507</v>
      </c>
      <c r="DN9" s="40">
        <f t="shared" si="35"/>
        <v>2.135165605095541</v>
      </c>
      <c r="DO9" s="41">
        <f t="shared" si="36"/>
        <v>95.066622908744122</v>
      </c>
      <c r="DP9" s="42">
        <f t="shared" si="37"/>
        <v>32.731271483931636</v>
      </c>
      <c r="DQ9" s="60">
        <f t="shared" si="142"/>
        <v>1.6985530774718711</v>
      </c>
      <c r="DR9" s="55">
        <v>5</v>
      </c>
      <c r="DS9" s="57">
        <v>0.6791666666666667</v>
      </c>
      <c r="DT9" s="57">
        <v>0.74722222222222223</v>
      </c>
      <c r="DU9" s="58">
        <f t="shared" si="143"/>
        <v>97.999999999999972</v>
      </c>
      <c r="DV9" s="52">
        <v>2.2999999999999998</v>
      </c>
      <c r="DW9" s="52">
        <v>7.8</v>
      </c>
      <c r="DX9" s="52">
        <f t="shared" si="38"/>
        <v>5.5</v>
      </c>
      <c r="DY9" s="52">
        <v>0.495</v>
      </c>
      <c r="DZ9" s="52">
        <v>2.2599999999999998</v>
      </c>
      <c r="EA9" s="15">
        <v>1</v>
      </c>
      <c r="EB9" s="59">
        <f t="shared" si="39"/>
        <v>31.50733977801648</v>
      </c>
      <c r="EC9" s="40">
        <f t="shared" si="40"/>
        <v>2.9980909090909083</v>
      </c>
      <c r="ED9" s="41">
        <f t="shared" si="41"/>
        <v>93.072802890270552</v>
      </c>
      <c r="EE9" s="42">
        <f t="shared" si="42"/>
        <v>29.324764247561085</v>
      </c>
      <c r="EF9" s="60">
        <f t="shared" si="43"/>
        <v>2.1825755304553951</v>
      </c>
      <c r="EG9" s="55">
        <v>5</v>
      </c>
      <c r="EH9" s="57">
        <v>0.74722222222222223</v>
      </c>
      <c r="EI9" s="57">
        <v>0.80763888888888891</v>
      </c>
      <c r="EJ9" s="58">
        <f t="shared" si="44"/>
        <v>87.000000000000014</v>
      </c>
      <c r="EK9" s="52">
        <v>2.1</v>
      </c>
      <c r="EL9" s="52">
        <v>7.15</v>
      </c>
      <c r="EM9" s="52">
        <f t="shared" si="181"/>
        <v>5.0500000000000007</v>
      </c>
      <c r="EN9" s="52">
        <v>0.495</v>
      </c>
      <c r="EO9" s="52">
        <v>0.85</v>
      </c>
      <c r="EP9" s="15">
        <v>1</v>
      </c>
      <c r="EQ9" s="59">
        <f t="shared" si="45"/>
        <v>32.587215164347654</v>
      </c>
      <c r="ER9" s="40">
        <f t="shared" si="144"/>
        <v>0.99762376237623751</v>
      </c>
      <c r="ES9" s="41">
        <f t="shared" si="46"/>
        <v>97.694954338317388</v>
      </c>
      <c r="ET9" s="42">
        <f t="shared" si="47"/>
        <v>31.836064974938679</v>
      </c>
      <c r="EU9" s="97">
        <f t="shared" si="48"/>
        <v>0.75115018940897471</v>
      </c>
      <c r="EV9" s="164"/>
      <c r="EW9" s="108">
        <f t="shared" si="49"/>
        <v>35.955178497535968</v>
      </c>
      <c r="EX9" s="61">
        <f t="shared" si="50"/>
        <v>3.5609537164199554</v>
      </c>
      <c r="EY9" s="61">
        <f t="shared" si="145"/>
        <v>9.9038688312004624</v>
      </c>
      <c r="EZ9" s="105">
        <f t="shared" si="51"/>
        <v>1.0129999999999999</v>
      </c>
      <c r="FA9" s="159">
        <f t="shared" si="52"/>
        <v>0.34520428734301689</v>
      </c>
      <c r="FB9" s="177">
        <f t="shared" si="146"/>
        <v>34.077422245115194</v>
      </c>
      <c r="FC9" s="241">
        <f t="shared" si="147"/>
        <v>97.659426987060996</v>
      </c>
      <c r="FD9" s="65">
        <f t="shared" si="53"/>
        <v>35.123494022912283</v>
      </c>
      <c r="FE9" s="170">
        <f t="shared" si="54"/>
        <v>3.6000879985587013</v>
      </c>
      <c r="FF9" s="170">
        <f t="shared" si="148"/>
        <v>97.686885424082419</v>
      </c>
      <c r="FG9" s="166">
        <f t="shared" si="55"/>
        <v>0.831684474623686</v>
      </c>
      <c r="FH9" s="168">
        <f t="shared" si="56"/>
        <v>0.28024939874700339</v>
      </c>
      <c r="FI9" s="168">
        <f t="shared" si="57"/>
        <v>2.3131145759175746</v>
      </c>
      <c r="FJ9" s="164"/>
      <c r="FK9" s="59">
        <f t="shared" si="58"/>
        <v>30.274811206005381</v>
      </c>
      <c r="FL9" s="101">
        <f t="shared" si="59"/>
        <v>8.9209018816392458</v>
      </c>
      <c r="FM9" s="105">
        <f t="shared" si="60"/>
        <v>2.5077560707446365</v>
      </c>
      <c r="FN9" s="159">
        <f t="shared" si="61"/>
        <v>1.0949196868061997</v>
      </c>
      <c r="FO9" s="177">
        <f t="shared" si="149"/>
        <v>43.661331322431273</v>
      </c>
      <c r="FP9" s="241">
        <f t="shared" si="150"/>
        <v>94.205739208076167</v>
      </c>
      <c r="FQ9" s="191">
        <f t="shared" si="62"/>
        <v>28.697716266771192</v>
      </c>
      <c r="FR9" s="195">
        <f t="shared" si="151"/>
        <v>8.7765086193378146</v>
      </c>
      <c r="FS9" s="198">
        <f t="shared" si="152"/>
        <v>94.790735676259629</v>
      </c>
      <c r="FT9" s="210">
        <f t="shared" si="63"/>
        <v>1.577094939234198</v>
      </c>
      <c r="FU9" s="207">
        <f t="shared" si="153"/>
        <v>0.50141483219371319</v>
      </c>
      <c r="FV9" s="204">
        <f t="shared" si="154"/>
        <v>5.2092643237403964</v>
      </c>
      <c r="FW9" s="213"/>
      <c r="FX9" s="217">
        <f t="shared" si="64"/>
        <v>33.114994851770675</v>
      </c>
      <c r="FY9" s="218">
        <f t="shared" si="65"/>
        <v>7.3619348012483989</v>
      </c>
      <c r="FZ9" s="219">
        <f t="shared" si="155"/>
        <v>22.231423662307325</v>
      </c>
      <c r="GA9" s="220">
        <f t="shared" si="66"/>
        <v>1.8700917330299835</v>
      </c>
      <c r="GB9" s="40">
        <f t="shared" si="67"/>
        <v>1.7603780353723177</v>
      </c>
      <c r="GC9" s="124">
        <f t="shared" si="68"/>
        <v>1.1034407496711729</v>
      </c>
      <c r="GD9" s="120">
        <f t="shared" si="69"/>
        <v>62.68203348934631</v>
      </c>
      <c r="GE9" s="126">
        <f t="shared" si="70"/>
        <v>-4.1172774114724211</v>
      </c>
      <c r="GF9" s="62">
        <f t="shared" si="71"/>
        <v>31.910605144841735</v>
      </c>
      <c r="GG9" s="63">
        <f t="shared" si="72"/>
        <v>7.4375078833012589</v>
      </c>
      <c r="GH9" s="64">
        <f t="shared" si="73"/>
        <v>23.307323222303456</v>
      </c>
      <c r="GI9" s="65">
        <f t="shared" si="156"/>
        <v>95.932583097568582</v>
      </c>
      <c r="GJ9" s="66">
        <f t="shared" si="74"/>
        <v>2.5495396249333941</v>
      </c>
      <c r="GK9" s="230">
        <f t="shared" si="75"/>
        <v>2.6576367930595342</v>
      </c>
      <c r="GL9" s="210">
        <f t="shared" si="157"/>
        <v>1.204389706928942</v>
      </c>
      <c r="GM9" s="207">
        <f t="shared" si="158"/>
        <v>0.55125989325241886</v>
      </c>
      <c r="GN9" s="204">
        <f t="shared" si="159"/>
        <v>45.77089044193756</v>
      </c>
      <c r="GO9" s="142">
        <f t="shared" si="76"/>
        <v>-2.8401836457652934</v>
      </c>
      <c r="GP9" s="53">
        <f t="shared" si="77"/>
        <v>-4.6386136752035938</v>
      </c>
      <c r="GQ9" s="53">
        <f t="shared" si="78"/>
        <v>3.0307621936182798</v>
      </c>
      <c r="GR9" s="53">
        <f t="shared" si="79"/>
        <v>4.95229816236969</v>
      </c>
      <c r="GS9" s="53">
        <f t="shared" si="80"/>
        <v>-0.53604957263947739</v>
      </c>
      <c r="GT9" s="53">
        <f t="shared" si="160"/>
        <v>4.6386136752035938</v>
      </c>
      <c r="GU9" s="67">
        <f t="shared" si="161"/>
        <v>4.95229816236969</v>
      </c>
      <c r="GV9" s="142">
        <f t="shared" si="81"/>
        <v>16.96746877585592</v>
      </c>
      <c r="GW9" s="53">
        <f t="shared" si="82"/>
        <v>-9.2675228901044449</v>
      </c>
      <c r="GX9" s="53">
        <f t="shared" si="83"/>
        <v>-4.1550133553981254</v>
      </c>
      <c r="GY9" s="53">
        <f t="shared" si="84"/>
        <v>-1.2325285720110983</v>
      </c>
      <c r="GZ9" s="53">
        <f t="shared" si="85"/>
        <v>-2.3124039583422729</v>
      </c>
      <c r="HA9" s="53">
        <f t="shared" si="162"/>
        <v>9.2675228901044449</v>
      </c>
      <c r="HB9" s="53">
        <f t="shared" si="163"/>
        <v>16.96746877585592</v>
      </c>
      <c r="HC9" s="142">
        <f t="shared" si="86"/>
        <v>0.27799999999999991</v>
      </c>
      <c r="HD9" s="53">
        <f t="shared" si="87"/>
        <v>0.35299999999999987</v>
      </c>
      <c r="HE9" s="53">
        <f t="shared" si="88"/>
        <v>1.7999999999999905E-2</v>
      </c>
      <c r="HF9" s="53">
        <f t="shared" si="89"/>
        <v>-2.200000000000002E-2</v>
      </c>
      <c r="HG9" s="53">
        <f t="shared" si="90"/>
        <v>-0.62700000000000022</v>
      </c>
      <c r="HH9" s="96">
        <f t="shared" si="164"/>
        <v>0.62700000000000022</v>
      </c>
      <c r="HI9" s="96">
        <f t="shared" si="165"/>
        <v>0.35299999999999987</v>
      </c>
      <c r="HJ9" s="238">
        <f t="shared" si="91"/>
        <v>-1.7836501792553641</v>
      </c>
      <c r="HK9" s="96">
        <f t="shared" si="92"/>
        <v>0.3912622435841433</v>
      </c>
      <c r="HL9" s="96">
        <f t="shared" si="93"/>
        <v>0.37259046564909548</v>
      </c>
      <c r="HM9" s="96">
        <f t="shared" si="94"/>
        <v>-0.49033483834627178</v>
      </c>
      <c r="HN9" s="96">
        <f t="shared" si="95"/>
        <v>1.5101323083683988</v>
      </c>
      <c r="HO9" s="96">
        <f t="shared" si="166"/>
        <v>1.7836501792553641</v>
      </c>
      <c r="HP9" s="96">
        <f t="shared" si="167"/>
        <v>1.5101323083683988</v>
      </c>
      <c r="HQ9" s="68">
        <f t="shared" si="96"/>
        <v>-0.6423290203327241</v>
      </c>
      <c r="HR9" s="50">
        <f t="shared" si="97"/>
        <v>-0.81561922365989403</v>
      </c>
      <c r="HS9" s="50">
        <f t="shared" si="98"/>
        <v>-4.1589648798534995E-2</v>
      </c>
      <c r="HT9" s="50">
        <f t="shared" si="99"/>
        <v>4.5866240967904446</v>
      </c>
      <c r="HU9" s="50">
        <f t="shared" si="100"/>
        <v>-3.5527351256391171E-2</v>
      </c>
      <c r="HV9" s="53">
        <f t="shared" si="168"/>
        <v>0.81561922365989403</v>
      </c>
      <c r="HW9" s="53">
        <f t="shared" si="169"/>
        <v>4.5866240967904446</v>
      </c>
      <c r="HX9" s="68">
        <f t="shared" si="101"/>
        <v>4.121188029702779</v>
      </c>
      <c r="HY9" s="50">
        <f t="shared" si="102"/>
        <v>-0.90402551659920505</v>
      </c>
      <c r="HZ9" s="50">
        <f t="shared" si="103"/>
        <v>-0.86088370066795505</v>
      </c>
      <c r="IA9" s="50">
        <f t="shared" si="104"/>
        <v>1.1329363178056155</v>
      </c>
      <c r="IB9" s="50">
        <f t="shared" si="105"/>
        <v>-3.4892151302412202</v>
      </c>
      <c r="IC9" s="53">
        <f t="shared" si="170"/>
        <v>3.4892151302412202</v>
      </c>
      <c r="ID9" s="53">
        <f t="shared" si="171"/>
        <v>4.121188029702779</v>
      </c>
      <c r="IE9" s="68">
        <f t="shared" si="106"/>
        <v>-2.9817814887257157</v>
      </c>
      <c r="IF9" s="50">
        <f t="shared" si="107"/>
        <v>-4.8512615778770041</v>
      </c>
      <c r="IG9" s="50">
        <f t="shared" si="108"/>
        <v>2.9560045725620157</v>
      </c>
      <c r="IH9" s="50">
        <f t="shared" si="109"/>
        <v>4.8620180580532377</v>
      </c>
      <c r="II9" s="50">
        <f t="shared" si="110"/>
        <v>1.5020435987473491E-2</v>
      </c>
      <c r="IJ9" s="53">
        <f t="shared" si="172"/>
        <v>4.8512615778770041</v>
      </c>
      <c r="IK9" s="67">
        <f t="shared" si="173"/>
        <v>4.8620180580532377</v>
      </c>
      <c r="IL9" s="50">
        <f t="shared" si="111"/>
        <v>16.709856564801804</v>
      </c>
      <c r="IM9" s="50">
        <f t="shared" si="112"/>
        <v>-8.9109046586839575</v>
      </c>
      <c r="IN9" s="50">
        <f t="shared" si="113"/>
        <v>-4.0335552171604441</v>
      </c>
      <c r="IO9" s="50">
        <f t="shared" si="114"/>
        <v>-0.62704798078989299</v>
      </c>
      <c r="IP9" s="50">
        <f t="shared" si="115"/>
        <v>-3.1383487081674879</v>
      </c>
      <c r="IQ9" s="53">
        <f t="shared" si="174"/>
        <v>8.9109046586839575</v>
      </c>
      <c r="IR9" s="53">
        <f t="shared" si="175"/>
        <v>16.709856564801804</v>
      </c>
      <c r="IS9" s="68">
        <f t="shared" si="116"/>
        <v>0.17338438058082128</v>
      </c>
      <c r="IT9" s="50">
        <f t="shared" si="117"/>
        <v>0.21264790267341094</v>
      </c>
      <c r="IU9" s="50">
        <f t="shared" si="118"/>
        <v>7.4757621056264822E-2</v>
      </c>
      <c r="IV9" s="50">
        <f t="shared" si="119"/>
        <v>9.0280104316452947E-2</v>
      </c>
      <c r="IW9" s="50">
        <f t="shared" si="120"/>
        <v>-0.55107000862695021</v>
      </c>
      <c r="IX9" s="53">
        <f t="shared" si="176"/>
        <v>0.55107000862695021</v>
      </c>
      <c r="IY9" s="53">
        <f t="shared" si="177"/>
        <v>0.21264790267341094</v>
      </c>
      <c r="IZ9" s="68">
        <f t="shared" si="121"/>
        <v>0.25761221105412635</v>
      </c>
      <c r="JA9" s="50">
        <f t="shared" si="122"/>
        <v>-0.3566182314204791</v>
      </c>
      <c r="JB9" s="50">
        <f t="shared" si="123"/>
        <v>-0.12145813823767315</v>
      </c>
      <c r="JC9" s="50">
        <f t="shared" si="124"/>
        <v>-0.60548059122119713</v>
      </c>
      <c r="JD9" s="50">
        <f t="shared" si="125"/>
        <v>0.82594474982522326</v>
      </c>
      <c r="JE9" s="53">
        <f t="shared" si="178"/>
        <v>0.60548059122119713</v>
      </c>
      <c r="JF9" s="67">
        <f t="shared" si="179"/>
        <v>0.82594474982522326</v>
      </c>
    </row>
    <row r="10" spans="1:266" x14ac:dyDescent="0.25">
      <c r="A10" s="51">
        <v>1</v>
      </c>
      <c r="B10" s="52">
        <v>6</v>
      </c>
      <c r="C10" s="142">
        <v>488945.7</v>
      </c>
      <c r="D10" s="53">
        <v>4271464.5</v>
      </c>
      <c r="E10" s="54">
        <v>0.42099999999999999</v>
      </c>
      <c r="F10" s="55">
        <v>6</v>
      </c>
      <c r="G10" s="56">
        <v>0.4236111111111111</v>
      </c>
      <c r="H10" s="57">
        <v>0.47430555555555554</v>
      </c>
      <c r="I10" s="58">
        <f t="shared" si="126"/>
        <v>72.999999999999986</v>
      </c>
      <c r="J10" s="52">
        <v>0</v>
      </c>
      <c r="K10" s="52">
        <v>3.45</v>
      </c>
      <c r="L10" s="52">
        <f t="shared" si="127"/>
        <v>3.45</v>
      </c>
      <c r="M10" s="52">
        <v>0</v>
      </c>
      <c r="N10" s="52">
        <v>0.52300000000000002</v>
      </c>
      <c r="O10" s="59">
        <f t="shared" si="180"/>
        <v>26.532083633741895</v>
      </c>
      <c r="P10" s="40">
        <f t="shared" si="128"/>
        <v>0.52300000000000002</v>
      </c>
      <c r="Q10" s="41">
        <f t="shared" si="0"/>
        <v>98.791589648798521</v>
      </c>
      <c r="R10" s="42">
        <f t="shared" si="129"/>
        <v>26.211467188722324</v>
      </c>
      <c r="S10" s="60">
        <f t="shared" si="130"/>
        <v>0.32061644501957076</v>
      </c>
      <c r="T10" s="55">
        <v>6</v>
      </c>
      <c r="U10" s="56">
        <v>0.47916666666666669</v>
      </c>
      <c r="V10" s="57">
        <v>0.56527777777777777</v>
      </c>
      <c r="W10" s="58">
        <f t="shared" si="131"/>
        <v>123.99999999999997</v>
      </c>
      <c r="X10" s="52">
        <v>0</v>
      </c>
      <c r="Y10" s="52">
        <v>5.55</v>
      </c>
      <c r="Z10" s="52">
        <f t="shared" si="132"/>
        <v>5.55</v>
      </c>
      <c r="AA10" s="52">
        <v>0</v>
      </c>
      <c r="AB10" s="52">
        <v>0.46479999999999999</v>
      </c>
      <c r="AC10" s="59">
        <f t="shared" si="1"/>
        <v>25.127334465195251</v>
      </c>
      <c r="AD10" s="40">
        <f t="shared" si="133"/>
        <v>0.46479999999999999</v>
      </c>
      <c r="AE10" s="41">
        <f t="shared" si="2"/>
        <v>98.926062846580407</v>
      </c>
      <c r="AF10" s="42">
        <f t="shared" si="134"/>
        <v>24.857482684709513</v>
      </c>
      <c r="AG10" s="60">
        <f t="shared" si="135"/>
        <v>0.26985178048573744</v>
      </c>
      <c r="AH10" s="55">
        <v>6</v>
      </c>
      <c r="AI10" s="56">
        <v>0.56527777777777777</v>
      </c>
      <c r="AJ10" s="57">
        <v>0.65694444444444444</v>
      </c>
      <c r="AK10" s="58">
        <f t="shared" si="136"/>
        <v>132</v>
      </c>
      <c r="AL10" s="52">
        <v>0</v>
      </c>
      <c r="AM10" s="52">
        <v>5.2</v>
      </c>
      <c r="AN10" s="52">
        <f t="shared" si="137"/>
        <v>5.2</v>
      </c>
      <c r="AO10" s="52">
        <v>0</v>
      </c>
      <c r="AP10" s="52">
        <v>0.74</v>
      </c>
      <c r="AQ10" s="59">
        <f t="shared" si="3"/>
        <v>22.11589580010633</v>
      </c>
      <c r="AR10" s="40">
        <f t="shared" si="4"/>
        <v>0.74</v>
      </c>
      <c r="AS10" s="41">
        <f t="shared" si="5"/>
        <v>98.290203327171895</v>
      </c>
      <c r="AT10" s="42">
        <f t="shared" si="138"/>
        <v>21.737758949549981</v>
      </c>
      <c r="AU10" s="60">
        <f t="shared" si="139"/>
        <v>0.37813685055634849</v>
      </c>
      <c r="AV10" s="55">
        <v>6</v>
      </c>
      <c r="AW10" s="57">
        <v>0.65694444444444444</v>
      </c>
      <c r="AX10" s="57">
        <v>0.75</v>
      </c>
      <c r="AY10" s="58">
        <f t="shared" si="6"/>
        <v>134</v>
      </c>
      <c r="AZ10" s="52">
        <v>0</v>
      </c>
      <c r="BA10" s="52">
        <v>4.7</v>
      </c>
      <c r="BB10" s="52">
        <f t="shared" si="7"/>
        <v>4.7</v>
      </c>
      <c r="BC10" s="52">
        <v>0</v>
      </c>
      <c r="BD10" s="52">
        <v>3.71</v>
      </c>
      <c r="BE10" s="59">
        <f t="shared" si="8"/>
        <v>19.691018591254256</v>
      </c>
      <c r="BF10" s="40">
        <f t="shared" si="9"/>
        <v>3.71</v>
      </c>
      <c r="BG10" s="41">
        <f t="shared" si="10"/>
        <v>91.427911275415894</v>
      </c>
      <c r="BH10" s="42">
        <f t="shared" si="11"/>
        <v>18.003087006837589</v>
      </c>
      <c r="BI10" s="60">
        <f t="shared" si="12"/>
        <v>1.6879315844166669</v>
      </c>
      <c r="BJ10" s="55">
        <v>6</v>
      </c>
      <c r="BK10" s="57">
        <v>0.75</v>
      </c>
      <c r="BL10" s="57">
        <v>0.82013888888888886</v>
      </c>
      <c r="BM10" s="58">
        <f t="shared" si="13"/>
        <v>100.99999999999997</v>
      </c>
      <c r="BN10" s="52">
        <v>0</v>
      </c>
      <c r="BO10" s="52">
        <v>4.4000000000000004</v>
      </c>
      <c r="BP10" s="52">
        <f t="shared" si="14"/>
        <v>4.4000000000000004</v>
      </c>
      <c r="BQ10" s="52">
        <v>0</v>
      </c>
      <c r="BR10" s="52">
        <v>2.06</v>
      </c>
      <c r="BS10" s="59">
        <f t="shared" si="15"/>
        <v>24.457182560361307</v>
      </c>
      <c r="BT10" s="40">
        <f t="shared" si="140"/>
        <v>2.06</v>
      </c>
      <c r="BU10" s="41">
        <f t="shared" si="16"/>
        <v>95.240295748613661</v>
      </c>
      <c r="BV10" s="42">
        <f t="shared" si="17"/>
        <v>23.293093002266474</v>
      </c>
      <c r="BW10" s="60">
        <f t="shared" si="18"/>
        <v>1.1640895580948332</v>
      </c>
      <c r="BX10" s="164"/>
      <c r="BY10" s="55">
        <v>6</v>
      </c>
      <c r="BZ10" s="57">
        <v>0.41597222222222219</v>
      </c>
      <c r="CA10" s="57">
        <v>0.51041666666666663</v>
      </c>
      <c r="CB10" s="58">
        <f t="shared" si="19"/>
        <v>136</v>
      </c>
      <c r="CC10" s="52">
        <v>2.0499999999999998</v>
      </c>
      <c r="CD10" s="52">
        <v>9.25</v>
      </c>
      <c r="CE10" s="52">
        <f t="shared" si="20"/>
        <v>7.2</v>
      </c>
      <c r="CF10" s="52">
        <v>0.495</v>
      </c>
      <c r="CG10" s="52">
        <v>0.76600000000000001</v>
      </c>
      <c r="CH10" s="15">
        <v>1</v>
      </c>
      <c r="CI10" s="59">
        <f t="shared" si="21"/>
        <v>29.721362229102166</v>
      </c>
      <c r="CJ10" s="40">
        <f t="shared" si="141"/>
        <v>0.84315972222222224</v>
      </c>
      <c r="CK10" s="41">
        <f t="shared" si="22"/>
        <v>98.051849070651059</v>
      </c>
      <c r="CL10" s="42">
        <f t="shared" si="23"/>
        <v>29.142345234620748</v>
      </c>
      <c r="CM10" s="60">
        <f t="shared" si="24"/>
        <v>0.57901699448141741</v>
      </c>
      <c r="CN10" s="55">
        <v>6</v>
      </c>
      <c r="CO10" s="57">
        <v>0.51041666666666663</v>
      </c>
      <c r="CP10" s="57">
        <v>0.59027777777777779</v>
      </c>
      <c r="CQ10" s="58">
        <f t="shared" si="25"/>
        <v>115.00000000000007</v>
      </c>
      <c r="CR10" s="52">
        <v>2.0499999999999998</v>
      </c>
      <c r="CS10" s="52">
        <v>7.7</v>
      </c>
      <c r="CT10" s="52">
        <f t="shared" si="26"/>
        <v>5.65</v>
      </c>
      <c r="CU10" s="52">
        <v>0.495</v>
      </c>
      <c r="CV10" s="52">
        <v>0.91400000000000003</v>
      </c>
      <c r="CW10" s="15">
        <v>1</v>
      </c>
      <c r="CX10" s="59">
        <f t="shared" si="27"/>
        <v>27.581998474446973</v>
      </c>
      <c r="CY10" s="40">
        <f t="shared" si="28"/>
        <v>1.0660265486725666</v>
      </c>
      <c r="CZ10" s="41">
        <f t="shared" si="29"/>
        <v>97.536907235044907</v>
      </c>
      <c r="DA10" s="42">
        <f t="shared" si="30"/>
        <v>26.902628265592842</v>
      </c>
      <c r="DB10" s="60">
        <f t="shared" si="31"/>
        <v>0.67937020885413091</v>
      </c>
      <c r="DC10" s="55">
        <v>6</v>
      </c>
      <c r="DD10" s="57">
        <v>0.59027777777777779</v>
      </c>
      <c r="DE10" s="57">
        <v>0.67847222222222225</v>
      </c>
      <c r="DF10" s="58">
        <f t="shared" si="32"/>
        <v>127.00000000000003</v>
      </c>
      <c r="DG10" s="52">
        <v>2.2000000000000002</v>
      </c>
      <c r="DH10" s="52">
        <v>7.45</v>
      </c>
      <c r="DI10" s="52">
        <f t="shared" si="33"/>
        <v>5.25</v>
      </c>
      <c r="DJ10" s="52">
        <v>0.495</v>
      </c>
      <c r="DK10" s="52">
        <v>0.91400000000000003</v>
      </c>
      <c r="DL10" s="15">
        <v>1</v>
      </c>
      <c r="DM10" s="59">
        <f t="shared" si="34"/>
        <v>23.20762536261914</v>
      </c>
      <c r="DN10" s="40">
        <f t="shared" si="35"/>
        <v>1.0895809523809523</v>
      </c>
      <c r="DO10" s="41">
        <f t="shared" si="36"/>
        <v>97.482483936273226</v>
      </c>
      <c r="DP10" s="42">
        <f t="shared" si="37"/>
        <v>22.623369666105674</v>
      </c>
      <c r="DQ10" s="60">
        <f t="shared" si="142"/>
        <v>0.58425569651346621</v>
      </c>
      <c r="DR10" s="55">
        <v>6</v>
      </c>
      <c r="DS10" s="57">
        <v>0.67847222222222225</v>
      </c>
      <c r="DT10" s="57">
        <v>0.74722222222222223</v>
      </c>
      <c r="DU10" s="58">
        <f t="shared" si="143"/>
        <v>98.999999999999957</v>
      </c>
      <c r="DV10" s="52">
        <v>2.2000000000000002</v>
      </c>
      <c r="DW10" s="52">
        <v>5.75</v>
      </c>
      <c r="DX10" s="52">
        <f t="shared" si="38"/>
        <v>3.55</v>
      </c>
      <c r="DY10" s="52">
        <v>0.495</v>
      </c>
      <c r="DZ10" s="52">
        <v>0.72</v>
      </c>
      <c r="EA10" s="15">
        <v>1</v>
      </c>
      <c r="EB10" s="59">
        <f t="shared" si="39"/>
        <v>20.131135920609612</v>
      </c>
      <c r="EC10" s="40">
        <f t="shared" si="40"/>
        <v>0.85943661971830987</v>
      </c>
      <c r="ED10" s="41">
        <f t="shared" si="41"/>
        <v>98.014240712295958</v>
      </c>
      <c r="EE10" s="42">
        <f t="shared" si="42"/>
        <v>19.731380019345782</v>
      </c>
      <c r="EF10" s="60">
        <f t="shared" si="43"/>
        <v>0.39975590126383054</v>
      </c>
      <c r="EG10" s="55">
        <v>6</v>
      </c>
      <c r="EH10" s="57">
        <v>0.74722222222222223</v>
      </c>
      <c r="EI10" s="57">
        <v>0.80694444444444446</v>
      </c>
      <c r="EJ10" s="58">
        <f t="shared" si="44"/>
        <v>86.000000000000014</v>
      </c>
      <c r="EK10" s="52">
        <v>2.25</v>
      </c>
      <c r="EL10" s="52">
        <v>5.9</v>
      </c>
      <c r="EM10" s="52">
        <f t="shared" si="181"/>
        <v>3.6500000000000004</v>
      </c>
      <c r="EN10" s="52">
        <v>0.495</v>
      </c>
      <c r="EO10" s="52">
        <v>3.94</v>
      </c>
      <c r="EP10" s="15">
        <v>1</v>
      </c>
      <c r="EQ10" s="59">
        <f t="shared" si="45"/>
        <v>23.827009383924931</v>
      </c>
      <c r="ER10" s="40">
        <f t="shared" si="144"/>
        <v>6.0636301369863013</v>
      </c>
      <c r="ES10" s="41">
        <f t="shared" si="46"/>
        <v>85.989764008811676</v>
      </c>
      <c r="ET10" s="42">
        <f t="shared" si="47"/>
        <v>20.488789139594459</v>
      </c>
      <c r="EU10" s="97">
        <f t="shared" si="48"/>
        <v>3.338220244330472</v>
      </c>
      <c r="EV10" s="164"/>
      <c r="EW10" s="108">
        <f t="shared" si="49"/>
        <v>23.584703010131808</v>
      </c>
      <c r="EX10" s="61">
        <f t="shared" si="50"/>
        <v>2.4143801641906104</v>
      </c>
      <c r="EY10" s="61">
        <f t="shared" si="145"/>
        <v>10.237059856778401</v>
      </c>
      <c r="EZ10" s="105">
        <f t="shared" si="51"/>
        <v>1.49956</v>
      </c>
      <c r="FA10" s="159">
        <f t="shared" si="52"/>
        <v>1.2491170539224898</v>
      </c>
      <c r="FB10" s="177">
        <f>(FA10/EZ10)*100</f>
        <v>83.29890460685067</v>
      </c>
      <c r="FC10" s="241">
        <f t="shared" si="147"/>
        <v>96.535212569316087</v>
      </c>
      <c r="FD10" s="65">
        <f t="shared" si="53"/>
        <v>22.820577766417177</v>
      </c>
      <c r="FE10" s="170">
        <f t="shared" si="54"/>
        <v>2.8372908619797852</v>
      </c>
      <c r="FF10" s="170">
        <f t="shared" si="148"/>
        <v>96.760081128066915</v>
      </c>
      <c r="FG10" s="166">
        <f t="shared" si="55"/>
        <v>0.76412524371463131</v>
      </c>
      <c r="FH10" s="168">
        <f t="shared" si="56"/>
        <v>0.56628313740107872</v>
      </c>
      <c r="FI10" s="168">
        <f t="shared" si="57"/>
        <v>3.2399188719330869</v>
      </c>
      <c r="FJ10" s="164"/>
      <c r="FK10" s="59">
        <f t="shared" si="58"/>
        <v>24.893826274140562</v>
      </c>
      <c r="FL10" s="101">
        <f t="shared" si="59"/>
        <v>3.3821875870456903</v>
      </c>
      <c r="FM10" s="105">
        <f t="shared" si="60"/>
        <v>1.9843667959960705</v>
      </c>
      <c r="FN10" s="159">
        <f t="shared" si="61"/>
        <v>2.0421655862180605</v>
      </c>
      <c r="FO10" s="177">
        <f t="shared" si="149"/>
        <v>102.9127069823287</v>
      </c>
      <c r="FP10" s="241">
        <f t="shared" si="150"/>
        <v>95.415048992615354</v>
      </c>
      <c r="FQ10" s="191">
        <f t="shared" si="62"/>
        <v>23.777702465051899</v>
      </c>
      <c r="FR10" s="195">
        <f t="shared" si="151"/>
        <v>3.6624230698185034</v>
      </c>
      <c r="FS10" s="198">
        <f t="shared" si="152"/>
        <v>95.516463412263462</v>
      </c>
      <c r="FT10" s="210">
        <f t="shared" si="63"/>
        <v>1.1161238090886634</v>
      </c>
      <c r="FU10" s="207">
        <f t="shared" si="153"/>
        <v>1.114721191479318</v>
      </c>
      <c r="FV10" s="204">
        <f t="shared" si="154"/>
        <v>4.4835365877365376</v>
      </c>
      <c r="FW10" s="213"/>
      <c r="FX10" s="217">
        <f t="shared" si="64"/>
        <v>24.239264642136185</v>
      </c>
      <c r="FY10" s="218">
        <f t="shared" si="65"/>
        <v>3.01042574326185</v>
      </c>
      <c r="FZ10" s="219">
        <f t="shared" si="155"/>
        <v>12.419624884282561</v>
      </c>
      <c r="GA10" s="220">
        <f t="shared" si="66"/>
        <v>-0.99621753833094184</v>
      </c>
      <c r="GB10" s="40">
        <f t="shared" si="67"/>
        <v>1.7419633979980351</v>
      </c>
      <c r="GC10" s="124">
        <f t="shared" si="68"/>
        <v>1.7100076769791626</v>
      </c>
      <c r="GD10" s="120">
        <f t="shared" si="69"/>
        <v>98.165534301375217</v>
      </c>
      <c r="GE10" s="126">
        <f t="shared" si="70"/>
        <v>-0.64041808167866587</v>
      </c>
      <c r="GF10" s="62">
        <f t="shared" si="71"/>
        <v>23.299140115734541</v>
      </c>
      <c r="GG10" s="63">
        <f t="shared" si="72"/>
        <v>3.3107103484131994</v>
      </c>
      <c r="GH10" s="64">
        <f t="shared" si="73"/>
        <v>14.209581692576659</v>
      </c>
      <c r="GI10" s="105">
        <f t="shared" si="156"/>
        <v>95.975130780965728</v>
      </c>
      <c r="GJ10" s="66">
        <f t="shared" si="74"/>
        <v>3.9510343737965905</v>
      </c>
      <c r="GK10" s="230">
        <f t="shared" si="75"/>
        <v>4.116727262204658</v>
      </c>
      <c r="GL10" s="210">
        <f t="shared" si="157"/>
        <v>0.94012452640164734</v>
      </c>
      <c r="GM10" s="207">
        <f t="shared" si="158"/>
        <v>0.90145200134299108</v>
      </c>
      <c r="GN10" s="204">
        <f t="shared" si="159"/>
        <v>95.886446532069911</v>
      </c>
      <c r="GO10" s="142">
        <f t="shared" si="76"/>
        <v>0.654561632004377</v>
      </c>
      <c r="GP10" s="53">
        <f t="shared" si="77"/>
        <v>-1.542631455063443</v>
      </c>
      <c r="GQ10" s="53">
        <f t="shared" si="78"/>
        <v>1.4688072100254779</v>
      </c>
      <c r="GR10" s="53">
        <f t="shared" si="79"/>
        <v>3.8936844188775517</v>
      </c>
      <c r="GS10" s="53">
        <f t="shared" si="80"/>
        <v>-0.87247955022949952</v>
      </c>
      <c r="GT10" s="53">
        <f t="shared" si="160"/>
        <v>1.542631455063443</v>
      </c>
      <c r="GU10" s="67">
        <f t="shared" si="161"/>
        <v>3.8936844188775517</v>
      </c>
      <c r="GV10" s="142">
        <f t="shared" si="81"/>
        <v>-4.8275359549616041</v>
      </c>
      <c r="GW10" s="53">
        <f t="shared" si="82"/>
        <v>-2.6881722003064112</v>
      </c>
      <c r="GX10" s="53">
        <f t="shared" si="83"/>
        <v>1.6862009115214214</v>
      </c>
      <c r="GY10" s="53">
        <f t="shared" si="84"/>
        <v>4.7626903535309495</v>
      </c>
      <c r="GZ10" s="53">
        <f t="shared" si="85"/>
        <v>1.0668168902156303</v>
      </c>
      <c r="HA10" s="53">
        <f t="shared" si="162"/>
        <v>4.8275359549616041</v>
      </c>
      <c r="HB10" s="53">
        <f t="shared" si="163"/>
        <v>4.7626903535309495</v>
      </c>
      <c r="HC10" s="142">
        <f t="shared" si="86"/>
        <v>0.97655999999999998</v>
      </c>
      <c r="HD10" s="53">
        <f t="shared" si="87"/>
        <v>1.0347599999999999</v>
      </c>
      <c r="HE10" s="53">
        <f t="shared" si="88"/>
        <v>0.75956000000000001</v>
      </c>
      <c r="HF10" s="53">
        <f t="shared" si="89"/>
        <v>-2.2104400000000002</v>
      </c>
      <c r="HG10" s="53">
        <f t="shared" si="90"/>
        <v>-0.56044000000000005</v>
      </c>
      <c r="HH10" s="96">
        <f t="shared" si="164"/>
        <v>2.2104400000000002</v>
      </c>
      <c r="HI10" s="96">
        <f t="shared" si="165"/>
        <v>1.0347599999999999</v>
      </c>
      <c r="HJ10" s="238">
        <f t="shared" si="91"/>
        <v>1.1412070737738482</v>
      </c>
      <c r="HK10" s="96">
        <f t="shared" si="92"/>
        <v>0.91834024732350383</v>
      </c>
      <c r="HL10" s="96">
        <f t="shared" si="93"/>
        <v>0.89478584361511815</v>
      </c>
      <c r="HM10" s="96">
        <f t="shared" si="94"/>
        <v>1.1249301762777606</v>
      </c>
      <c r="HN10" s="96">
        <f t="shared" si="95"/>
        <v>-4.0792633409902308</v>
      </c>
      <c r="HO10" s="96">
        <f t="shared" si="166"/>
        <v>4.0792633409902308</v>
      </c>
      <c r="HP10" s="96">
        <f t="shared" si="167"/>
        <v>1.1412070737738482</v>
      </c>
      <c r="HQ10" s="68">
        <f t="shared" si="96"/>
        <v>-2.2563770794824336</v>
      </c>
      <c r="HR10" s="50">
        <f t="shared" si="97"/>
        <v>-2.3908502772643203</v>
      </c>
      <c r="HS10" s="50">
        <f t="shared" si="98"/>
        <v>-1.7549907578558077</v>
      </c>
      <c r="HT10" s="50">
        <f t="shared" si="99"/>
        <v>-1.4790281429798711</v>
      </c>
      <c r="HU10" s="50">
        <f t="shared" si="100"/>
        <v>10.545448560504411</v>
      </c>
      <c r="HV10" s="53">
        <f t="shared" si="168"/>
        <v>2.3908502772643203</v>
      </c>
      <c r="HW10" s="53">
        <f t="shared" si="169"/>
        <v>10.545448560504411</v>
      </c>
      <c r="HX10" s="68">
        <f t="shared" si="101"/>
        <v>-2.636800078035705</v>
      </c>
      <c r="HY10" s="50">
        <f t="shared" si="102"/>
        <v>-2.1218582424295533</v>
      </c>
      <c r="HZ10" s="50">
        <f t="shared" si="103"/>
        <v>-2.0674349436578723</v>
      </c>
      <c r="IA10" s="50">
        <f t="shared" si="104"/>
        <v>-2.5991917196806043</v>
      </c>
      <c r="IB10" s="50">
        <f t="shared" si="105"/>
        <v>9.4252849838036781</v>
      </c>
      <c r="IC10" s="53">
        <f t="shared" si="170"/>
        <v>2.636800078035705</v>
      </c>
      <c r="ID10" s="53">
        <f t="shared" si="171"/>
        <v>9.4252849838036781</v>
      </c>
      <c r="IE10" s="68">
        <f t="shared" si="106"/>
        <v>-3.3908894223051469</v>
      </c>
      <c r="IF10" s="50">
        <f t="shared" si="107"/>
        <v>-2.0369049182923362</v>
      </c>
      <c r="IG10" s="50">
        <f t="shared" si="108"/>
        <v>1.0828188168671957</v>
      </c>
      <c r="IH10" s="50">
        <f t="shared" si="109"/>
        <v>4.8174907595795879</v>
      </c>
      <c r="II10" s="50">
        <f t="shared" si="110"/>
        <v>-0.472515235849297</v>
      </c>
      <c r="IJ10" s="53">
        <f t="shared" si="172"/>
        <v>3.3908894223051469</v>
      </c>
      <c r="IK10" s="67">
        <f t="shared" si="173"/>
        <v>4.8174907595795879</v>
      </c>
      <c r="IL10" s="50">
        <f t="shared" si="111"/>
        <v>-5.3646427695688494</v>
      </c>
      <c r="IM10" s="50">
        <f t="shared" si="112"/>
        <v>-3.124925800540943</v>
      </c>
      <c r="IN10" s="50">
        <f t="shared" si="113"/>
        <v>1.1543327989462249</v>
      </c>
      <c r="IO10" s="50">
        <f t="shared" si="114"/>
        <v>4.0463224457061173</v>
      </c>
      <c r="IP10" s="50">
        <f t="shared" si="115"/>
        <v>3.2889133254574396</v>
      </c>
      <c r="IQ10" s="53">
        <f t="shared" si="174"/>
        <v>5.3646427695688494</v>
      </c>
      <c r="IR10" s="53">
        <f t="shared" si="175"/>
        <v>4.0463224457061173</v>
      </c>
      <c r="IS10" s="68">
        <f t="shared" si="116"/>
        <v>0.44350879869506055</v>
      </c>
      <c r="IT10" s="50">
        <f t="shared" si="117"/>
        <v>0.49427346322889387</v>
      </c>
      <c r="IU10" s="50">
        <f t="shared" si="118"/>
        <v>0.38598839315828282</v>
      </c>
      <c r="IV10" s="50">
        <f t="shared" si="119"/>
        <v>-0.9238063407020356</v>
      </c>
      <c r="IW10" s="50">
        <f t="shared" si="120"/>
        <v>-0.39996431438020186</v>
      </c>
      <c r="IX10" s="53">
        <f t="shared" si="176"/>
        <v>0.9238063407020356</v>
      </c>
      <c r="IY10" s="53">
        <f t="shared" si="177"/>
        <v>0.49427346322889387</v>
      </c>
      <c r="IZ10" s="68">
        <f t="shared" si="121"/>
        <v>0.53710681460724596</v>
      </c>
      <c r="JA10" s="50">
        <f t="shared" si="122"/>
        <v>0.43675360023453247</v>
      </c>
      <c r="JB10" s="50">
        <f t="shared" si="123"/>
        <v>0.53186811257519717</v>
      </c>
      <c r="JC10" s="50">
        <f t="shared" si="124"/>
        <v>0.71636790782483284</v>
      </c>
      <c r="JD10" s="50">
        <f t="shared" si="125"/>
        <v>-2.2220964352418084</v>
      </c>
      <c r="JE10" s="53">
        <f t="shared" si="178"/>
        <v>2.2220964352418084</v>
      </c>
      <c r="JF10" s="67">
        <f t="shared" si="179"/>
        <v>0.71636790782483284</v>
      </c>
    </row>
    <row r="11" spans="1:266" ht="7.5" customHeight="1" x14ac:dyDescent="0.25">
      <c r="A11" s="51"/>
      <c r="B11" s="52"/>
      <c r="C11" s="51"/>
      <c r="D11" s="52"/>
      <c r="F11" s="55"/>
      <c r="G11" s="56"/>
      <c r="H11" s="57"/>
      <c r="I11" s="58"/>
      <c r="J11" s="52"/>
      <c r="K11" s="15"/>
      <c r="L11" s="52"/>
      <c r="M11" s="52"/>
      <c r="N11" s="52"/>
      <c r="O11" s="59"/>
      <c r="P11" s="40"/>
      <c r="Q11" s="41"/>
      <c r="R11" s="42"/>
      <c r="S11" s="60"/>
      <c r="T11" s="55"/>
      <c r="U11" s="56"/>
      <c r="V11" s="57"/>
      <c r="W11" s="58"/>
      <c r="X11" s="52"/>
      <c r="Y11" s="15"/>
      <c r="Z11" s="15"/>
      <c r="AA11" s="52"/>
      <c r="AB11" s="52"/>
      <c r="AC11" s="59"/>
      <c r="AD11" s="40"/>
      <c r="AE11" s="41"/>
      <c r="AF11" s="42"/>
      <c r="AG11" s="60"/>
      <c r="AH11" s="55"/>
      <c r="AI11" s="56"/>
      <c r="AJ11" s="57"/>
      <c r="AK11" s="58"/>
      <c r="AL11" s="52"/>
      <c r="AM11" s="52"/>
      <c r="AN11" s="52"/>
      <c r="AO11" s="52">
        <v>0</v>
      </c>
      <c r="AP11" s="52"/>
      <c r="AQ11" s="59"/>
      <c r="AR11" s="40"/>
      <c r="AS11" s="41"/>
      <c r="AT11" s="42"/>
      <c r="AU11" s="60"/>
      <c r="AV11" s="55"/>
      <c r="AW11" s="57"/>
      <c r="AX11" s="57"/>
      <c r="AY11" s="58"/>
      <c r="AZ11" s="52"/>
      <c r="BA11" s="15"/>
      <c r="BB11" s="52"/>
      <c r="BC11" s="52"/>
      <c r="BD11" s="15"/>
      <c r="BE11" s="59"/>
      <c r="BF11" s="40"/>
      <c r="BG11" s="41"/>
      <c r="BH11" s="42"/>
      <c r="BI11" s="60"/>
      <c r="BJ11" s="55"/>
      <c r="BK11" s="57"/>
      <c r="BL11" s="57"/>
      <c r="BM11" s="58"/>
      <c r="BN11" s="52"/>
      <c r="BO11" s="15"/>
      <c r="BP11" s="52"/>
      <c r="BQ11" s="52"/>
      <c r="BR11" s="15"/>
      <c r="BS11" s="59"/>
      <c r="BT11" s="40"/>
      <c r="BU11" s="41"/>
      <c r="BV11" s="42"/>
      <c r="BW11" s="60"/>
      <c r="BX11" s="164"/>
      <c r="BY11" s="55"/>
      <c r="BZ11" s="57"/>
      <c r="CA11" s="57"/>
      <c r="CB11" s="58"/>
      <c r="CC11" s="52"/>
      <c r="CD11" s="15"/>
      <c r="CE11" s="52"/>
      <c r="CF11" s="52"/>
      <c r="CG11" s="15"/>
      <c r="CH11" s="15"/>
      <c r="CI11" s="59"/>
      <c r="CJ11" s="40"/>
      <c r="CK11" s="41"/>
      <c r="CL11" s="42"/>
      <c r="CM11" s="60"/>
      <c r="CN11" s="55"/>
      <c r="CO11" s="57"/>
      <c r="CP11" s="57"/>
      <c r="CQ11" s="58"/>
      <c r="CR11" s="52"/>
      <c r="CS11" s="15"/>
      <c r="CT11" s="52"/>
      <c r="CU11" s="52"/>
      <c r="CV11" s="15"/>
      <c r="CW11" s="15"/>
      <c r="CX11" s="59"/>
      <c r="CY11" s="40"/>
      <c r="CZ11" s="41"/>
      <c r="DA11" s="42"/>
      <c r="DB11" s="60"/>
      <c r="DC11" s="55"/>
      <c r="DD11" s="57"/>
      <c r="DE11" s="57"/>
      <c r="DF11" s="58"/>
      <c r="DG11" s="15"/>
      <c r="DH11" s="15"/>
      <c r="DI11" s="52"/>
      <c r="DJ11" s="52"/>
      <c r="DK11" s="15"/>
      <c r="DL11" s="15"/>
      <c r="DM11" s="59"/>
      <c r="DN11" s="40"/>
      <c r="DO11" s="41"/>
      <c r="DP11" s="42"/>
      <c r="DQ11" s="60"/>
      <c r="DR11" s="55"/>
      <c r="DS11" s="57"/>
      <c r="DT11" s="57"/>
      <c r="DU11" s="58"/>
      <c r="DV11" s="15"/>
      <c r="DW11" s="15"/>
      <c r="DX11" s="52"/>
      <c r="DY11" s="52"/>
      <c r="DZ11" s="15"/>
      <c r="EA11" s="15"/>
      <c r="EB11" s="59"/>
      <c r="EC11" s="40"/>
      <c r="ED11" s="41"/>
      <c r="EE11" s="42"/>
      <c r="EF11" s="60"/>
      <c r="EG11" s="55"/>
      <c r="EH11" s="57"/>
      <c r="EI11" s="57"/>
      <c r="EJ11" s="58"/>
      <c r="EK11" s="15"/>
      <c r="EL11" s="15"/>
      <c r="EM11" s="52"/>
      <c r="EN11" s="52"/>
      <c r="EO11" s="15"/>
      <c r="EP11" s="15"/>
      <c r="EQ11" s="59"/>
      <c r="ER11" s="40"/>
      <c r="ES11" s="41"/>
      <c r="ET11" s="42"/>
      <c r="EU11" s="97"/>
      <c r="EV11" s="164"/>
      <c r="EW11" s="108"/>
      <c r="EX11" s="61"/>
      <c r="EY11" s="61"/>
      <c r="EZ11" s="105"/>
      <c r="FA11" s="159"/>
      <c r="FB11" s="177"/>
      <c r="FC11" s="241"/>
      <c r="FD11" s="65"/>
      <c r="FE11" s="170"/>
      <c r="FF11" s="170"/>
      <c r="FG11" s="166"/>
      <c r="FH11" s="168"/>
      <c r="FI11" s="168"/>
      <c r="FJ11" s="164"/>
      <c r="FK11" s="59"/>
      <c r="FL11" s="101"/>
      <c r="FM11" s="105"/>
      <c r="FN11" s="159"/>
      <c r="FO11" s="177"/>
      <c r="FP11" s="241"/>
      <c r="FQ11" s="191"/>
      <c r="FR11" s="195"/>
      <c r="FS11" s="198"/>
      <c r="FT11" s="210"/>
      <c r="FU11" s="207"/>
      <c r="FV11" s="204"/>
      <c r="FW11" s="213"/>
      <c r="FX11" s="221"/>
      <c r="FY11" s="218"/>
      <c r="FZ11" s="219"/>
      <c r="GA11" s="220"/>
      <c r="GB11" s="40"/>
      <c r="GC11" s="124"/>
      <c r="GD11" s="120"/>
      <c r="GE11" s="113"/>
      <c r="GF11" s="62"/>
      <c r="GG11" s="63"/>
      <c r="GH11" s="64"/>
      <c r="GI11" s="105"/>
      <c r="GJ11" s="128"/>
      <c r="GK11" s="230"/>
      <c r="GL11" s="210"/>
      <c r="GM11" s="207"/>
      <c r="GN11" s="204"/>
      <c r="GO11" s="142"/>
      <c r="GP11" s="53"/>
      <c r="GQ11" s="53"/>
      <c r="GR11" s="53"/>
      <c r="GS11" s="53"/>
      <c r="GT11" s="53"/>
      <c r="GU11" s="67"/>
      <c r="GV11" s="142"/>
      <c r="GW11" s="53"/>
      <c r="GX11" s="53"/>
      <c r="GY11" s="53"/>
      <c r="GZ11" s="53"/>
      <c r="HA11" s="53"/>
      <c r="HB11" s="53"/>
      <c r="HC11" s="142"/>
      <c r="HD11" s="53"/>
      <c r="HE11" s="53"/>
      <c r="HF11" s="53"/>
      <c r="HG11" s="53"/>
      <c r="HH11" s="96"/>
      <c r="HI11" s="96"/>
      <c r="HJ11" s="238"/>
      <c r="HK11" s="96"/>
      <c r="HL11" s="96"/>
      <c r="HM11" s="96"/>
      <c r="HN11" s="96"/>
      <c r="HO11" s="96"/>
      <c r="HP11" s="96"/>
      <c r="HQ11" s="68"/>
      <c r="HR11" s="50"/>
      <c r="HS11" s="50"/>
      <c r="HT11" s="50"/>
      <c r="HU11" s="50"/>
      <c r="HV11" s="53"/>
      <c r="HW11" s="53"/>
      <c r="HX11" s="68"/>
      <c r="HY11" s="50"/>
      <c r="HZ11" s="50"/>
      <c r="IA11" s="50"/>
      <c r="IB11" s="50"/>
      <c r="IC11" s="53"/>
      <c r="ID11" s="53"/>
      <c r="IE11" s="68"/>
      <c r="IF11" s="50"/>
      <c r="IG11" s="50"/>
      <c r="IH11" s="50"/>
      <c r="II11" s="50"/>
      <c r="IJ11" s="53"/>
      <c r="IK11" s="67"/>
      <c r="IL11" s="50"/>
      <c r="IM11" s="50"/>
      <c r="IN11" s="50"/>
      <c r="IO11" s="50"/>
      <c r="IP11" s="50"/>
      <c r="IQ11" s="53"/>
      <c r="IR11" s="53"/>
      <c r="IS11" s="68"/>
      <c r="IT11" s="50"/>
      <c r="IU11" s="50"/>
      <c r="IV11" s="50"/>
      <c r="IW11" s="50"/>
      <c r="IX11" s="53"/>
      <c r="IY11" s="53"/>
      <c r="IZ11" s="68"/>
      <c r="JA11" s="50"/>
      <c r="JB11" s="50"/>
      <c r="JC11" s="50"/>
      <c r="JD11" s="50"/>
      <c r="JE11" s="53"/>
      <c r="JF11" s="67"/>
    </row>
    <row r="12" spans="1:266" x14ac:dyDescent="0.25">
      <c r="A12" s="51">
        <v>2</v>
      </c>
      <c r="B12" s="52">
        <v>1</v>
      </c>
      <c r="C12" s="142">
        <v>488931.1</v>
      </c>
      <c r="D12" s="53">
        <v>4271466.3</v>
      </c>
      <c r="E12" s="54">
        <v>0.4</v>
      </c>
      <c r="F12" s="55">
        <v>7</v>
      </c>
      <c r="G12" s="56">
        <v>0.41111111111111115</v>
      </c>
      <c r="H12" s="57">
        <v>0.47291666666666665</v>
      </c>
      <c r="I12" s="58">
        <f t="shared" si="126"/>
        <v>88.999999999999929</v>
      </c>
      <c r="J12" s="52">
        <v>0</v>
      </c>
      <c r="K12" s="52">
        <v>5.4</v>
      </c>
      <c r="L12" s="52">
        <f t="shared" si="127"/>
        <v>5.4</v>
      </c>
      <c r="M12" s="52">
        <v>0</v>
      </c>
      <c r="N12" s="52">
        <v>4.766</v>
      </c>
      <c r="O12" s="59">
        <f t="shared" si="180"/>
        <v>34.062684801892402</v>
      </c>
      <c r="P12" s="40">
        <f t="shared" si="128"/>
        <v>4.766</v>
      </c>
      <c r="Q12" s="41">
        <f t="shared" ref="Q12:Q17" si="182">(($K$2-P12)/$K$2)*100</f>
        <v>88.987985212569328</v>
      </c>
      <c r="R12" s="42">
        <f t="shared" si="129"/>
        <v>30.311696914512108</v>
      </c>
      <c r="S12" s="60">
        <f t="shared" si="130"/>
        <v>3.750987887380294</v>
      </c>
      <c r="T12" s="55">
        <v>7</v>
      </c>
      <c r="U12" s="56">
        <v>0.47291666666666665</v>
      </c>
      <c r="V12" s="57">
        <v>0.56319444444444444</v>
      </c>
      <c r="W12" s="58">
        <f t="shared" si="131"/>
        <v>130.00000000000003</v>
      </c>
      <c r="X12" s="52">
        <v>0</v>
      </c>
      <c r="Y12" s="52">
        <v>7.15</v>
      </c>
      <c r="Z12" s="52">
        <f t="shared" si="132"/>
        <v>7.15</v>
      </c>
      <c r="AA12" s="52">
        <v>0</v>
      </c>
      <c r="AB12" s="52">
        <v>3.835</v>
      </c>
      <c r="AC12" s="59">
        <f t="shared" si="1"/>
        <v>30.877192982456137</v>
      </c>
      <c r="AD12" s="40">
        <f t="shared" si="133"/>
        <v>3.8349999999999995</v>
      </c>
      <c r="AE12" s="41">
        <f t="shared" ref="AE12:AE17" si="183">(($K$2-AD12)/$K$2)*100</f>
        <v>91.139094269870611</v>
      </c>
      <c r="AF12" s="42">
        <f t="shared" si="134"/>
        <v>28.14119402017057</v>
      </c>
      <c r="AG12" s="60">
        <f>AC12-AF12</f>
        <v>2.7359989622855672</v>
      </c>
      <c r="AH12" s="55">
        <v>7</v>
      </c>
      <c r="AI12" s="56">
        <v>0.56319444444444444</v>
      </c>
      <c r="AJ12" s="57">
        <v>0.65486111111111112</v>
      </c>
      <c r="AK12" s="58">
        <f t="shared" si="136"/>
        <v>132</v>
      </c>
      <c r="AL12" s="52">
        <v>0</v>
      </c>
      <c r="AM12" s="52">
        <v>7.85</v>
      </c>
      <c r="AN12" s="52">
        <f t="shared" si="137"/>
        <v>7.85</v>
      </c>
      <c r="AO12" s="52">
        <v>0</v>
      </c>
      <c r="AP12" s="52">
        <v>5.86</v>
      </c>
      <c r="AQ12" s="59">
        <f t="shared" si="3"/>
        <v>33.386496544391285</v>
      </c>
      <c r="AR12" s="40">
        <f t="shared" ref="AR12:AR17" si="184">((AM12*AP12)-(AL12*AO12))/AN12</f>
        <v>5.86</v>
      </c>
      <c r="AS12" s="41">
        <f t="shared" ref="AS12:AS17" si="185">(($K$2-AR12)/$K$2)*100</f>
        <v>86.460258780036966</v>
      </c>
      <c r="AT12" s="42">
        <f t="shared" si="138"/>
        <v>28.866051309868805</v>
      </c>
      <c r="AU12" s="60">
        <f t="shared" si="139"/>
        <v>4.5204452345224801</v>
      </c>
      <c r="AV12" s="55">
        <v>7</v>
      </c>
      <c r="AW12" s="57">
        <v>0.65486111111111112</v>
      </c>
      <c r="AX12" s="57">
        <v>0.74861111111111101</v>
      </c>
      <c r="AY12" s="58">
        <f t="shared" ref="AY12:AY17" si="186">(AX12-AW12)*60*24</f>
        <v>134.99999999999983</v>
      </c>
      <c r="AZ12" s="52">
        <v>0</v>
      </c>
      <c r="BA12" s="52">
        <v>7.7</v>
      </c>
      <c r="BB12" s="52">
        <f t="shared" ref="BB12:BB17" si="187">BA12-AZ12</f>
        <v>7.7</v>
      </c>
      <c r="BC12" s="52">
        <v>0</v>
      </c>
      <c r="BD12" s="52">
        <v>6.56</v>
      </c>
      <c r="BE12" s="59">
        <f t="shared" si="8"/>
        <v>32.020792722547149</v>
      </c>
      <c r="BF12" s="40">
        <f t="shared" ref="BF12:BF17" si="188">((BA12*BD12)-(AZ12*BC12))/BB12</f>
        <v>6.56</v>
      </c>
      <c r="BG12" s="41">
        <f t="shared" ref="BG12:BG17" si="189">(($K$2-BF12)/$K$2)*100</f>
        <v>84.842883548983366</v>
      </c>
      <c r="BH12" s="42">
        <f t="shared" ref="BH12:BH17" si="190">(BE12*BG12)/100</f>
        <v>27.167363881052019</v>
      </c>
      <c r="BI12" s="60">
        <f t="shared" ref="BI12:BI17" si="191">BE12-BH12</f>
        <v>4.8534288414951305</v>
      </c>
      <c r="BJ12" s="55">
        <v>7</v>
      </c>
      <c r="BK12" s="57">
        <v>0.74861111111111101</v>
      </c>
      <c r="BL12" s="57">
        <v>0.81944444444444453</v>
      </c>
      <c r="BM12" s="58">
        <f t="shared" ref="BM12:BM17" si="192">(BL12-BK12)*60*24</f>
        <v>102.00000000000028</v>
      </c>
      <c r="BN12" s="52">
        <v>0</v>
      </c>
      <c r="BO12" s="52">
        <v>6.3</v>
      </c>
      <c r="BP12" s="52">
        <f t="shared" ref="BP12:BP17" si="193">BO12-BN12</f>
        <v>6.3</v>
      </c>
      <c r="BQ12" s="52">
        <v>0</v>
      </c>
      <c r="BR12" s="52">
        <v>10.66</v>
      </c>
      <c r="BS12" s="59">
        <f t="shared" si="15"/>
        <v>34.674922600619098</v>
      </c>
      <c r="BT12" s="40">
        <f t="shared" ref="BT12:BT17" si="194">((BO12*BR12)-(BN12*BQ12))/BP12</f>
        <v>10.66</v>
      </c>
      <c r="BU12" s="41">
        <f t="shared" ref="BU12:BU17" si="195">(($K$2-BT12)/$K$2)*100</f>
        <v>75.369685767097977</v>
      </c>
      <c r="BV12" s="42">
        <f t="shared" ref="BV12:BV17" si="196">(BS12*BU12)/100</f>
        <v>26.134380204071054</v>
      </c>
      <c r="BW12" s="60">
        <f t="shared" ref="BW12:BW17" si="197">BS12-BV12</f>
        <v>8.5405423965480445</v>
      </c>
      <c r="BX12" s="164"/>
      <c r="BY12" s="55">
        <v>7</v>
      </c>
      <c r="BZ12" s="57">
        <v>0.41597222222222219</v>
      </c>
      <c r="CA12" s="57">
        <v>0.50902777777777775</v>
      </c>
      <c r="CB12" s="58">
        <f t="shared" ref="CB12:CB17" si="198">(CA12-BZ12)*60*24</f>
        <v>134</v>
      </c>
      <c r="CC12" s="52">
        <v>2</v>
      </c>
      <c r="CD12" s="52">
        <v>9.6999999999999993</v>
      </c>
      <c r="CE12" s="52">
        <f t="shared" ref="CE12:CE17" si="199">CD12-CC12</f>
        <v>7.6999999999999993</v>
      </c>
      <c r="CF12" s="52">
        <v>0.495</v>
      </c>
      <c r="CG12" s="52">
        <v>6.5</v>
      </c>
      <c r="CH12" s="15">
        <v>1</v>
      </c>
      <c r="CI12" s="59">
        <f t="shared" si="21"/>
        <v>32.259753862267608</v>
      </c>
      <c r="CJ12" s="40">
        <f t="shared" ref="CJ12:CJ17" si="200">((CD12*CG12)-(CC12*CF12))/CE12</f>
        <v>8.0597402597402592</v>
      </c>
      <c r="CK12" s="41">
        <f t="shared" ref="CK12:CK17" si="201">(($K$2-CJ12)/$K$2)*100</f>
        <v>81.377679621672229</v>
      </c>
      <c r="CL12" s="42">
        <f t="shared" ref="CL12:CL17" si="202">(CI12*CK12)/100</f>
        <v>26.252239144776169</v>
      </c>
      <c r="CM12" s="60">
        <f t="shared" ref="CM12:CM17" si="203">CI12-CL12</f>
        <v>6.0075147174914392</v>
      </c>
      <c r="CN12" s="55">
        <v>7</v>
      </c>
      <c r="CO12" s="57">
        <v>0.50902777777777775</v>
      </c>
      <c r="CP12" s="57">
        <v>0.59097222222222223</v>
      </c>
      <c r="CQ12" s="58">
        <f t="shared" ref="CQ12:CQ17" si="204">(CP12-CO12)*60*24</f>
        <v>118.00000000000007</v>
      </c>
      <c r="CR12" s="52">
        <v>2.1</v>
      </c>
      <c r="CS12" s="52">
        <v>8.6999999999999993</v>
      </c>
      <c r="CT12" s="52">
        <f t="shared" ref="CT12:CT17" si="205">CS12-CR12</f>
        <v>6.6</v>
      </c>
      <c r="CU12" s="52">
        <v>0.495</v>
      </c>
      <c r="CV12" s="52">
        <v>6.2</v>
      </c>
      <c r="CW12" s="15">
        <v>1</v>
      </c>
      <c r="CX12" s="59">
        <f t="shared" si="27"/>
        <v>31.400535236396053</v>
      </c>
      <c r="CY12" s="40">
        <f t="shared" ref="CY12:CY17" si="206">((CS12*CV12)-(CR12*CU12))/CT12</f>
        <v>8.0152272727272731</v>
      </c>
      <c r="CZ12" s="41">
        <f t="shared" ref="CZ12:CZ17" si="207">(($K$2-CY12)/$K$2)*100</f>
        <v>81.480528482607966</v>
      </c>
      <c r="DA12" s="42">
        <f t="shared" ref="DA12:DA17" si="208">(CX12*CZ12)/100</f>
        <v>25.585322056983035</v>
      </c>
      <c r="DB12" s="60">
        <f t="shared" ref="DB12:DB17" si="209">CX12-DA12</f>
        <v>5.8152131794130177</v>
      </c>
      <c r="DC12" s="55">
        <v>7</v>
      </c>
      <c r="DD12" s="57">
        <v>0.59097222222222223</v>
      </c>
      <c r="DE12" s="93" t="s">
        <v>30</v>
      </c>
      <c r="DF12" s="58"/>
      <c r="DG12" s="52"/>
      <c r="DH12" s="52"/>
      <c r="DI12" s="52"/>
      <c r="DJ12" s="52"/>
      <c r="DK12" s="52"/>
      <c r="DL12" s="15">
        <v>1</v>
      </c>
      <c r="DM12" s="59"/>
      <c r="DN12" s="40"/>
      <c r="DO12" s="41"/>
      <c r="DP12" s="42"/>
      <c r="DQ12" s="60"/>
      <c r="DR12" s="55">
        <v>7</v>
      </c>
      <c r="DS12" s="95">
        <v>0.6777777777777777</v>
      </c>
      <c r="DT12" s="95">
        <v>0.74652777777777779</v>
      </c>
      <c r="DU12" s="58">
        <f t="shared" si="143"/>
        <v>99.000000000000128</v>
      </c>
      <c r="DV12" s="52">
        <v>2.2000000000000002</v>
      </c>
      <c r="DW12" s="52">
        <v>7.75</v>
      </c>
      <c r="DX12" s="52">
        <f t="shared" ref="DX12:DX17" si="210">DW12-DV12</f>
        <v>5.55</v>
      </c>
      <c r="DY12" s="52">
        <v>0.495</v>
      </c>
      <c r="DZ12" s="52">
        <v>7.65</v>
      </c>
      <c r="EA12" s="15">
        <v>1</v>
      </c>
      <c r="EB12" s="59">
        <f t="shared" ref="EB12:EB17" si="211">(DX12/0.2565)*(1440/DU12)*(1/10)</f>
        <v>31.472620946305121</v>
      </c>
      <c r="EC12" s="40">
        <f t="shared" ref="EC12:EC17" si="212">((DW12*DZ12)-(DV12*DY12))/DX12</f>
        <v>10.486216216216217</v>
      </c>
      <c r="ED12" s="41">
        <f t="shared" ref="ED12:ED17" si="213">(($K$2-EC12)/$K$2)*100</f>
        <v>75.771219463456049</v>
      </c>
      <c r="EE12" s="42">
        <f t="shared" ref="EE12:EE17" si="214">(EB12*ED12)/100</f>
        <v>23.84718868812649</v>
      </c>
      <c r="EF12" s="60">
        <f t="shared" ref="EF12:EF17" si="215">EB12-EE12</f>
        <v>7.6254322581786305</v>
      </c>
      <c r="EG12" s="55">
        <v>7</v>
      </c>
      <c r="EH12" s="95">
        <v>0.74652777777777779</v>
      </c>
      <c r="EI12" s="95">
        <v>0.80694444444444446</v>
      </c>
      <c r="EJ12" s="58">
        <f t="shared" ref="EJ12:EJ17" si="216">(EI12-EH12)*60*24</f>
        <v>87.000000000000014</v>
      </c>
      <c r="EK12" s="52">
        <v>2.15</v>
      </c>
      <c r="EL12" s="52">
        <v>7</v>
      </c>
      <c r="EM12" s="52">
        <f t="shared" ref="EM12:EM17" si="217">EL12-EK12</f>
        <v>4.8499999999999996</v>
      </c>
      <c r="EN12" s="52">
        <v>0.495</v>
      </c>
      <c r="EO12" s="52">
        <v>5.9</v>
      </c>
      <c r="EP12" s="15">
        <v>1</v>
      </c>
      <c r="EQ12" s="59">
        <f t="shared" ref="EQ12:EQ17" si="218">(EM12/0.2565)*(1440/EJ12)*(1/10)</f>
        <v>31.296632385561594</v>
      </c>
      <c r="ER12" s="40">
        <f t="shared" ref="ER12:ER17" si="219">((EL12*EO12)-(EK12*EN12))/EM12</f>
        <v>8.2960309278350532</v>
      </c>
      <c r="ES12" s="41">
        <f t="shared" ref="ES12:ES17" si="220">(($K$2-ER12)/$K$2)*100</f>
        <v>80.831721516092756</v>
      </c>
      <c r="ET12" s="42">
        <f t="shared" ref="ET12:ET17" si="221">(EQ12*ES12)/100</f>
        <v>25.297606733812444</v>
      </c>
      <c r="EU12" s="97">
        <f t="shared" ref="EU12:EU17" si="222">EQ12-ET12</f>
        <v>5.9990256517491503</v>
      </c>
      <c r="EV12" s="164"/>
      <c r="EW12" s="108">
        <f t="shared" ref="EW12:EW17" si="223">(O12+AC12+AQ12+BE12+BS12)/5</f>
        <v>33.004417930381216</v>
      </c>
      <c r="EX12" s="61">
        <f t="shared" ref="EX12:EX17" si="224">_xlfn.STDEV.P(O12,AC12,AQ12,BE12,BS12)</f>
        <v>1.3819626058956855</v>
      </c>
      <c r="EY12" s="61">
        <f t="shared" ref="EY12:EY17" si="225">(EX12/EW12)*100</f>
        <v>4.1872049033276895</v>
      </c>
      <c r="EZ12" s="105">
        <f t="shared" ref="EZ12:EZ17" si="226">AVERAGE(P12,AD12,AR12,BF12,BT12)</f>
        <v>6.3361999999999998</v>
      </c>
      <c r="FA12" s="159">
        <f t="shared" ref="FA12:FA17" si="227">_xlfn.STDEV.P(P12,AD12,AR12,BF12,BT12)</f>
        <v>2.3534497572712278</v>
      </c>
      <c r="FB12" s="177">
        <f t="shared" si="146"/>
        <v>37.142920950589122</v>
      </c>
      <c r="FC12" s="241">
        <f t="shared" si="147"/>
        <v>85.359981515711652</v>
      </c>
      <c r="FD12" s="65">
        <f t="shared" ref="FD12:FD17" si="228">AVERAGE(R12,AF12,AT12,BH12,BV12)</f>
        <v>28.124137265934912</v>
      </c>
      <c r="FE12" s="170">
        <f t="shared" ref="FE12:FE17" si="229">_xlfn.STDEV.P(R12,AF12,AT12,BH12,BV12)</f>
        <v>1.42903415444082</v>
      </c>
      <c r="FF12" s="170">
        <f t="shared" ref="FF12:FF17" si="230">(FD12/EW12)*100</f>
        <v>85.213250314728597</v>
      </c>
      <c r="FG12" s="166">
        <f t="shared" ref="FG12:FG17" si="231">AVERAGE(S12,AG12,AU12,BI12,BW12)</f>
        <v>4.8802806644463033</v>
      </c>
      <c r="FH12" s="168">
        <f t="shared" ref="FH12:FH17" si="232">_xlfn.STDEV.P(S12,AG12,AU12,BI12,BW12)</f>
        <v>1.9698205349253268</v>
      </c>
      <c r="FI12" s="168">
        <f t="shared" ref="FI12:FI17" si="233">(FG12/EW12)*100</f>
        <v>14.786749685271406</v>
      </c>
      <c r="FJ12" s="164"/>
      <c r="FK12" s="59">
        <f>(CI12+CX12+EB12+EQ12)/4</f>
        <v>31.607385607632594</v>
      </c>
      <c r="FL12" s="101">
        <f>_xlfn.STDEV.P(CI12,CX12,EB12,EQ12)</f>
        <v>0.38180508597530716</v>
      </c>
      <c r="FM12" s="105">
        <f>AVERAGE(CJ12,CY12,EC12,ER12)</f>
        <v>8.7143036691297002</v>
      </c>
      <c r="FN12" s="159">
        <f>_xlfn.STDEV.P(CJ12,CY12,EC12,ER12)</f>
        <v>1.0285654118177572</v>
      </c>
      <c r="FO12" s="177">
        <f>(FN12/FM12)*100</f>
        <v>11.803185324622504</v>
      </c>
      <c r="FP12" s="241">
        <f t="shared" si="150"/>
        <v>79.865287270957253</v>
      </c>
      <c r="FQ12" s="191">
        <f>AVERAGE(CL12,DA12,EE12,ET12)</f>
        <v>25.245589155924534</v>
      </c>
      <c r="FR12" s="195">
        <f>_xlfn.STDEV.P(CL12,DA12,EE12,ET12)</f>
        <v>0.87849193804834302</v>
      </c>
      <c r="FS12" s="198">
        <f t="shared" si="152"/>
        <v>79.872436997219395</v>
      </c>
      <c r="FT12" s="210">
        <f t="shared" ref="FT12:FT17" si="234">AVERAGE(CM12,DB12,DQ12,EF12,EU12)</f>
        <v>6.3617964517080594</v>
      </c>
      <c r="FU12" s="207">
        <f>_xlfn.STDEV.P(CM12,DB12,EF12,EU12)</f>
        <v>0.73359507315848338</v>
      </c>
      <c r="FV12" s="204">
        <f t="shared" si="154"/>
        <v>20.127563002780605</v>
      </c>
      <c r="FW12" s="213"/>
      <c r="FX12" s="217">
        <f>AVERAGE(O12,AC12,AQ12,BE12,BS12,CI12,CX12,EB12,EQ12)</f>
        <v>32.383514675826277</v>
      </c>
      <c r="FY12" s="218">
        <f>_xlfn.STDEV.P(O12,AC12,AQ12,BE12,BS12,CI12,CX12,EB12,EQ12)</f>
        <v>1.2679516856700532</v>
      </c>
      <c r="FZ12" s="219">
        <f>(FY12/FX12)*100</f>
        <v>3.915423320670492</v>
      </c>
      <c r="GA12" s="220">
        <f t="shared" ref="GA12:GA17" si="235">(EW12-FK12)/SQRT(((EX12^2)/10)+((FL12^2)/10))</f>
        <v>3.0813256342915074</v>
      </c>
      <c r="GB12" s="40">
        <f>AVERAGE(AD12,P12,AR12,BF12,BT12,CJ12,CY12,EC12,ER12)</f>
        <v>7.3931349640576434</v>
      </c>
      <c r="GC12" s="124">
        <f>_xlfn.STDEV.P(AD12,P12,AR12,BF12,BT12,CJ12,CY12,EC12,ER12)</f>
        <v>2.2234337959770505</v>
      </c>
      <c r="GD12" s="120">
        <f>(GC12/GB12)*100</f>
        <v>30.074302806407072</v>
      </c>
      <c r="GE12" s="126">
        <f t="shared" ref="GE12:GE17" si="236">(EZ12-FM12)/SQRT(((FA12^2)/10)+((FN12^2)/10))</f>
        <v>-2.9279814370111201</v>
      </c>
      <c r="GF12" s="62">
        <f>AVERAGE(R12,AF12,AT12,BH12,BV12,CL12,DA12,EE12,ET12)</f>
        <v>26.844782550374745</v>
      </c>
      <c r="GG12" s="63">
        <f>_xlfn.STDEV.P(R12,AF12,AT12,BH12,BV12,CL12,DA12,EE12,ET12)</f>
        <v>1.8770871614818117</v>
      </c>
      <c r="GH12" s="64">
        <f t="shared" ref="GH12:GH17" si="237">(GG12/GF12)*100</f>
        <v>6.9923723835699612</v>
      </c>
      <c r="GI12" s="105">
        <f>AVERAGE(Q12,AE12,AS12,BG12,BU12,CK12,CZ12,ED12,ES12)</f>
        <v>82.917895184709707</v>
      </c>
      <c r="GJ12" s="66">
        <f>_xlfn.STDEV.P(Q12,AE12,AS12,BG12,BU12,CK12,CZ12,ED12,ES12)</f>
        <v>5.1373239278582412</v>
      </c>
      <c r="GK12" s="230">
        <f t="shared" ref="GK12:GK17" si="238">(GJ12/GI12)*100</f>
        <v>6.1956757542074925</v>
      </c>
      <c r="GL12" s="210">
        <f t="shared" si="157"/>
        <v>5.5387321254515278</v>
      </c>
      <c r="GM12" s="207">
        <f t="shared" si="158"/>
        <v>1.7137075725404118</v>
      </c>
      <c r="GN12" s="204">
        <f t="shared" si="159"/>
        <v>30.940430656785143</v>
      </c>
      <c r="GO12" s="142">
        <f t="shared" ref="GO12:GO17" si="239">FX12-EW12</f>
        <v>-0.62090325455493911</v>
      </c>
      <c r="GP12" s="53">
        <f t="shared" ref="GP12:GP17" si="240">EW12-AC12</f>
        <v>2.1272249479250789</v>
      </c>
      <c r="GQ12" s="53">
        <f t="shared" ref="GQ12:GQ17" si="241">EW12-AQ12</f>
        <v>-0.38207861401006937</v>
      </c>
      <c r="GR12" s="53">
        <f t="shared" ref="GR12:GR17" si="242">EW12-BE12</f>
        <v>0.98362520783406637</v>
      </c>
      <c r="GS12" s="53">
        <f t="shared" ref="GS12:GS17" si="243">EW12-BS12</f>
        <v>-1.6705046702378823</v>
      </c>
      <c r="GT12" s="53">
        <f t="shared" si="160"/>
        <v>1.6705046702378823</v>
      </c>
      <c r="GU12" s="67">
        <f t="shared" si="161"/>
        <v>2.1272249479250789</v>
      </c>
      <c r="GV12" s="142">
        <f t="shared" ref="GV12:GV17" si="244">FK12-CI12</f>
        <v>-0.65236825463501447</v>
      </c>
      <c r="GW12" s="53">
        <f t="shared" ref="GW12:GW17" si="245">FK12-CX12</f>
        <v>0.20685037123654126</v>
      </c>
      <c r="GX12" s="53"/>
      <c r="GY12" s="53">
        <f t="shared" ref="GY12:GY17" si="246">FK12-EB12</f>
        <v>0.13476466132747333</v>
      </c>
      <c r="GZ12" s="53">
        <f t="shared" ref="GZ12:GZ17" si="247">FK12-EQ12</f>
        <v>0.31075322207099987</v>
      </c>
      <c r="HA12" s="53">
        <f t="shared" si="162"/>
        <v>0.65236825463501447</v>
      </c>
      <c r="HB12" s="53">
        <f t="shared" ref="HB12:HB38" si="248">MAX(GV12:GZ12)</f>
        <v>0.31075322207099987</v>
      </c>
      <c r="HC12" s="142">
        <f t="shared" ref="HC12:HC17" si="249">EZ12-P12</f>
        <v>1.5701999999999998</v>
      </c>
      <c r="HD12" s="53">
        <f t="shared" ref="HD12:HD17" si="250">EZ12-AD12</f>
        <v>2.5012000000000003</v>
      </c>
      <c r="HE12" s="53">
        <f t="shared" ref="HE12:HE17" si="251">EZ12-AR12</f>
        <v>0.47619999999999951</v>
      </c>
      <c r="HF12" s="53">
        <f t="shared" ref="HF12:HF17" si="252">EZ12-BF12</f>
        <v>-0.22379999999999978</v>
      </c>
      <c r="HG12" s="53">
        <f t="shared" ref="HG12:HG17" si="253">EZ12-BT12</f>
        <v>-4.3238000000000003</v>
      </c>
      <c r="HH12" s="96">
        <f t="shared" si="164"/>
        <v>4.3238000000000003</v>
      </c>
      <c r="HI12" s="96">
        <f t="shared" si="165"/>
        <v>2.5012000000000003</v>
      </c>
      <c r="HJ12" s="238">
        <f t="shared" ref="HJ12:HJ17" si="254">FM12-CJ12</f>
        <v>0.65456340938944102</v>
      </c>
      <c r="HK12" s="96">
        <f t="shared" ref="HK12:HK17" si="255">FM12-CY12</f>
        <v>0.69907639640242714</v>
      </c>
      <c r="HL12" s="96">
        <f t="shared" ref="HL12:HL17" si="256">FM12-DN12</f>
        <v>8.7143036691297002</v>
      </c>
      <c r="HM12" s="96">
        <f t="shared" ref="HM12:HM17" si="257">FM12-EC12</f>
        <v>-1.7719125470865169</v>
      </c>
      <c r="HN12" s="96">
        <f t="shared" ref="HN12:HN17" si="258">FM12-ER12</f>
        <v>0.41827274129464698</v>
      </c>
      <c r="HO12" s="96">
        <f t="shared" si="166"/>
        <v>1.7719125470865169</v>
      </c>
      <c r="HP12" s="96">
        <f t="shared" si="167"/>
        <v>8.7143036691297002</v>
      </c>
      <c r="HQ12" s="68">
        <f t="shared" ref="HQ12:HQ17" si="259">FC12-Q12</f>
        <v>-3.6280036968576752</v>
      </c>
      <c r="HR12" s="50">
        <f t="shared" ref="HR12:HR17" si="260">FC12-AE12</f>
        <v>-5.7791127541589589</v>
      </c>
      <c r="HS12" s="50">
        <f t="shared" ref="HS12:HS17" si="261">FC12-AS12</f>
        <v>-1.1002772643253138</v>
      </c>
      <c r="HT12" s="50">
        <f t="shared" ref="HT12:HT17" si="262">FC12-ED12</f>
        <v>9.5887620522556034</v>
      </c>
      <c r="HU12" s="50">
        <f t="shared" ref="HU12:HU17" si="263">FC12-ES12</f>
        <v>4.5282599996188964</v>
      </c>
      <c r="HV12" s="53">
        <f t="shared" si="168"/>
        <v>5.7791127541589589</v>
      </c>
      <c r="HW12" s="53">
        <f t="shared" si="169"/>
        <v>9.5887620522556034</v>
      </c>
      <c r="HX12" s="68">
        <f t="shared" ref="HX12:HX17" si="264">FP12-CK12</f>
        <v>-1.5123923507149755</v>
      </c>
      <c r="HY12" s="50">
        <f t="shared" ref="HY12:HY17" si="265">FP12-CZ12</f>
        <v>-1.6152412116507122</v>
      </c>
      <c r="HZ12" s="50">
        <f t="shared" ref="HZ12:HZ17" si="266">FP12-DO12</f>
        <v>79.865287270957253</v>
      </c>
      <c r="IA12" s="50">
        <f t="shared" ref="IA12:IA17" si="267">FP12-ED12</f>
        <v>4.0940678075012045</v>
      </c>
      <c r="IB12" s="50">
        <f t="shared" ref="IB12:IB17" si="268">FP12-ES12</f>
        <v>-0.96643424513550258</v>
      </c>
      <c r="IC12" s="53">
        <f t="shared" si="170"/>
        <v>1.6152412116507122</v>
      </c>
      <c r="ID12" s="53">
        <f t="shared" si="171"/>
        <v>79.865287270957253</v>
      </c>
      <c r="IE12" s="68">
        <f t="shared" ref="IE12:IE17" si="269">FD12-R12</f>
        <v>-2.1875596485771958</v>
      </c>
      <c r="IF12" s="50">
        <f t="shared" ref="IF12:IF17" si="270">FD12-AF12</f>
        <v>-1.7056754235657223E-2</v>
      </c>
      <c r="IG12" s="50">
        <f t="shared" ref="IG12:IG17" si="271">FD12-AT12</f>
        <v>-0.74191404393389249</v>
      </c>
      <c r="IH12" s="50">
        <f t="shared" ref="IH12:IH17" si="272">FD12-BH12</f>
        <v>0.95677338488289365</v>
      </c>
      <c r="II12" s="50">
        <f t="shared" ref="II12:II17" si="273">FD12-BV12</f>
        <v>1.9897570618638589</v>
      </c>
      <c r="IJ12" s="53">
        <f t="shared" si="172"/>
        <v>2.1875596485771958</v>
      </c>
      <c r="IK12" s="67">
        <f t="shared" si="173"/>
        <v>1.9897570618638589</v>
      </c>
      <c r="IL12" s="50">
        <f t="shared" ref="IL12:IL17" si="274">FQ12-CL12</f>
        <v>-1.0066499888516347</v>
      </c>
      <c r="IM12" s="50">
        <f t="shared" ref="IM12:IM17" si="275">FQ12-DA12</f>
        <v>-0.3397329010585004</v>
      </c>
      <c r="IN12" s="50"/>
      <c r="IO12" s="50">
        <f t="shared" ref="IO12:IO17" si="276">FQ12-EE12</f>
        <v>1.3984004677980444</v>
      </c>
      <c r="IP12" s="50">
        <f t="shared" ref="IP12:IP17" si="277">FQ12-ET12</f>
        <v>-5.2017577887909283E-2</v>
      </c>
      <c r="IQ12" s="53">
        <f t="shared" ref="IQ12:IQ17" si="278">-MIN(IL12:IP12)</f>
        <v>1.0066499888516347</v>
      </c>
      <c r="IR12" s="53">
        <f t="shared" ref="IR12:IR17" si="279">MAX(IL12:IP12)</f>
        <v>1.3984004677980444</v>
      </c>
      <c r="IS12" s="68">
        <f t="shared" ref="IS12:IS17" si="280">FG12-S12</f>
        <v>1.1292927770660093</v>
      </c>
      <c r="IT12" s="50">
        <f t="shared" ref="IT12:IT17" si="281">FG12-AG12</f>
        <v>2.1442817021607361</v>
      </c>
      <c r="IU12" s="50">
        <f t="shared" ref="IU12:IU17" si="282">FG12-AU12</f>
        <v>0.35983542992382311</v>
      </c>
      <c r="IV12" s="50">
        <f t="shared" ref="IV12:IV17" si="283">FG12-BI12</f>
        <v>2.6851822951172721E-2</v>
      </c>
      <c r="IW12" s="50">
        <f t="shared" ref="IW12:IW17" si="284">FG12-BW12</f>
        <v>-3.6602617321017412</v>
      </c>
      <c r="IX12" s="53">
        <f t="shared" si="176"/>
        <v>3.6602617321017412</v>
      </c>
      <c r="IY12" s="53">
        <f t="shared" si="177"/>
        <v>2.1442817021607361</v>
      </c>
      <c r="IZ12" s="68">
        <f t="shared" ref="IZ12:IZ17" si="285">FT12-CM12</f>
        <v>0.35428173421662024</v>
      </c>
      <c r="JA12" s="50">
        <f t="shared" ref="JA12:JA17" si="286">FT12-DB12</f>
        <v>0.54658327229504167</v>
      </c>
      <c r="JB12" s="50"/>
      <c r="JC12" s="50">
        <f t="shared" ref="JC12:JC17" si="287">FT12-EF12</f>
        <v>-1.2636358064705711</v>
      </c>
      <c r="JD12" s="50">
        <f t="shared" ref="JD12:JD17" si="288">FT12-EU12</f>
        <v>0.36277079995890915</v>
      </c>
      <c r="JE12" s="53">
        <f t="shared" si="178"/>
        <v>1.2636358064705711</v>
      </c>
      <c r="JF12" s="67">
        <f t="shared" si="179"/>
        <v>0.54658327229504167</v>
      </c>
    </row>
    <row r="13" spans="1:266" x14ac:dyDescent="0.25">
      <c r="A13" s="51">
        <v>2</v>
      </c>
      <c r="B13" s="52">
        <v>2</v>
      </c>
      <c r="C13" s="142">
        <v>488933.1</v>
      </c>
      <c r="D13" s="53">
        <v>4271466.5</v>
      </c>
      <c r="E13" s="54">
        <v>0.42599999999999999</v>
      </c>
      <c r="F13" s="55">
        <v>8</v>
      </c>
      <c r="G13" s="56">
        <v>0.41041666666666665</v>
      </c>
      <c r="H13" s="57">
        <v>0.47222222222222227</v>
      </c>
      <c r="I13" s="58">
        <f t="shared" si="126"/>
        <v>89.000000000000085</v>
      </c>
      <c r="J13" s="52">
        <v>0</v>
      </c>
      <c r="K13" s="52">
        <v>6.65</v>
      </c>
      <c r="L13" s="52">
        <f t="shared" si="127"/>
        <v>6.65</v>
      </c>
      <c r="M13" s="52">
        <v>0</v>
      </c>
      <c r="N13" s="52">
        <v>4.8600000000000003</v>
      </c>
      <c r="O13" s="59">
        <f t="shared" si="180"/>
        <v>41.947565543071136</v>
      </c>
      <c r="P13" s="40">
        <f t="shared" si="128"/>
        <v>4.8600000000000003</v>
      </c>
      <c r="Q13" s="41">
        <f t="shared" si="182"/>
        <v>88.77079482439926</v>
      </c>
      <c r="R13" s="42">
        <f t="shared" si="129"/>
        <v>37.237187342070079</v>
      </c>
      <c r="S13" s="60">
        <f t="shared" si="130"/>
        <v>4.7103782010010562</v>
      </c>
      <c r="T13" s="55">
        <v>8</v>
      </c>
      <c r="U13" s="56">
        <v>0.47222222222222227</v>
      </c>
      <c r="V13" s="57">
        <v>0.56319444444444444</v>
      </c>
      <c r="W13" s="58">
        <f t="shared" si="131"/>
        <v>130.99999999999994</v>
      </c>
      <c r="X13" s="52">
        <v>0</v>
      </c>
      <c r="Y13" s="52">
        <v>10.5</v>
      </c>
      <c r="Z13" s="52">
        <f t="shared" si="132"/>
        <v>10.5</v>
      </c>
      <c r="AA13" s="52">
        <v>0</v>
      </c>
      <c r="AB13" s="52">
        <v>3.6779999999999999</v>
      </c>
      <c r="AC13" s="59">
        <f t="shared" si="1"/>
        <v>44.997991161108899</v>
      </c>
      <c r="AD13" s="40">
        <f t="shared" si="133"/>
        <v>3.6779999999999999</v>
      </c>
      <c r="AE13" s="41">
        <f t="shared" si="183"/>
        <v>91.501848428835501</v>
      </c>
      <c r="AF13" s="42">
        <f t="shared" si="134"/>
        <v>41.17399366825866</v>
      </c>
      <c r="AG13" s="60">
        <f t="shared" si="135"/>
        <v>3.8239974928502392</v>
      </c>
      <c r="AH13" s="55">
        <v>8</v>
      </c>
      <c r="AI13" s="56">
        <v>0.56319444444444444</v>
      </c>
      <c r="AJ13" s="57">
        <v>0.65416666666666667</v>
      </c>
      <c r="AK13" s="58">
        <f t="shared" si="136"/>
        <v>131</v>
      </c>
      <c r="AL13" s="52">
        <v>0</v>
      </c>
      <c r="AM13" s="52">
        <v>10.65</v>
      </c>
      <c r="AN13" s="52">
        <f t="shared" si="137"/>
        <v>10.65</v>
      </c>
      <c r="AO13" s="52">
        <v>0</v>
      </c>
      <c r="AP13" s="52">
        <v>3.6539999999999999</v>
      </c>
      <c r="AQ13" s="59">
        <f t="shared" si="3"/>
        <v>45.640819606267584</v>
      </c>
      <c r="AR13" s="40">
        <f>((AM13*AP13)-(AL13*AO13))/AN13</f>
        <v>3.6539999999999999</v>
      </c>
      <c r="AS13" s="41">
        <f t="shared" si="185"/>
        <v>91.557301293900196</v>
      </c>
      <c r="AT13" s="42">
        <f>(AQ13*AS13)/100</f>
        <v>41.787502719915885</v>
      </c>
      <c r="AU13" s="60">
        <f>AQ13-AT13</f>
        <v>3.8533168863516991</v>
      </c>
      <c r="AV13" s="55">
        <v>8</v>
      </c>
      <c r="AW13" s="57">
        <v>0.65416666666666667</v>
      </c>
      <c r="AX13" s="57">
        <v>0.74791666666666667</v>
      </c>
      <c r="AY13" s="58">
        <f t="shared" si="186"/>
        <v>135</v>
      </c>
      <c r="AZ13" s="52">
        <v>0</v>
      </c>
      <c r="BA13" s="52">
        <v>10.5</v>
      </c>
      <c r="BB13" s="52">
        <f t="shared" si="187"/>
        <v>10.5</v>
      </c>
      <c r="BC13" s="52">
        <v>0</v>
      </c>
      <c r="BD13" s="52">
        <v>6.02</v>
      </c>
      <c r="BE13" s="59">
        <f t="shared" si="8"/>
        <v>43.664717348927873</v>
      </c>
      <c r="BF13" s="40">
        <f t="shared" si="188"/>
        <v>6.02</v>
      </c>
      <c r="BG13" s="41">
        <f t="shared" si="189"/>
        <v>86.090573012939004</v>
      </c>
      <c r="BH13" s="42">
        <f t="shared" si="190"/>
        <v>37.59120537017219</v>
      </c>
      <c r="BI13" s="60">
        <f t="shared" si="191"/>
        <v>6.0735119787556826</v>
      </c>
      <c r="BJ13" s="55">
        <v>8</v>
      </c>
      <c r="BK13" s="57">
        <v>0.74791666666666667</v>
      </c>
      <c r="BL13" s="57">
        <v>0.81874999999999998</v>
      </c>
      <c r="BM13" s="58">
        <f t="shared" si="192"/>
        <v>101.99999999999996</v>
      </c>
      <c r="BN13" s="52">
        <v>0</v>
      </c>
      <c r="BO13" s="52">
        <v>8.1999999999999993</v>
      </c>
      <c r="BP13" s="52">
        <f t="shared" si="193"/>
        <v>8.1999999999999993</v>
      </c>
      <c r="BQ13" s="52">
        <v>0</v>
      </c>
      <c r="BR13" s="52">
        <v>7.71</v>
      </c>
      <c r="BS13" s="59">
        <f t="shared" si="15"/>
        <v>45.132438940488498</v>
      </c>
      <c r="BT13" s="40">
        <f t="shared" si="194"/>
        <v>7.71</v>
      </c>
      <c r="BU13" s="41">
        <f t="shared" si="195"/>
        <v>82.185767097966718</v>
      </c>
      <c r="BV13" s="42">
        <f t="shared" si="196"/>
        <v>37.092441153261916</v>
      </c>
      <c r="BW13" s="60">
        <f t="shared" si="197"/>
        <v>8.0399977872265822</v>
      </c>
      <c r="BX13" s="164"/>
      <c r="BY13" s="55">
        <v>8</v>
      </c>
      <c r="BZ13" s="57">
        <v>0.41597222222222219</v>
      </c>
      <c r="CA13" s="57">
        <v>0.50902777777777775</v>
      </c>
      <c r="CB13" s="58">
        <f t="shared" si="198"/>
        <v>134</v>
      </c>
      <c r="CC13" s="52">
        <v>1.95</v>
      </c>
      <c r="CD13" s="52">
        <v>13.35</v>
      </c>
      <c r="CE13" s="52">
        <f t="shared" si="199"/>
        <v>11.4</v>
      </c>
      <c r="CF13" s="52">
        <v>0.495</v>
      </c>
      <c r="CG13" s="52">
        <v>5.15</v>
      </c>
      <c r="CH13" s="15">
        <v>1</v>
      </c>
      <c r="CI13" s="59">
        <f t="shared" si="21"/>
        <v>47.761194029850749</v>
      </c>
      <c r="CJ13" s="40">
        <f t="shared" si="200"/>
        <v>5.94625</v>
      </c>
      <c r="CK13" s="41">
        <f t="shared" si="201"/>
        <v>86.260975046210717</v>
      </c>
      <c r="CL13" s="42">
        <f t="shared" si="202"/>
        <v>41.199271663861836</v>
      </c>
      <c r="CM13" s="60">
        <f t="shared" si="203"/>
        <v>6.561922365988913</v>
      </c>
      <c r="CN13" s="55">
        <v>8</v>
      </c>
      <c r="CO13" s="57">
        <v>0.50902777777777775</v>
      </c>
      <c r="CP13" s="57">
        <v>0.58958333333333335</v>
      </c>
      <c r="CQ13" s="58">
        <f t="shared" si="204"/>
        <v>116.00000000000006</v>
      </c>
      <c r="CR13" s="52">
        <v>2.25</v>
      </c>
      <c r="CS13" s="52">
        <v>11.9</v>
      </c>
      <c r="CT13" s="52">
        <f t="shared" si="205"/>
        <v>9.65</v>
      </c>
      <c r="CU13" s="52">
        <v>0.495</v>
      </c>
      <c r="CV13" s="52">
        <v>3.1709999999999998</v>
      </c>
      <c r="CW13" s="15">
        <v>1</v>
      </c>
      <c r="CX13" s="59">
        <f t="shared" si="27"/>
        <v>46.702964307320009</v>
      </c>
      <c r="CY13" s="40">
        <f t="shared" si="206"/>
        <v>3.794937823834196</v>
      </c>
      <c r="CZ13" s="41">
        <f t="shared" si="207"/>
        <v>91.231659371917289</v>
      </c>
      <c r="DA13" s="42">
        <f t="shared" si="208"/>
        <v>42.6078893134423</v>
      </c>
      <c r="DB13" s="60">
        <f t="shared" si="209"/>
        <v>4.0950749938777093</v>
      </c>
      <c r="DC13" s="55">
        <v>8</v>
      </c>
      <c r="DD13" s="57">
        <v>0.58958333333333335</v>
      </c>
      <c r="DE13" s="57">
        <v>0.6777777777777777</v>
      </c>
      <c r="DF13" s="58">
        <f>(DE13-DD13)*60*24</f>
        <v>126.99999999999986</v>
      </c>
      <c r="DG13" s="52">
        <v>2.15</v>
      </c>
      <c r="DH13" s="52">
        <v>12.15</v>
      </c>
      <c r="DI13" s="52">
        <f t="shared" ref="DI13:DI17" si="289">DH13-DG13</f>
        <v>10</v>
      </c>
      <c r="DJ13" s="52">
        <v>0.495</v>
      </c>
      <c r="DK13" s="52">
        <v>3.1709999999999998</v>
      </c>
      <c r="DL13" s="15">
        <v>1</v>
      </c>
      <c r="DM13" s="59">
        <f t="shared" si="34"/>
        <v>44.205000690703187</v>
      </c>
      <c r="DN13" s="40">
        <f>((DH13*DK13)-(DG13*DJ13))/DI13</f>
        <v>3.74634</v>
      </c>
      <c r="DO13" s="41">
        <f>(($K$2-DN13)/$K$2)*100</f>
        <v>91.343946395563762</v>
      </c>
      <c r="DP13" s="42">
        <f>(DM13*DO13)/100</f>
        <v>40.378592135074513</v>
      </c>
      <c r="DQ13" s="60">
        <f t="shared" ref="DQ13:DQ17" si="290">DM13-DP13</f>
        <v>3.8264085556286744</v>
      </c>
      <c r="DR13" s="55">
        <v>8</v>
      </c>
      <c r="DS13" s="57">
        <v>0.6777777777777777</v>
      </c>
      <c r="DT13" s="57">
        <v>0.74583333333333324</v>
      </c>
      <c r="DU13" s="58">
        <f>(DT13-DS13)*60*24</f>
        <v>97.999999999999972</v>
      </c>
      <c r="DV13" s="52">
        <v>2.0499999999999998</v>
      </c>
      <c r="DW13" s="52">
        <v>9.65</v>
      </c>
      <c r="DX13" s="52">
        <f t="shared" si="210"/>
        <v>7.6000000000000005</v>
      </c>
      <c r="DY13" s="52">
        <v>0.495</v>
      </c>
      <c r="DZ13" s="52">
        <v>3.29</v>
      </c>
      <c r="EA13" s="15">
        <v>1</v>
      </c>
      <c r="EB13" s="59">
        <f t="shared" si="211"/>
        <v>43.537414965986414</v>
      </c>
      <c r="EC13" s="40">
        <f t="shared" si="212"/>
        <v>4.0439144736842101</v>
      </c>
      <c r="ED13" s="41">
        <f t="shared" si="213"/>
        <v>90.656389848234269</v>
      </c>
      <c r="EE13" s="42">
        <f t="shared" si="214"/>
        <v>39.469448641408135</v>
      </c>
      <c r="EF13" s="60">
        <f t="shared" si="215"/>
        <v>4.0679663245782791</v>
      </c>
      <c r="EG13" s="55">
        <v>8</v>
      </c>
      <c r="EH13" s="57">
        <v>0.74583333333333324</v>
      </c>
      <c r="EI13" s="57">
        <v>0.80625000000000002</v>
      </c>
      <c r="EJ13" s="58">
        <f t="shared" si="216"/>
        <v>87.000000000000171</v>
      </c>
      <c r="EK13" s="52">
        <v>1.65</v>
      </c>
      <c r="EL13" s="52">
        <v>8.8000000000000007</v>
      </c>
      <c r="EM13" s="52">
        <f>EL13-EK13</f>
        <v>7.15</v>
      </c>
      <c r="EN13" s="52">
        <v>0.495</v>
      </c>
      <c r="EO13" s="52">
        <v>4.8099999999999996</v>
      </c>
      <c r="EP13" s="15">
        <v>1</v>
      </c>
      <c r="EQ13" s="59">
        <f t="shared" si="218"/>
        <v>46.138334341601045</v>
      </c>
      <c r="ER13" s="40">
        <f t="shared" si="219"/>
        <v>5.805769230769231</v>
      </c>
      <c r="ES13" s="41">
        <f t="shared" si="220"/>
        <v>86.585560927058154</v>
      </c>
      <c r="ET13" s="42">
        <f t="shared" si="221"/>
        <v>39.949135592076772</v>
      </c>
      <c r="EU13" s="97">
        <f t="shared" si="222"/>
        <v>6.1891987495242731</v>
      </c>
      <c r="EV13" s="164"/>
      <c r="EW13" s="108">
        <f t="shared" si="223"/>
        <v>44.276706519972798</v>
      </c>
      <c r="EX13" s="61">
        <f t="shared" si="224"/>
        <v>1.3351226503224238</v>
      </c>
      <c r="EY13" s="61">
        <f t="shared" si="225"/>
        <v>3.0154064185423612</v>
      </c>
      <c r="EZ13" s="105">
        <f t="shared" si="226"/>
        <v>5.1844000000000001</v>
      </c>
      <c r="FA13" s="159">
        <f t="shared" si="227"/>
        <v>1.5358048834405995</v>
      </c>
      <c r="FB13" s="177">
        <f t="shared" si="146"/>
        <v>29.623580037045745</v>
      </c>
      <c r="FC13" s="241">
        <f t="shared" si="147"/>
        <v>88.021256931608136</v>
      </c>
      <c r="FD13" s="65">
        <f t="shared" si="228"/>
        <v>38.976466050735745</v>
      </c>
      <c r="FE13" s="170">
        <f t="shared" si="229"/>
        <v>2.0603224106476974</v>
      </c>
      <c r="FF13" s="170">
        <f t="shared" si="230"/>
        <v>88.029280211150834</v>
      </c>
      <c r="FG13" s="166">
        <f t="shared" si="231"/>
        <v>5.3002404692370515</v>
      </c>
      <c r="FH13" s="168">
        <f t="shared" si="232"/>
        <v>1.5953079743071621</v>
      </c>
      <c r="FI13" s="168">
        <f t="shared" si="233"/>
        <v>11.970719788849163</v>
      </c>
      <c r="FJ13" s="164"/>
      <c r="FK13" s="59">
        <f>(CI13+CX13+DM13+EB13+EQ13)/5</f>
        <v>45.668981667092282</v>
      </c>
      <c r="FL13" s="101">
        <f>_xlfn.STDEV.P(CI13,CX13,DM13,EB13,EQ13)</f>
        <v>1.5718512337198274</v>
      </c>
      <c r="FM13" s="105">
        <f>AVERAGE(CJ13,CY13,DN13,EC13,ER13)</f>
        <v>4.667442305657528</v>
      </c>
      <c r="FN13" s="159">
        <f>_xlfn.STDEV.P(CJ13,CY13,DN13,EC13,ER13)</f>
        <v>0.99293683515906495</v>
      </c>
      <c r="FO13" s="177">
        <f t="shared" si="149"/>
        <v>21.273682032566324</v>
      </c>
      <c r="FP13" s="241">
        <f t="shared" si="150"/>
        <v>89.21570631779683</v>
      </c>
      <c r="FQ13" s="191">
        <f>AVERAGE(CL13,DA13,DP13,EE13,ET13)</f>
        <v>40.720867469172717</v>
      </c>
      <c r="FR13" s="195">
        <f t="shared" si="151"/>
        <v>1.1016799527256971</v>
      </c>
      <c r="FS13" s="198">
        <f t="shared" si="152"/>
        <v>89.165262685318353</v>
      </c>
      <c r="FT13" s="210">
        <f t="shared" si="234"/>
        <v>4.94811419791957</v>
      </c>
      <c r="FU13" s="207">
        <f t="shared" si="153"/>
        <v>1.1751789121734584</v>
      </c>
      <c r="FV13" s="204">
        <f t="shared" si="154"/>
        <v>10.834737314681652</v>
      </c>
      <c r="FW13" s="213"/>
      <c r="FX13" s="217">
        <f>AVERAGE(O13,AC13,AQ13,BE13,BS13,CI13,CX13,DM13,EB13,EQ13)</f>
        <v>44.972844093532544</v>
      </c>
      <c r="FY13" s="218">
        <f>_xlfn.STDEV.P(O13,AC13,AQ13,BE13,BS13,CI13,CX13,DM13,EB13,EQ13)</f>
        <v>1.6159337602441823</v>
      </c>
      <c r="FZ13" s="219">
        <f t="shared" ref="FZ13:FZ17" si="291">(FY13/FX13)*100</f>
        <v>3.5931322397210064</v>
      </c>
      <c r="GA13" s="220">
        <f t="shared" si="235"/>
        <v>-2.1348317641364001</v>
      </c>
      <c r="GB13" s="40">
        <f>AVERAGE(AD13,P13,AR13,BF13,BT13,CJ13,CY13,DN13,EC13,ER13)</f>
        <v>4.9259211528287636</v>
      </c>
      <c r="GC13" s="124">
        <f>_xlfn.STDEV.P(AD13,P13,AR13,BF13,BT13,CJ13,CY13,DN13,EC13,ER13)</f>
        <v>1.3187575265160818</v>
      </c>
      <c r="GD13" s="120">
        <f t="shared" ref="GD13:GD17" si="292">(GC13/GB13)*100</f>
        <v>26.771795276478816</v>
      </c>
      <c r="GE13" s="126">
        <f t="shared" si="236"/>
        <v>0.89388489713212638</v>
      </c>
      <c r="GF13" s="62">
        <f>AVERAGE(R13,AF13,AT13,BH13,BV13,CL13,DA13,DP13,EE13,ET13)</f>
        <v>39.848666759954234</v>
      </c>
      <c r="GG13" s="63">
        <f>_xlfn.STDEV.P(R13,AF13,AT13,BH13,BV13,CL13,DA13,DP13,EE13,ET13)</f>
        <v>1.8681669235345755</v>
      </c>
      <c r="GH13" s="64">
        <f t="shared" si="237"/>
        <v>4.6881541477618081</v>
      </c>
      <c r="GI13" s="105">
        <f>AVERAGE(Q13,AE13,AS13,BG13,BU13,CK13,CZ13,DO13,ED13,ES13)</f>
        <v>88.618481624702497</v>
      </c>
      <c r="GJ13" s="66">
        <f>_xlfn.STDEV.P(Q13,AE13,AS13,BG13,BU13,CK13,CZ13,DO13,ED13,ES13)</f>
        <v>3.0470367987894811</v>
      </c>
      <c r="GK13" s="230">
        <f t="shared" si="238"/>
        <v>3.4383762200909973</v>
      </c>
      <c r="GL13" s="210">
        <f t="shared" si="157"/>
        <v>5.1241773335783112</v>
      </c>
      <c r="GM13" s="207">
        <f t="shared" si="158"/>
        <v>1.4120994058459901</v>
      </c>
      <c r="GN13" s="204">
        <f t="shared" si="159"/>
        <v>27.557582689276177</v>
      </c>
      <c r="GO13" s="142">
        <f t="shared" si="239"/>
        <v>0.6961375735597457</v>
      </c>
      <c r="GP13" s="53">
        <f t="shared" si="240"/>
        <v>-0.72128464113610136</v>
      </c>
      <c r="GQ13" s="53">
        <f t="shared" si="241"/>
        <v>-1.3641130862947861</v>
      </c>
      <c r="GR13" s="53">
        <f t="shared" si="242"/>
        <v>0.61198917104492523</v>
      </c>
      <c r="GS13" s="53">
        <f t="shared" si="243"/>
        <v>-0.8557324205157002</v>
      </c>
      <c r="GT13" s="53">
        <f t="shared" si="160"/>
        <v>1.3641130862947861</v>
      </c>
      <c r="GU13" s="67">
        <f t="shared" si="161"/>
        <v>0.6961375735597457</v>
      </c>
      <c r="GV13" s="142">
        <f t="shared" si="244"/>
        <v>-2.0922123627584668</v>
      </c>
      <c r="GW13" s="53">
        <f t="shared" si="245"/>
        <v>-1.0339826402277268</v>
      </c>
      <c r="GX13" s="53">
        <f>FK13-DM13</f>
        <v>1.4639809763890952</v>
      </c>
      <c r="GY13" s="53">
        <f t="shared" si="246"/>
        <v>2.1315667011058679</v>
      </c>
      <c r="GZ13" s="53">
        <f t="shared" si="247"/>
        <v>-0.46935267450876239</v>
      </c>
      <c r="HA13" s="53">
        <f t="shared" si="162"/>
        <v>2.0922123627584668</v>
      </c>
      <c r="HB13" s="53">
        <f t="shared" si="248"/>
        <v>2.1315667011058679</v>
      </c>
      <c r="HC13" s="142">
        <f t="shared" si="249"/>
        <v>0.3243999999999998</v>
      </c>
      <c r="HD13" s="53">
        <f t="shared" si="250"/>
        <v>1.5064000000000002</v>
      </c>
      <c r="HE13" s="53">
        <f t="shared" si="251"/>
        <v>1.5304000000000002</v>
      </c>
      <c r="HF13" s="53">
        <f t="shared" si="252"/>
        <v>-0.83559999999999945</v>
      </c>
      <c r="HG13" s="53">
        <f t="shared" si="253"/>
        <v>-2.5255999999999998</v>
      </c>
      <c r="HH13" s="96">
        <f t="shared" si="164"/>
        <v>2.5255999999999998</v>
      </c>
      <c r="HI13" s="96">
        <f t="shared" si="165"/>
        <v>1.5304000000000002</v>
      </c>
      <c r="HJ13" s="238">
        <f t="shared" si="254"/>
        <v>-1.278807694342472</v>
      </c>
      <c r="HK13" s="96">
        <f t="shared" si="255"/>
        <v>0.87250448182333207</v>
      </c>
      <c r="HL13" s="96">
        <f t="shared" si="256"/>
        <v>0.92110230565752804</v>
      </c>
      <c r="HM13" s="96">
        <f t="shared" si="257"/>
        <v>0.62352783197331796</v>
      </c>
      <c r="HN13" s="96">
        <f t="shared" si="258"/>
        <v>-1.138326925111703</v>
      </c>
      <c r="HO13" s="96">
        <f t="shared" si="166"/>
        <v>1.278807694342472</v>
      </c>
      <c r="HP13" s="96">
        <f t="shared" si="167"/>
        <v>0.92110230565752804</v>
      </c>
      <c r="HQ13" s="68">
        <f t="shared" si="259"/>
        <v>-0.7495378927911247</v>
      </c>
      <c r="HR13" s="50">
        <f t="shared" si="260"/>
        <v>-3.4805914972273655</v>
      </c>
      <c r="HS13" s="50">
        <f t="shared" si="261"/>
        <v>-3.5360443622920599</v>
      </c>
      <c r="HT13" s="50">
        <f t="shared" si="262"/>
        <v>-2.6351329166261337</v>
      </c>
      <c r="HU13" s="50">
        <f t="shared" si="263"/>
        <v>1.4356960045499818</v>
      </c>
      <c r="HV13" s="53">
        <f t="shared" si="168"/>
        <v>3.5360443622920599</v>
      </c>
      <c r="HW13" s="53">
        <f t="shared" si="169"/>
        <v>1.4356960045499818</v>
      </c>
      <c r="HX13" s="68">
        <f t="shared" si="264"/>
        <v>2.9547312715861125</v>
      </c>
      <c r="HY13" s="50">
        <f t="shared" si="265"/>
        <v>-2.0159530541204589</v>
      </c>
      <c r="HZ13" s="50">
        <f t="shared" si="266"/>
        <v>-2.1282400777669324</v>
      </c>
      <c r="IA13" s="50">
        <f t="shared" si="267"/>
        <v>-1.4406835304374397</v>
      </c>
      <c r="IB13" s="50">
        <f t="shared" si="268"/>
        <v>2.6301453907386758</v>
      </c>
      <c r="IC13" s="53">
        <f t="shared" si="170"/>
        <v>2.1282400777669324</v>
      </c>
      <c r="ID13" s="53">
        <f t="shared" si="171"/>
        <v>2.9547312715861125</v>
      </c>
      <c r="IE13" s="68">
        <f t="shared" si="269"/>
        <v>1.7392787086656654</v>
      </c>
      <c r="IF13" s="50">
        <f t="shared" si="270"/>
        <v>-2.1975276175229155</v>
      </c>
      <c r="IG13" s="50">
        <f t="shared" si="271"/>
        <v>-2.8110366691801403</v>
      </c>
      <c r="IH13" s="50">
        <f t="shared" si="272"/>
        <v>1.3852606805635546</v>
      </c>
      <c r="II13" s="50">
        <f t="shared" si="273"/>
        <v>1.8840248974738287</v>
      </c>
      <c r="IJ13" s="53">
        <f t="shared" si="172"/>
        <v>2.8110366691801403</v>
      </c>
      <c r="IK13" s="67">
        <f t="shared" si="173"/>
        <v>1.8840248974738287</v>
      </c>
      <c r="IL13" s="50">
        <f t="shared" si="274"/>
        <v>-0.47840419468911932</v>
      </c>
      <c r="IM13" s="50">
        <f t="shared" si="275"/>
        <v>-1.887021844269583</v>
      </c>
      <c r="IN13" s="50">
        <f>FQ13-DP13</f>
        <v>0.3422753340982041</v>
      </c>
      <c r="IO13" s="50">
        <f t="shared" si="276"/>
        <v>1.2514188277645815</v>
      </c>
      <c r="IP13" s="50">
        <f t="shared" si="277"/>
        <v>0.77173187709594515</v>
      </c>
      <c r="IQ13" s="53">
        <f t="shared" si="278"/>
        <v>1.887021844269583</v>
      </c>
      <c r="IR13" s="53">
        <f t="shared" si="279"/>
        <v>1.2514188277645815</v>
      </c>
      <c r="IS13" s="68">
        <f t="shared" si="280"/>
        <v>0.5898622682359953</v>
      </c>
      <c r="IT13" s="50">
        <f t="shared" si="281"/>
        <v>1.4762429763868123</v>
      </c>
      <c r="IU13" s="50">
        <f t="shared" si="282"/>
        <v>1.4469235828853524</v>
      </c>
      <c r="IV13" s="50">
        <f t="shared" si="283"/>
        <v>-0.77327150951863111</v>
      </c>
      <c r="IW13" s="50">
        <f t="shared" si="284"/>
        <v>-2.7397573179895307</v>
      </c>
      <c r="IX13" s="53">
        <f t="shared" si="176"/>
        <v>2.7397573179895307</v>
      </c>
      <c r="IY13" s="53">
        <f t="shared" si="177"/>
        <v>1.4762429763868123</v>
      </c>
      <c r="IZ13" s="68">
        <f t="shared" si="285"/>
        <v>-1.613808168069343</v>
      </c>
      <c r="JA13" s="50">
        <f t="shared" si="286"/>
        <v>0.85303920404186062</v>
      </c>
      <c r="JB13" s="50">
        <f>FT13-DQ13</f>
        <v>1.1217056422908955</v>
      </c>
      <c r="JC13" s="50">
        <f t="shared" si="287"/>
        <v>0.88014787334129085</v>
      </c>
      <c r="JD13" s="50">
        <f t="shared" si="288"/>
        <v>-1.2410845516047031</v>
      </c>
      <c r="JE13" s="53">
        <f t="shared" si="178"/>
        <v>1.613808168069343</v>
      </c>
      <c r="JF13" s="67">
        <f t="shared" si="179"/>
        <v>1.1217056422908955</v>
      </c>
    </row>
    <row r="14" spans="1:266" x14ac:dyDescent="0.25">
      <c r="A14" s="51">
        <v>2</v>
      </c>
      <c r="B14" s="52">
        <v>3</v>
      </c>
      <c r="C14" s="142">
        <v>488936.2</v>
      </c>
      <c r="D14" s="53">
        <v>4271466.5999999996</v>
      </c>
      <c r="E14" s="54">
        <v>0.44600000000000001</v>
      </c>
      <c r="F14" s="55">
        <v>9</v>
      </c>
      <c r="G14" s="56">
        <v>0.40972222222222227</v>
      </c>
      <c r="H14" s="57">
        <v>0.47222222222222227</v>
      </c>
      <c r="I14" s="58">
        <f t="shared" si="126"/>
        <v>90</v>
      </c>
      <c r="J14" s="52">
        <v>0</v>
      </c>
      <c r="K14" s="52">
        <v>5.8</v>
      </c>
      <c r="L14" s="52">
        <f t="shared" si="127"/>
        <v>5.8</v>
      </c>
      <c r="M14" s="52">
        <v>0</v>
      </c>
      <c r="N14" s="52">
        <v>4.266</v>
      </c>
      <c r="O14" s="59">
        <f t="shared" si="180"/>
        <v>36.179337231968809</v>
      </c>
      <c r="P14" s="40">
        <f t="shared" si="128"/>
        <v>4.266</v>
      </c>
      <c r="Q14" s="41">
        <f t="shared" si="182"/>
        <v>90.14325323475046</v>
      </c>
      <c r="R14" s="42">
        <f t="shared" si="129"/>
        <v>32.613231579667996</v>
      </c>
      <c r="S14" s="60">
        <f t="shared" si="130"/>
        <v>3.5661056523008128</v>
      </c>
      <c r="T14" s="55">
        <v>9</v>
      </c>
      <c r="U14" s="56">
        <v>0.47222222222222227</v>
      </c>
      <c r="V14" s="57">
        <v>0.5625</v>
      </c>
      <c r="W14" s="58">
        <f t="shared" si="131"/>
        <v>129.99999999999994</v>
      </c>
      <c r="X14" s="52">
        <v>0</v>
      </c>
      <c r="Y14" s="52">
        <v>8.9</v>
      </c>
      <c r="Z14" s="52">
        <f t="shared" si="132"/>
        <v>8.9</v>
      </c>
      <c r="AA14" s="52">
        <v>0</v>
      </c>
      <c r="AB14" s="52">
        <v>3.2040000000000002</v>
      </c>
      <c r="AC14" s="59">
        <f t="shared" si="1"/>
        <v>38.434547908232133</v>
      </c>
      <c r="AD14" s="40">
        <f t="shared" si="133"/>
        <v>3.2040000000000002</v>
      </c>
      <c r="AE14" s="41">
        <f t="shared" si="183"/>
        <v>92.597042513863215</v>
      </c>
      <c r="AF14" s="42">
        <f t="shared" si="134"/>
        <v>35.589254666596837</v>
      </c>
      <c r="AG14" s="60">
        <f t="shared" si="135"/>
        <v>2.8452932416352965</v>
      </c>
      <c r="AH14" s="55">
        <v>9</v>
      </c>
      <c r="AI14" s="56">
        <v>0.5625</v>
      </c>
      <c r="AJ14" s="57">
        <v>0.65416666666666667</v>
      </c>
      <c r="AK14" s="58">
        <f t="shared" si="136"/>
        <v>132</v>
      </c>
      <c r="AL14" s="52">
        <v>0</v>
      </c>
      <c r="AM14" s="52">
        <v>9.1999999999999993</v>
      </c>
      <c r="AN14" s="52">
        <f t="shared" si="137"/>
        <v>9.1999999999999993</v>
      </c>
      <c r="AO14" s="52">
        <v>0</v>
      </c>
      <c r="AP14" s="52">
        <v>2.5779999999999998</v>
      </c>
      <c r="AQ14" s="59">
        <f t="shared" si="3"/>
        <v>39.128123338649651</v>
      </c>
      <c r="AR14" s="40">
        <f t="shared" si="184"/>
        <v>2.5779999999999998</v>
      </c>
      <c r="AS14" s="41">
        <f t="shared" si="185"/>
        <v>94.043438077633994</v>
      </c>
      <c r="AT14" s="42">
        <f t="shared" si="138"/>
        <v>36.797432442923238</v>
      </c>
      <c r="AU14" s="60">
        <f t="shared" si="139"/>
        <v>2.3306908957264127</v>
      </c>
      <c r="AV14" s="55">
        <v>9</v>
      </c>
      <c r="AW14" s="57">
        <v>0.65625</v>
      </c>
      <c r="AX14" s="57">
        <v>0.75208333333333333</v>
      </c>
      <c r="AY14" s="58">
        <f t="shared" si="186"/>
        <v>138</v>
      </c>
      <c r="AZ14" s="52">
        <v>0</v>
      </c>
      <c r="BA14" s="52">
        <v>9.8000000000000007</v>
      </c>
      <c r="BB14" s="52">
        <f t="shared" si="187"/>
        <v>9.8000000000000007</v>
      </c>
      <c r="BC14" s="52">
        <v>0</v>
      </c>
      <c r="BD14" s="52">
        <v>3.33</v>
      </c>
      <c r="BE14" s="59">
        <f t="shared" si="8"/>
        <v>39.867785405542847</v>
      </c>
      <c r="BF14" s="40">
        <f t="shared" si="188"/>
        <v>3.3299999999999996</v>
      </c>
      <c r="BG14" s="41">
        <f t="shared" si="189"/>
        <v>92.30591497227357</v>
      </c>
      <c r="BH14" s="42">
        <f t="shared" si="190"/>
        <v>36.800324097768872</v>
      </c>
      <c r="BI14" s="60">
        <f t="shared" si="191"/>
        <v>3.067461307773975</v>
      </c>
      <c r="BJ14" s="55">
        <v>9</v>
      </c>
      <c r="BK14" s="57">
        <v>0.75208333333333333</v>
      </c>
      <c r="BL14" s="57">
        <v>0.81874999999999998</v>
      </c>
      <c r="BM14" s="58">
        <f t="shared" si="192"/>
        <v>95.999999999999972</v>
      </c>
      <c r="BN14" s="52">
        <v>0</v>
      </c>
      <c r="BO14" s="52">
        <v>7.65</v>
      </c>
      <c r="BP14" s="52">
        <f t="shared" si="193"/>
        <v>7.65</v>
      </c>
      <c r="BQ14" s="52">
        <v>0</v>
      </c>
      <c r="BR14" s="52">
        <v>4.5599999999999996</v>
      </c>
      <c r="BS14" s="59">
        <f t="shared" si="15"/>
        <v>44.736842105263179</v>
      </c>
      <c r="BT14" s="40">
        <f t="shared" si="194"/>
        <v>4.5599999999999996</v>
      </c>
      <c r="BU14" s="41">
        <f t="shared" si="195"/>
        <v>89.463955637707954</v>
      </c>
      <c r="BV14" s="42">
        <f t="shared" si="196"/>
        <v>40.023348574764107</v>
      </c>
      <c r="BW14" s="60">
        <f t="shared" si="197"/>
        <v>4.7134935304990719</v>
      </c>
      <c r="BX14" s="164"/>
      <c r="BY14" s="55">
        <v>9</v>
      </c>
      <c r="BZ14" s="57">
        <v>0.41597222222222219</v>
      </c>
      <c r="CA14" s="57">
        <v>0.5083333333333333</v>
      </c>
      <c r="CB14" s="58">
        <f t="shared" si="198"/>
        <v>133</v>
      </c>
      <c r="CC14" s="52">
        <v>2.1</v>
      </c>
      <c r="CD14" s="52">
        <v>11.35</v>
      </c>
      <c r="CE14" s="52">
        <f t="shared" si="199"/>
        <v>9.25</v>
      </c>
      <c r="CF14" s="52">
        <v>0.495</v>
      </c>
      <c r="CG14" s="52">
        <v>3.6850000000000001</v>
      </c>
      <c r="CH14" s="15">
        <v>1</v>
      </c>
      <c r="CI14" s="59">
        <f t="shared" si="21"/>
        <v>39.044980873235723</v>
      </c>
      <c r="CJ14" s="40">
        <f t="shared" si="200"/>
        <v>4.4092162162162172</v>
      </c>
      <c r="CK14" s="41">
        <f t="shared" si="201"/>
        <v>89.812347005045709</v>
      </c>
      <c r="CL14" s="42">
        <f t="shared" si="202"/>
        <v>35.067213709924197</v>
      </c>
      <c r="CM14" s="60">
        <f t="shared" si="203"/>
        <v>3.9777671633115261</v>
      </c>
      <c r="CN14" s="55">
        <v>9</v>
      </c>
      <c r="CO14" s="57">
        <v>0.5083333333333333</v>
      </c>
      <c r="CP14" s="57">
        <v>0.58958333333333335</v>
      </c>
      <c r="CQ14" s="58">
        <f t="shared" si="204"/>
        <v>117.00000000000006</v>
      </c>
      <c r="CR14" s="52">
        <v>2.2999999999999998</v>
      </c>
      <c r="CS14" s="52">
        <v>10.1</v>
      </c>
      <c r="CT14" s="52">
        <f t="shared" si="205"/>
        <v>7.8</v>
      </c>
      <c r="CU14" s="52">
        <v>0.495</v>
      </c>
      <c r="CV14" s="52">
        <v>4.0640000000000001</v>
      </c>
      <c r="CW14" s="15">
        <v>1</v>
      </c>
      <c r="CX14" s="59">
        <f t="shared" si="27"/>
        <v>37.426900584795298</v>
      </c>
      <c r="CY14" s="40">
        <f t="shared" si="206"/>
        <v>5.1163974358974356</v>
      </c>
      <c r="CZ14" s="41">
        <f t="shared" si="207"/>
        <v>88.17837930707617</v>
      </c>
      <c r="DA14" s="42">
        <f t="shared" si="208"/>
        <v>33.002434360543106</v>
      </c>
      <c r="DB14" s="60">
        <f t="shared" si="209"/>
        <v>4.4244662242521926</v>
      </c>
      <c r="DC14" s="55">
        <v>9</v>
      </c>
      <c r="DD14" s="57">
        <v>0.58958333333333335</v>
      </c>
      <c r="DE14" s="57">
        <v>0.67708333333333337</v>
      </c>
      <c r="DF14" s="58">
        <f>(DE14-DD14)*60*24</f>
        <v>126.00000000000004</v>
      </c>
      <c r="DG14" s="52">
        <v>2.1</v>
      </c>
      <c r="DH14" s="52">
        <v>10.8</v>
      </c>
      <c r="DI14" s="52">
        <f t="shared" si="289"/>
        <v>8.7000000000000011</v>
      </c>
      <c r="DJ14" s="52">
        <v>0.495</v>
      </c>
      <c r="DK14" s="52">
        <v>4.0640000000000001</v>
      </c>
      <c r="DL14" s="15">
        <v>1</v>
      </c>
      <c r="DM14" s="59">
        <f t="shared" si="34"/>
        <v>38.76357560568087</v>
      </c>
      <c r="DN14" s="40">
        <f>((DH14*DK14)-(DG14*DJ14))/DI14</f>
        <v>4.9254827586206904</v>
      </c>
      <c r="DO14" s="41">
        <f>(($K$2-DN14)/$K$2)*100</f>
        <v>88.619494550321889</v>
      </c>
      <c r="DP14" s="42">
        <f>(DM14*DO14)/100</f>
        <v>34.352084771386259</v>
      </c>
      <c r="DQ14" s="60">
        <f t="shared" si="290"/>
        <v>4.4114908342946109</v>
      </c>
      <c r="DR14" s="55">
        <v>9</v>
      </c>
      <c r="DS14" s="57">
        <v>0.67708333333333337</v>
      </c>
      <c r="DT14" s="57">
        <v>0.74583333333333324</v>
      </c>
      <c r="DU14" s="58">
        <f>(DT14-DS14)*60*24</f>
        <v>98.999999999999801</v>
      </c>
      <c r="DV14" s="52">
        <v>2</v>
      </c>
      <c r="DW14" s="52">
        <v>8.9</v>
      </c>
      <c r="DX14" s="52">
        <f t="shared" si="210"/>
        <v>6.9</v>
      </c>
      <c r="DY14" s="52">
        <v>0.495</v>
      </c>
      <c r="DZ14" s="52">
        <v>3.02</v>
      </c>
      <c r="EA14" s="15">
        <v>1</v>
      </c>
      <c r="EB14" s="59">
        <f t="shared" si="211"/>
        <v>39.128123338649743</v>
      </c>
      <c r="EC14" s="40">
        <f t="shared" si="212"/>
        <v>3.7518840579710147</v>
      </c>
      <c r="ED14" s="41">
        <f t="shared" si="213"/>
        <v>91.331136649789713</v>
      </c>
      <c r="EE14" s="42">
        <f t="shared" si="214"/>
        <v>35.736159794920461</v>
      </c>
      <c r="EF14" s="60">
        <f t="shared" si="215"/>
        <v>3.3919635437292825</v>
      </c>
      <c r="EG14" s="55">
        <v>9</v>
      </c>
      <c r="EH14" s="57">
        <v>0.74583333333333324</v>
      </c>
      <c r="EI14" s="57">
        <v>0.80625000000000002</v>
      </c>
      <c r="EJ14" s="58">
        <f t="shared" si="216"/>
        <v>87.000000000000171</v>
      </c>
      <c r="EK14" s="52">
        <v>2.4</v>
      </c>
      <c r="EL14" s="52">
        <v>8.9499999999999993</v>
      </c>
      <c r="EM14" s="52">
        <f t="shared" si="217"/>
        <v>6.5499999999999989</v>
      </c>
      <c r="EN14" s="52">
        <v>0.495</v>
      </c>
      <c r="EO14" s="52">
        <v>8.5</v>
      </c>
      <c r="EP14" s="15">
        <v>1</v>
      </c>
      <c r="EQ14" s="59">
        <f t="shared" si="218"/>
        <v>42.266586005242907</v>
      </c>
      <c r="ER14" s="40">
        <f t="shared" si="219"/>
        <v>11.433129770992366</v>
      </c>
      <c r="ES14" s="41">
        <f t="shared" si="220"/>
        <v>73.583341564250532</v>
      </c>
      <c r="ET14" s="42">
        <f t="shared" si="221"/>
        <v>31.1011663477856</v>
      </c>
      <c r="EU14" s="97">
        <f t="shared" si="222"/>
        <v>11.165419657457306</v>
      </c>
      <c r="EV14" s="164"/>
      <c r="EW14" s="108">
        <f t="shared" si="223"/>
        <v>39.669327197931331</v>
      </c>
      <c r="EX14" s="61">
        <f t="shared" si="224"/>
        <v>2.8183933178422564</v>
      </c>
      <c r="EY14" s="61">
        <f t="shared" si="225"/>
        <v>7.1047167091586818</v>
      </c>
      <c r="EZ14" s="105">
        <f t="shared" si="226"/>
        <v>3.5875999999999997</v>
      </c>
      <c r="FA14" s="159">
        <f t="shared" si="227"/>
        <v>0.7264416287631108</v>
      </c>
      <c r="FB14" s="177">
        <f t="shared" si="146"/>
        <v>20.248679584209803</v>
      </c>
      <c r="FC14" s="241">
        <f t="shared" si="147"/>
        <v>91.710720887245841</v>
      </c>
      <c r="FD14" s="65">
        <f t="shared" si="228"/>
        <v>36.364718272344206</v>
      </c>
      <c r="FE14" s="170">
        <f t="shared" si="229"/>
        <v>2.3848507662960521</v>
      </c>
      <c r="FF14" s="170">
        <f t="shared" si="230"/>
        <v>91.669611866370516</v>
      </c>
      <c r="FG14" s="166">
        <f t="shared" si="231"/>
        <v>3.3046089255871136</v>
      </c>
      <c r="FH14" s="168">
        <f t="shared" si="232"/>
        <v>0.80858674081217019</v>
      </c>
      <c r="FI14" s="168">
        <f t="shared" si="233"/>
        <v>8.3303881336294552</v>
      </c>
      <c r="FJ14" s="164"/>
      <c r="FK14" s="59">
        <f>(CI14+CX14+DM14+EB14+EQ14)/5</f>
        <v>39.326033281520907</v>
      </c>
      <c r="FL14" s="101">
        <f>_xlfn.STDEV.P(CI14,CX14,DM14,EB14,EQ14)</f>
        <v>1.5929891876320252</v>
      </c>
      <c r="FM14" s="105">
        <f>AVERAGE(CJ14,CY14,DN14,EC14,ER14)</f>
        <v>5.9272220479395443</v>
      </c>
      <c r="FN14" s="159">
        <f>_xlfn.STDEV.P(CJ14,CY14,DN14,EC14,ER14)</f>
        <v>2.793291072759061</v>
      </c>
      <c r="FO14" s="177">
        <f t="shared" si="149"/>
        <v>47.126479321456856</v>
      </c>
      <c r="FP14" s="241">
        <f t="shared" si="150"/>
        <v>86.304939815296791</v>
      </c>
      <c r="FQ14" s="191">
        <f>AVERAGE(CL14,DA14,DP14,EE14,ET14)</f>
        <v>33.851811796911925</v>
      </c>
      <c r="FR14" s="195">
        <f t="shared" si="151"/>
        <v>1.6471632980948727</v>
      </c>
      <c r="FS14" s="198">
        <f t="shared" si="152"/>
        <v>86.079904257261333</v>
      </c>
      <c r="FT14" s="210">
        <f t="shared" si="234"/>
        <v>5.4742214846089841</v>
      </c>
      <c r="FU14" s="207">
        <f t="shared" si="153"/>
        <v>2.8704108713730467</v>
      </c>
      <c r="FV14" s="204">
        <f t="shared" si="154"/>
        <v>13.92009574273867</v>
      </c>
      <c r="FW14" s="213"/>
      <c r="FX14" s="217">
        <f>AVERAGE(O14,AC14,AQ14,BE14,BS14,CI14,CX14,DM14,EB14,EQ14)</f>
        <v>39.497680239726122</v>
      </c>
      <c r="FY14" s="218">
        <f>_xlfn.STDEV.P(O14,AC14,AQ14,BE14,BS14,CI14,CX14,DM14,EB14,EQ14)</f>
        <v>2.2956350758006621</v>
      </c>
      <c r="FZ14" s="219">
        <f t="shared" si="291"/>
        <v>5.8120757013262514</v>
      </c>
      <c r="GA14" s="220">
        <f t="shared" si="235"/>
        <v>0.33532479661844666</v>
      </c>
      <c r="GB14" s="40">
        <f>AVERAGE(AD14,P14,AR14,BF14,BT14,CJ14,CY14,DN14,EC14,ER14)</f>
        <v>4.7574110239697722</v>
      </c>
      <c r="GC14" s="124">
        <f>_xlfn.STDEV.P(AD14,P14,AR14,BF14,BT14,CJ14,CY14,DN14,EC14,ER14)</f>
        <v>2.3523507519880922</v>
      </c>
      <c r="GD14" s="120">
        <f t="shared" si="292"/>
        <v>49.446027264324904</v>
      </c>
      <c r="GE14" s="126">
        <f t="shared" si="236"/>
        <v>-2.5634106702438784</v>
      </c>
      <c r="GF14" s="62">
        <f>AVERAGE(R14,AF14,AT14,BH14,BV14,CL14,DA14,DP14,EE14,ET14)</f>
        <v>35.108265034628069</v>
      </c>
      <c r="GG14" s="63">
        <f>_xlfn.STDEV.P(R14,AF14,AT14,BH14,BV14,CL14,DA14,DP14,EE14,ET14)</f>
        <v>2.4039560712738077</v>
      </c>
      <c r="GH14" s="64">
        <f t="shared" si="237"/>
        <v>6.8472653630213056</v>
      </c>
      <c r="GI14" s="105">
        <f>AVERAGE(Q14,AE14,AS14,BG14,BU14,CK14,CZ14,DO14,ED14,ES14)</f>
        <v>89.007830351271323</v>
      </c>
      <c r="GJ14" s="66">
        <f>_xlfn.STDEV.P(Q14,AE14,AS14,BG14,BU14,CK14,CZ14,DO14,ED14,ES14)</f>
        <v>5.4351912014512296</v>
      </c>
      <c r="GK14" s="230">
        <f t="shared" si="238"/>
        <v>6.1064191543610606</v>
      </c>
      <c r="GL14" s="210">
        <f t="shared" si="157"/>
        <v>4.3894152050980484</v>
      </c>
      <c r="GM14" s="207">
        <f t="shared" si="158"/>
        <v>2.3713583044371993</v>
      </c>
      <c r="GN14" s="204">
        <f t="shared" si="159"/>
        <v>54.024470086197489</v>
      </c>
      <c r="GO14" s="142">
        <f t="shared" si="239"/>
        <v>-0.17164695820520848</v>
      </c>
      <c r="GP14" s="53">
        <f t="shared" si="240"/>
        <v>1.2347792896991976</v>
      </c>
      <c r="GQ14" s="53">
        <f t="shared" si="241"/>
        <v>0.54120385928167991</v>
      </c>
      <c r="GR14" s="53">
        <f t="shared" si="242"/>
        <v>-0.198458207611516</v>
      </c>
      <c r="GS14" s="53">
        <f t="shared" si="243"/>
        <v>-5.067514907331848</v>
      </c>
      <c r="GT14" s="53">
        <f t="shared" si="160"/>
        <v>5.067514907331848</v>
      </c>
      <c r="GU14" s="67">
        <f t="shared" si="161"/>
        <v>1.2347792896991976</v>
      </c>
      <c r="GV14" s="142">
        <f t="shared" si="244"/>
        <v>0.28105240828518419</v>
      </c>
      <c r="GW14" s="53">
        <f t="shared" si="245"/>
        <v>1.8991326967256086</v>
      </c>
      <c r="GX14" s="53">
        <f>FK14-DM14</f>
        <v>0.56245767584003659</v>
      </c>
      <c r="GY14" s="53">
        <f t="shared" si="246"/>
        <v>0.19790994287116348</v>
      </c>
      <c r="GZ14" s="53">
        <f t="shared" si="247"/>
        <v>-2.9405527237219999</v>
      </c>
      <c r="HA14" s="53">
        <f t="shared" si="162"/>
        <v>2.9405527237219999</v>
      </c>
      <c r="HB14" s="53">
        <f t="shared" si="248"/>
        <v>1.8991326967256086</v>
      </c>
      <c r="HC14" s="142">
        <f t="shared" si="249"/>
        <v>-0.67840000000000034</v>
      </c>
      <c r="HD14" s="53">
        <f t="shared" si="250"/>
        <v>0.3835999999999995</v>
      </c>
      <c r="HE14" s="53">
        <f t="shared" si="251"/>
        <v>1.0095999999999998</v>
      </c>
      <c r="HF14" s="53">
        <f t="shared" si="252"/>
        <v>0.25760000000000005</v>
      </c>
      <c r="HG14" s="53">
        <f t="shared" si="253"/>
        <v>-0.97239999999999993</v>
      </c>
      <c r="HH14" s="96">
        <f t="shared" si="164"/>
        <v>0.97239999999999993</v>
      </c>
      <c r="HI14" s="96">
        <f t="shared" si="165"/>
        <v>1.0095999999999998</v>
      </c>
      <c r="HJ14" s="238">
        <f t="shared" si="254"/>
        <v>1.5180058317233271</v>
      </c>
      <c r="HK14" s="96">
        <f t="shared" si="255"/>
        <v>0.81082461204210876</v>
      </c>
      <c r="HL14" s="96">
        <f t="shared" si="256"/>
        <v>1.0017392893188539</v>
      </c>
      <c r="HM14" s="96">
        <f t="shared" si="257"/>
        <v>2.1753379899685297</v>
      </c>
      <c r="HN14" s="96">
        <f t="shared" si="258"/>
        <v>-5.5059077230528217</v>
      </c>
      <c r="HO14" s="96">
        <f t="shared" si="166"/>
        <v>5.5059077230528217</v>
      </c>
      <c r="HP14" s="96">
        <f t="shared" si="167"/>
        <v>2.1753379899685297</v>
      </c>
      <c r="HQ14" s="68">
        <f t="shared" si="259"/>
        <v>1.567467652495381</v>
      </c>
      <c r="HR14" s="50">
        <f t="shared" si="260"/>
        <v>-0.88632162661737368</v>
      </c>
      <c r="HS14" s="50">
        <f t="shared" si="261"/>
        <v>-2.3327171903881521</v>
      </c>
      <c r="HT14" s="50">
        <f t="shared" si="262"/>
        <v>0.3795842374561289</v>
      </c>
      <c r="HU14" s="50">
        <f t="shared" si="263"/>
        <v>18.12737932299531</v>
      </c>
      <c r="HV14" s="53">
        <f t="shared" si="168"/>
        <v>2.3327171903881521</v>
      </c>
      <c r="HW14" s="53">
        <f t="shared" si="169"/>
        <v>18.12737932299531</v>
      </c>
      <c r="HX14" s="68">
        <f t="shared" si="264"/>
        <v>-3.5074071897489176</v>
      </c>
      <c r="HY14" s="50">
        <f t="shared" si="265"/>
        <v>-1.8734394917793793</v>
      </c>
      <c r="HZ14" s="50">
        <f t="shared" si="266"/>
        <v>-2.3145547350250979</v>
      </c>
      <c r="IA14" s="50">
        <f t="shared" si="267"/>
        <v>-5.0261968344929215</v>
      </c>
      <c r="IB14" s="50">
        <f t="shared" si="268"/>
        <v>12.72159825104626</v>
      </c>
      <c r="IC14" s="53">
        <f t="shared" si="170"/>
        <v>5.0261968344929215</v>
      </c>
      <c r="ID14" s="53">
        <f t="shared" si="171"/>
        <v>12.72159825104626</v>
      </c>
      <c r="IE14" s="68">
        <f t="shared" si="269"/>
        <v>3.7514866926762096</v>
      </c>
      <c r="IF14" s="50">
        <f t="shared" si="270"/>
        <v>0.77546360574736894</v>
      </c>
      <c r="IG14" s="50">
        <f t="shared" si="271"/>
        <v>-0.4327141705790325</v>
      </c>
      <c r="IH14" s="50">
        <f t="shared" si="272"/>
        <v>-0.43560582542466619</v>
      </c>
      <c r="II14" s="50">
        <f t="shared" si="273"/>
        <v>-3.6586303024199012</v>
      </c>
      <c r="IJ14" s="53">
        <f t="shared" si="172"/>
        <v>3.6586303024199012</v>
      </c>
      <c r="IK14" s="67">
        <f t="shared" si="173"/>
        <v>3.7514866926762096</v>
      </c>
      <c r="IL14" s="50">
        <f t="shared" si="274"/>
        <v>-1.215401913012272</v>
      </c>
      <c r="IM14" s="50">
        <f t="shared" si="275"/>
        <v>0.84937743636881891</v>
      </c>
      <c r="IN14" s="50">
        <f>FQ14-DP14</f>
        <v>-0.50027297447433483</v>
      </c>
      <c r="IO14" s="50">
        <f t="shared" si="276"/>
        <v>-1.8843479980085363</v>
      </c>
      <c r="IP14" s="50">
        <f t="shared" si="277"/>
        <v>2.7506454491263241</v>
      </c>
      <c r="IQ14" s="53">
        <f t="shared" si="278"/>
        <v>1.8843479980085363</v>
      </c>
      <c r="IR14" s="53">
        <f t="shared" si="279"/>
        <v>2.7506454491263241</v>
      </c>
      <c r="IS14" s="68">
        <f t="shared" si="280"/>
        <v>-0.26149672671369917</v>
      </c>
      <c r="IT14" s="50">
        <f t="shared" si="281"/>
        <v>0.4593156839518171</v>
      </c>
      <c r="IU14" s="50">
        <f t="shared" si="282"/>
        <v>0.97391802986070086</v>
      </c>
      <c r="IV14" s="50">
        <f t="shared" si="283"/>
        <v>0.23714761781313864</v>
      </c>
      <c r="IW14" s="50">
        <f t="shared" si="284"/>
        <v>-1.4088846049119583</v>
      </c>
      <c r="IX14" s="53">
        <f t="shared" si="176"/>
        <v>1.4088846049119583</v>
      </c>
      <c r="IY14" s="53">
        <f t="shared" si="177"/>
        <v>0.97391802986070086</v>
      </c>
      <c r="IZ14" s="68">
        <f t="shared" si="285"/>
        <v>1.4964543212974579</v>
      </c>
      <c r="JA14" s="50">
        <f t="shared" si="286"/>
        <v>1.0497552603567915</v>
      </c>
      <c r="JB14" s="50">
        <f>FT14-DQ14</f>
        <v>1.0627306503143732</v>
      </c>
      <c r="JC14" s="50">
        <f t="shared" si="287"/>
        <v>2.0822579408797015</v>
      </c>
      <c r="JD14" s="50">
        <f t="shared" si="288"/>
        <v>-5.6911981728483223</v>
      </c>
      <c r="JE14" s="53">
        <f t="shared" si="178"/>
        <v>5.6911981728483223</v>
      </c>
      <c r="JF14" s="67">
        <f t="shared" si="179"/>
        <v>2.0822579408797015</v>
      </c>
    </row>
    <row r="15" spans="1:266" x14ac:dyDescent="0.25">
      <c r="A15" s="51">
        <v>2</v>
      </c>
      <c r="B15" s="52">
        <v>4</v>
      </c>
      <c r="C15" s="142">
        <v>488939</v>
      </c>
      <c r="D15" s="53">
        <v>4271466.9000000004</v>
      </c>
      <c r="E15" s="54">
        <v>0.39500000000000002</v>
      </c>
      <c r="F15" s="55">
        <v>10</v>
      </c>
      <c r="G15" s="56">
        <v>0.40902777777777777</v>
      </c>
      <c r="H15" s="57">
        <v>0.47152777777777777</v>
      </c>
      <c r="I15" s="58">
        <f t="shared" si="126"/>
        <v>90</v>
      </c>
      <c r="J15" s="52">
        <v>0</v>
      </c>
      <c r="K15" s="52">
        <v>4.8</v>
      </c>
      <c r="L15" s="52">
        <f t="shared" si="127"/>
        <v>4.8</v>
      </c>
      <c r="M15" s="52">
        <v>0</v>
      </c>
      <c r="N15" s="52">
        <v>4.6500000000000004</v>
      </c>
      <c r="O15" s="59">
        <f t="shared" si="180"/>
        <v>29.941520467836256</v>
      </c>
      <c r="P15" s="40">
        <f t="shared" si="128"/>
        <v>4.6500000000000004</v>
      </c>
      <c r="Q15" s="41">
        <f t="shared" si="182"/>
        <v>89.256007393715336</v>
      </c>
      <c r="R15" s="42">
        <f t="shared" si="129"/>
        <v>26.724605722562718</v>
      </c>
      <c r="S15" s="60">
        <f t="shared" si="130"/>
        <v>3.216914745273538</v>
      </c>
      <c r="T15" s="55">
        <v>10</v>
      </c>
      <c r="U15" s="56">
        <v>0.47152777777777777</v>
      </c>
      <c r="V15" s="57">
        <v>0.5625</v>
      </c>
      <c r="W15" s="58">
        <f t="shared" si="131"/>
        <v>131</v>
      </c>
      <c r="X15" s="52">
        <v>0</v>
      </c>
      <c r="Y15" s="52">
        <v>7.2</v>
      </c>
      <c r="Z15" s="52">
        <f t="shared" si="132"/>
        <v>7.2</v>
      </c>
      <c r="AA15" s="52">
        <v>0</v>
      </c>
      <c r="AB15" s="52">
        <v>4.5860000000000003</v>
      </c>
      <c r="AC15" s="59">
        <f t="shared" si="1"/>
        <v>30.855765367617519</v>
      </c>
      <c r="AD15" s="40">
        <f t="shared" si="133"/>
        <v>4.5860000000000003</v>
      </c>
      <c r="AE15" s="41">
        <f t="shared" si="183"/>
        <v>89.403881700554535</v>
      </c>
      <c r="AF15" s="42">
        <f t="shared" si="134"/>
        <v>27.58625196706544</v>
      </c>
      <c r="AG15" s="60">
        <f t="shared" si="135"/>
        <v>3.2695134005520785</v>
      </c>
      <c r="AH15" s="55">
        <v>10</v>
      </c>
      <c r="AI15" s="56">
        <v>0.5625</v>
      </c>
      <c r="AJ15" s="57">
        <v>0.65277777777777779</v>
      </c>
      <c r="AK15" s="58">
        <f t="shared" si="136"/>
        <v>130.00000000000003</v>
      </c>
      <c r="AL15" s="52">
        <v>0</v>
      </c>
      <c r="AM15" s="52">
        <v>7.1</v>
      </c>
      <c r="AN15" s="52">
        <f t="shared" si="137"/>
        <v>7.1</v>
      </c>
      <c r="AO15" s="52">
        <v>0</v>
      </c>
      <c r="AP15" s="52">
        <v>4.1420000000000003</v>
      </c>
      <c r="AQ15" s="59">
        <f t="shared" si="3"/>
        <v>30.661268556005389</v>
      </c>
      <c r="AR15" s="40">
        <f t="shared" si="184"/>
        <v>4.1420000000000003</v>
      </c>
      <c r="AS15" s="41">
        <f t="shared" si="185"/>
        <v>90.429759704251381</v>
      </c>
      <c r="AT15" s="42">
        <f t="shared" si="138"/>
        <v>27.726911477470864</v>
      </c>
      <c r="AU15" s="60">
        <f t="shared" si="139"/>
        <v>2.934357078534525</v>
      </c>
      <c r="AV15" s="55">
        <v>10</v>
      </c>
      <c r="AW15" s="57">
        <v>0.65277777777777779</v>
      </c>
      <c r="AX15" s="57">
        <v>0.74652777777777779</v>
      </c>
      <c r="AY15" s="58">
        <f t="shared" si="186"/>
        <v>135</v>
      </c>
      <c r="AZ15" s="52">
        <v>0</v>
      </c>
      <c r="BA15" s="52">
        <v>7.25</v>
      </c>
      <c r="BB15" s="52">
        <f t="shared" si="187"/>
        <v>7.25</v>
      </c>
      <c r="BC15" s="52">
        <v>0</v>
      </c>
      <c r="BD15" s="52">
        <v>3.19</v>
      </c>
      <c r="BE15" s="59">
        <f t="shared" si="8"/>
        <v>30.149447693307344</v>
      </c>
      <c r="BF15" s="40">
        <f t="shared" si="188"/>
        <v>3.1900000000000004</v>
      </c>
      <c r="BG15" s="41">
        <f t="shared" si="189"/>
        <v>92.629390018484287</v>
      </c>
      <c r="BH15" s="42">
        <f t="shared" si="190"/>
        <v>27.927249492252571</v>
      </c>
      <c r="BI15" s="60">
        <f t="shared" si="191"/>
        <v>2.2221982010547734</v>
      </c>
      <c r="BJ15" s="55">
        <v>10</v>
      </c>
      <c r="BK15" s="57">
        <v>0.74652777777777779</v>
      </c>
      <c r="BL15" s="57">
        <v>0.81874999999999998</v>
      </c>
      <c r="BM15" s="58">
        <f t="shared" si="192"/>
        <v>103.99999999999994</v>
      </c>
      <c r="BN15" s="52">
        <v>0</v>
      </c>
      <c r="BO15" s="52">
        <v>6.15</v>
      </c>
      <c r="BP15" s="52">
        <f t="shared" si="193"/>
        <v>6.15</v>
      </c>
      <c r="BQ15" s="52">
        <v>0</v>
      </c>
      <c r="BR15" s="52">
        <v>3.19</v>
      </c>
      <c r="BS15" s="59">
        <f t="shared" si="15"/>
        <v>33.198380566801639</v>
      </c>
      <c r="BT15" s="40">
        <f t="shared" si="194"/>
        <v>3.19</v>
      </c>
      <c r="BU15" s="41">
        <f t="shared" si="195"/>
        <v>92.629390018484287</v>
      </c>
      <c r="BV15" s="42">
        <f t="shared" si="196"/>
        <v>30.751457415043383</v>
      </c>
      <c r="BW15" s="60">
        <f t="shared" si="197"/>
        <v>2.4469231517582557</v>
      </c>
      <c r="BX15" s="164"/>
      <c r="BY15" s="55">
        <v>10</v>
      </c>
      <c r="BZ15" s="57">
        <v>0.4152777777777778</v>
      </c>
      <c r="CA15" s="57">
        <v>0.5083333333333333</v>
      </c>
      <c r="CB15" s="58">
        <f t="shared" si="198"/>
        <v>133.99999999999994</v>
      </c>
      <c r="CC15" s="52">
        <v>2</v>
      </c>
      <c r="CD15" s="52">
        <v>9.25</v>
      </c>
      <c r="CE15" s="52">
        <f t="shared" si="199"/>
        <v>7.25</v>
      </c>
      <c r="CF15" s="52">
        <v>0.495</v>
      </c>
      <c r="CG15" s="52">
        <v>6.29</v>
      </c>
      <c r="CH15" s="15">
        <v>1</v>
      </c>
      <c r="CI15" s="59">
        <f t="shared" si="21"/>
        <v>30.374443571615622</v>
      </c>
      <c r="CJ15" s="40">
        <f t="shared" si="200"/>
        <v>7.8886206896551716</v>
      </c>
      <c r="CK15" s="41">
        <f t="shared" si="201"/>
        <v>81.773057556249611</v>
      </c>
      <c r="CL15" s="42">
        <f t="shared" si="202"/>
        <v>24.8381112242078</v>
      </c>
      <c r="CM15" s="60">
        <f t="shared" si="203"/>
        <v>5.5363323474078214</v>
      </c>
      <c r="CN15" s="55">
        <v>10</v>
      </c>
      <c r="CO15" s="57">
        <v>0.5083333333333333</v>
      </c>
      <c r="CP15" s="57">
        <v>0.58888888888888891</v>
      </c>
      <c r="CQ15" s="58">
        <f t="shared" si="204"/>
        <v>116.00000000000006</v>
      </c>
      <c r="CR15" s="52">
        <v>2.15</v>
      </c>
      <c r="CS15" s="52">
        <v>8.5500000000000007</v>
      </c>
      <c r="CT15" s="52">
        <f t="shared" si="205"/>
        <v>6.4</v>
      </c>
      <c r="CU15" s="52">
        <v>0.495</v>
      </c>
      <c r="CV15" s="52">
        <v>4.1500000000000004</v>
      </c>
      <c r="CW15" s="15">
        <v>1</v>
      </c>
      <c r="CX15" s="59">
        <f t="shared" si="27"/>
        <v>30.973986690865082</v>
      </c>
      <c r="CY15" s="40">
        <f t="shared" si="206"/>
        <v>5.377851562500001</v>
      </c>
      <c r="CZ15" s="41">
        <f t="shared" si="207"/>
        <v>87.574280123613676</v>
      </c>
      <c r="DA15" s="42">
        <f t="shared" si="208"/>
        <v>27.125245870109005</v>
      </c>
      <c r="DB15" s="60">
        <f t="shared" si="209"/>
        <v>3.8487408207560776</v>
      </c>
      <c r="DC15" s="55">
        <v>10</v>
      </c>
      <c r="DD15" s="57">
        <v>0.58888888888888891</v>
      </c>
      <c r="DE15" s="57">
        <v>0.67638888888888893</v>
      </c>
      <c r="DF15" s="58">
        <f>(DE15-DD15)*60*24</f>
        <v>126.00000000000004</v>
      </c>
      <c r="DG15" s="52">
        <v>2.15</v>
      </c>
      <c r="DH15" s="52">
        <v>8.8000000000000007</v>
      </c>
      <c r="DI15" s="52">
        <f t="shared" si="289"/>
        <v>6.65</v>
      </c>
      <c r="DJ15" s="52">
        <v>0.495</v>
      </c>
      <c r="DK15" s="52">
        <v>4.1500000000000004</v>
      </c>
      <c r="DL15" s="15">
        <v>1</v>
      </c>
      <c r="DM15" s="59">
        <f t="shared" si="34"/>
        <v>29.629629629629626</v>
      </c>
      <c r="DN15" s="40">
        <f>((DH15*DK15)-(DG15*DJ15))/DI15</f>
        <v>5.3316917293233086</v>
      </c>
      <c r="DO15" s="41">
        <f>(($K$2-DN15)/$K$2)*100</f>
        <v>87.680934081970179</v>
      </c>
      <c r="DP15" s="42">
        <f>(DM15*DO15)/100</f>
        <v>25.979536024287459</v>
      </c>
      <c r="DQ15" s="60">
        <f t="shared" si="290"/>
        <v>3.6500936053421675</v>
      </c>
      <c r="DR15" s="55">
        <v>10</v>
      </c>
      <c r="DS15" s="57">
        <v>0.67638888888888893</v>
      </c>
      <c r="DT15" s="57">
        <v>0.74513888888888891</v>
      </c>
      <c r="DU15" s="58">
        <f>(DT15-DS15)*60*24</f>
        <v>98.999999999999957</v>
      </c>
      <c r="DV15" s="52">
        <v>1.85</v>
      </c>
      <c r="DW15" s="52">
        <v>7.05</v>
      </c>
      <c r="DX15" s="52">
        <f t="shared" si="210"/>
        <v>5.1999999999999993</v>
      </c>
      <c r="DY15" s="52">
        <v>0.495</v>
      </c>
      <c r="DZ15" s="52">
        <v>2.73</v>
      </c>
      <c r="EA15" s="15">
        <v>1</v>
      </c>
      <c r="EB15" s="59">
        <f t="shared" si="211"/>
        <v>29.487861066808446</v>
      </c>
      <c r="EC15" s="40">
        <f t="shared" si="212"/>
        <v>3.5251442307692318</v>
      </c>
      <c r="ED15" s="41">
        <f t="shared" si="213"/>
        <v>91.855027193231905</v>
      </c>
      <c r="EE15" s="42">
        <f t="shared" si="214"/>
        <v>27.086082801619341</v>
      </c>
      <c r="EF15" s="60">
        <f t="shared" si="215"/>
        <v>2.4017782651891046</v>
      </c>
      <c r="EG15" s="55">
        <v>10</v>
      </c>
      <c r="EH15" s="57">
        <v>0.74513888888888891</v>
      </c>
      <c r="EI15" s="57">
        <v>0.80625000000000002</v>
      </c>
      <c r="EJ15" s="58">
        <f t="shared" si="216"/>
        <v>88</v>
      </c>
      <c r="EK15" s="52">
        <v>2.0499999999999998</v>
      </c>
      <c r="EL15" s="52">
        <v>5.8</v>
      </c>
      <c r="EM15" s="52">
        <f t="shared" si="217"/>
        <v>3.75</v>
      </c>
      <c r="EN15" s="52">
        <v>0.495</v>
      </c>
      <c r="EO15" s="52">
        <v>2.48</v>
      </c>
      <c r="EP15" s="15">
        <v>1</v>
      </c>
      <c r="EQ15" s="59">
        <f t="shared" si="218"/>
        <v>23.923444976076556</v>
      </c>
      <c r="ER15" s="40">
        <f t="shared" si="219"/>
        <v>3.5651333333333337</v>
      </c>
      <c r="ES15" s="41">
        <f t="shared" si="220"/>
        <v>91.762630930375849</v>
      </c>
      <c r="ET15" s="42">
        <f t="shared" si="221"/>
        <v>21.952782519228673</v>
      </c>
      <c r="EU15" s="97">
        <f t="shared" si="222"/>
        <v>1.970662456847883</v>
      </c>
      <c r="EV15" s="164"/>
      <c r="EW15" s="108">
        <f t="shared" si="223"/>
        <v>30.961276530313626</v>
      </c>
      <c r="EX15" s="61">
        <f t="shared" si="224"/>
        <v>1.1665967896173295</v>
      </c>
      <c r="EY15" s="61">
        <f t="shared" si="225"/>
        <v>3.7679221283887814</v>
      </c>
      <c r="EZ15" s="105">
        <f t="shared" si="226"/>
        <v>3.9516000000000004</v>
      </c>
      <c r="FA15" s="159">
        <f t="shared" si="227"/>
        <v>0.64599492258066482</v>
      </c>
      <c r="FB15" s="177">
        <f t="shared" si="146"/>
        <v>16.347679992424961</v>
      </c>
      <c r="FC15" s="241">
        <f t="shared" si="147"/>
        <v>90.869685767097963</v>
      </c>
      <c r="FD15" s="65">
        <f t="shared" si="228"/>
        <v>28.143295214878993</v>
      </c>
      <c r="FE15" s="170">
        <f t="shared" si="229"/>
        <v>1.3671531215597446</v>
      </c>
      <c r="FF15" s="170">
        <f t="shared" si="230"/>
        <v>90.898368442025969</v>
      </c>
      <c r="FG15" s="166">
        <f t="shared" si="231"/>
        <v>2.817981315434634</v>
      </c>
      <c r="FH15" s="168">
        <f t="shared" si="232"/>
        <v>0.41694462552758205</v>
      </c>
      <c r="FI15" s="168">
        <f t="shared" si="233"/>
        <v>9.1016315579740361</v>
      </c>
      <c r="FJ15" s="164"/>
      <c r="FK15" s="59">
        <f>(CI15+CX15+DM15+EB15+EQ15)/5</f>
        <v>28.877873186999068</v>
      </c>
      <c r="FL15" s="101">
        <f>_xlfn.STDEV.P(CI15,CX15,DM15,EB15,EQ15)</f>
        <v>2.5344426052659599</v>
      </c>
      <c r="FM15" s="105">
        <f>AVERAGE(CJ15,CY15,DN15,EC15,ER15)</f>
        <v>5.1376883091162089</v>
      </c>
      <c r="FN15" s="159">
        <f>_xlfn.STDEV.P(CJ15,CY15,DN15,EC15,ER15)</f>
        <v>1.5960057790683042</v>
      </c>
      <c r="FO15" s="177">
        <f t="shared" si="149"/>
        <v>31.064667279180487</v>
      </c>
      <c r="FP15" s="241">
        <f t="shared" si="150"/>
        <v>88.129185977088241</v>
      </c>
      <c r="FQ15" s="191">
        <f>AVERAGE(CL15,DA15,DP15,EE15,ET15)</f>
        <v>25.396351687890455</v>
      </c>
      <c r="FR15" s="195">
        <f t="shared" si="151"/>
        <v>1.9159421356023278</v>
      </c>
      <c r="FS15" s="198">
        <f t="shared" si="152"/>
        <v>87.943982312811016</v>
      </c>
      <c r="FT15" s="210">
        <f t="shared" si="234"/>
        <v>3.4815214991086108</v>
      </c>
      <c r="FU15" s="207">
        <f t="shared" si="153"/>
        <v>1.2517231885888624</v>
      </c>
      <c r="FV15" s="204">
        <f t="shared" si="154"/>
        <v>12.056017687188977</v>
      </c>
      <c r="FW15" s="213"/>
      <c r="FX15" s="217">
        <f>AVERAGE(O15,AC15,AQ15,BE15,BS15,CI15,CX15,DM15,EB15,EQ15)</f>
        <v>29.91957485865634</v>
      </c>
      <c r="FY15" s="218">
        <f>_xlfn.STDEV.P(O15,AC15,AQ15,BE15,BS15,CI15,CX15,DM15,EB15,EQ15)</f>
        <v>2.2309899298741707</v>
      </c>
      <c r="FZ15" s="219">
        <f t="shared" si="291"/>
        <v>7.4566230984685937</v>
      </c>
      <c r="GA15" s="220">
        <f t="shared" si="235"/>
        <v>2.3613602723165812</v>
      </c>
      <c r="GB15" s="40">
        <f>AVERAGE(AD15,P15,AR15,BF15,BT15,CJ15,CY15,DN15,EC15,ER15)</f>
        <v>4.5446441545581049</v>
      </c>
      <c r="GC15" s="124">
        <f>_xlfn.STDEV.P(AD15,P15,AR15,BF15,BT15,CJ15,CY15,DN15,EC15,ER15)</f>
        <v>1.3542427081824173</v>
      </c>
      <c r="GD15" s="120">
        <f t="shared" si="292"/>
        <v>29.798652262447511</v>
      </c>
      <c r="GE15" s="126">
        <f t="shared" si="236"/>
        <v>-2.1784022817884079</v>
      </c>
      <c r="GF15" s="62">
        <f>AVERAGE(R15,AF15,AT15,BH15,BV15,CL15,DA15,DP15,EE15,ET15)</f>
        <v>26.769823451384724</v>
      </c>
      <c r="GG15" s="63">
        <f>_xlfn.STDEV.P(R15,AF15,AT15,BH15,BV15,CL15,DA15,DP15,EE15,ET15)</f>
        <v>2.1578683109725536</v>
      </c>
      <c r="GH15" s="64">
        <f t="shared" si="237"/>
        <v>8.0608238410363278</v>
      </c>
      <c r="GI15" s="105">
        <f>AVERAGE(Q15,AE15,AS15,BG15,BU15,CK15,CZ15,DO15,ED15,ES15)</f>
        <v>89.499435872093088</v>
      </c>
      <c r="GJ15" s="66">
        <f>_xlfn.STDEV.P(Q15,AE15,AS15,BG15,BU15,CK15,CZ15,DO15,ED15,ES15)</f>
        <v>3.1290265900702763</v>
      </c>
      <c r="GK15" s="230">
        <f t="shared" si="238"/>
        <v>3.496141131595603</v>
      </c>
      <c r="GL15" s="210">
        <f t="shared" si="157"/>
        <v>3.1497514072716224</v>
      </c>
      <c r="GM15" s="207">
        <f t="shared" si="158"/>
        <v>0.99015063229855382</v>
      </c>
      <c r="GN15" s="204">
        <f t="shared" si="159"/>
        <v>31.435834269735025</v>
      </c>
      <c r="GO15" s="142">
        <f t="shared" si="239"/>
        <v>-1.041701671657286</v>
      </c>
      <c r="GP15" s="53">
        <f t="shared" si="240"/>
        <v>0.10551116269610716</v>
      </c>
      <c r="GQ15" s="53">
        <f t="shared" si="241"/>
        <v>0.30000797430823667</v>
      </c>
      <c r="GR15" s="53">
        <f t="shared" si="242"/>
        <v>0.81182883700628139</v>
      </c>
      <c r="GS15" s="53">
        <f t="shared" si="243"/>
        <v>-2.237104036488013</v>
      </c>
      <c r="GT15" s="53">
        <f t="shared" si="160"/>
        <v>2.237104036488013</v>
      </c>
      <c r="GU15" s="67">
        <f t="shared" si="161"/>
        <v>0.81182883700628139</v>
      </c>
      <c r="GV15" s="142">
        <f t="shared" si="244"/>
        <v>-1.4965703846165539</v>
      </c>
      <c r="GW15" s="53">
        <f t="shared" si="245"/>
        <v>-2.0961135038660146</v>
      </c>
      <c r="GX15" s="53">
        <f>FK15-DM15</f>
        <v>-0.7517564426305583</v>
      </c>
      <c r="GY15" s="53">
        <f t="shared" si="246"/>
        <v>-0.60998787980937763</v>
      </c>
      <c r="GZ15" s="53">
        <f t="shared" si="247"/>
        <v>4.9544282109225115</v>
      </c>
      <c r="HA15" s="53">
        <f t="shared" si="162"/>
        <v>2.0961135038660146</v>
      </c>
      <c r="HB15" s="53">
        <f t="shared" si="248"/>
        <v>4.9544282109225115</v>
      </c>
      <c r="HC15" s="142">
        <f t="shared" si="249"/>
        <v>-0.69839999999999991</v>
      </c>
      <c r="HD15" s="53">
        <f t="shared" si="250"/>
        <v>-0.63439999999999985</v>
      </c>
      <c r="HE15" s="53">
        <f t="shared" si="251"/>
        <v>-0.1903999999999999</v>
      </c>
      <c r="HF15" s="53">
        <f t="shared" si="252"/>
        <v>0.76160000000000005</v>
      </c>
      <c r="HG15" s="53">
        <f t="shared" si="253"/>
        <v>0.7616000000000005</v>
      </c>
      <c r="HH15" s="96">
        <f t="shared" si="164"/>
        <v>0.69839999999999991</v>
      </c>
      <c r="HI15" s="96">
        <f t="shared" si="165"/>
        <v>0.7616000000000005</v>
      </c>
      <c r="HJ15" s="238">
        <f t="shared" si="254"/>
        <v>-2.7509323805389627</v>
      </c>
      <c r="HK15" s="96">
        <f t="shared" si="255"/>
        <v>-0.24016325338379207</v>
      </c>
      <c r="HL15" s="96">
        <f t="shared" si="256"/>
        <v>-0.19400342020709971</v>
      </c>
      <c r="HM15" s="96">
        <f t="shared" si="257"/>
        <v>1.6125440783469771</v>
      </c>
      <c r="HN15" s="96">
        <f t="shared" si="258"/>
        <v>1.5725549757828752</v>
      </c>
      <c r="HO15" s="96">
        <f t="shared" si="166"/>
        <v>2.7509323805389627</v>
      </c>
      <c r="HP15" s="96">
        <f t="shared" si="167"/>
        <v>1.6125440783469771</v>
      </c>
      <c r="HQ15" s="68">
        <f t="shared" si="259"/>
        <v>1.6136783733826263</v>
      </c>
      <c r="HR15" s="50">
        <f t="shared" si="260"/>
        <v>1.4658040665434271</v>
      </c>
      <c r="HS15" s="50">
        <f t="shared" si="261"/>
        <v>0.43992606284658109</v>
      </c>
      <c r="HT15" s="50">
        <f t="shared" si="262"/>
        <v>-0.98534142613394238</v>
      </c>
      <c r="HU15" s="50">
        <f t="shared" si="263"/>
        <v>-0.89294516327788642</v>
      </c>
      <c r="HV15" s="53">
        <f t="shared" si="168"/>
        <v>0.98534142613394238</v>
      </c>
      <c r="HW15" s="53">
        <f t="shared" si="169"/>
        <v>1.6136783733826263</v>
      </c>
      <c r="HX15" s="68">
        <f t="shared" si="264"/>
        <v>6.3561284208386297</v>
      </c>
      <c r="HY15" s="50">
        <f t="shared" si="265"/>
        <v>0.55490585347456545</v>
      </c>
      <c r="HZ15" s="50">
        <f t="shared" si="266"/>
        <v>0.44825189511806229</v>
      </c>
      <c r="IA15" s="50">
        <f t="shared" si="267"/>
        <v>-3.7258412161436638</v>
      </c>
      <c r="IB15" s="50">
        <f t="shared" si="268"/>
        <v>-3.6334449532876079</v>
      </c>
      <c r="IC15" s="53">
        <f t="shared" si="170"/>
        <v>3.7258412161436638</v>
      </c>
      <c r="ID15" s="53">
        <f t="shared" si="171"/>
        <v>6.3561284208386297</v>
      </c>
      <c r="IE15" s="68">
        <f t="shared" si="269"/>
        <v>1.4186894923162754</v>
      </c>
      <c r="IF15" s="50">
        <f t="shared" si="270"/>
        <v>0.55704324781355297</v>
      </c>
      <c r="IG15" s="50">
        <f t="shared" si="271"/>
        <v>0.41638373740812895</v>
      </c>
      <c r="IH15" s="50">
        <f t="shared" si="272"/>
        <v>0.21604572262642208</v>
      </c>
      <c r="II15" s="50">
        <f t="shared" si="273"/>
        <v>-2.60816220016439</v>
      </c>
      <c r="IJ15" s="53">
        <f t="shared" si="172"/>
        <v>2.60816220016439</v>
      </c>
      <c r="IK15" s="67">
        <f t="shared" si="173"/>
        <v>1.4186894923162754</v>
      </c>
      <c r="IL15" s="50">
        <f t="shared" si="274"/>
        <v>0.55824046368265456</v>
      </c>
      <c r="IM15" s="50">
        <f t="shared" si="275"/>
        <v>-1.72889418221855</v>
      </c>
      <c r="IN15" s="50">
        <f>FQ15-DP15</f>
        <v>-0.58318433639700373</v>
      </c>
      <c r="IO15" s="50">
        <f t="shared" si="276"/>
        <v>-1.689731113728886</v>
      </c>
      <c r="IP15" s="50">
        <f t="shared" si="277"/>
        <v>3.4435691686617815</v>
      </c>
      <c r="IQ15" s="53">
        <f t="shared" si="278"/>
        <v>1.72889418221855</v>
      </c>
      <c r="IR15" s="53">
        <f t="shared" si="279"/>
        <v>3.4435691686617815</v>
      </c>
      <c r="IS15" s="68">
        <f t="shared" si="280"/>
        <v>-0.39893342983890401</v>
      </c>
      <c r="IT15" s="50">
        <f t="shared" si="281"/>
        <v>-0.45153208511744447</v>
      </c>
      <c r="IU15" s="50">
        <f t="shared" si="282"/>
        <v>-0.11637576309989095</v>
      </c>
      <c r="IV15" s="50">
        <f t="shared" si="283"/>
        <v>0.59578311437986065</v>
      </c>
      <c r="IW15" s="50">
        <f t="shared" si="284"/>
        <v>0.37105816367637834</v>
      </c>
      <c r="IX15" s="53">
        <f t="shared" si="176"/>
        <v>0.45153208511744447</v>
      </c>
      <c r="IY15" s="53">
        <f t="shared" si="177"/>
        <v>0.59578311437986065</v>
      </c>
      <c r="IZ15" s="68">
        <f t="shared" si="285"/>
        <v>-2.0548108482992107</v>
      </c>
      <c r="JA15" s="50">
        <f t="shared" si="286"/>
        <v>-0.36721932164746685</v>
      </c>
      <c r="JB15" s="50">
        <f>FT15-DQ15</f>
        <v>-0.16857210623355678</v>
      </c>
      <c r="JC15" s="50">
        <f t="shared" si="287"/>
        <v>1.0797432339195061</v>
      </c>
      <c r="JD15" s="50">
        <f t="shared" si="288"/>
        <v>1.5108590422607278</v>
      </c>
      <c r="JE15" s="53">
        <f t="shared" si="178"/>
        <v>2.0548108482992107</v>
      </c>
      <c r="JF15" s="67">
        <f t="shared" si="179"/>
        <v>1.5108590422607278</v>
      </c>
    </row>
    <row r="16" spans="1:266" x14ac:dyDescent="0.25">
      <c r="A16" s="51">
        <v>2</v>
      </c>
      <c r="B16" s="52">
        <v>5</v>
      </c>
      <c r="C16" s="142">
        <v>488942</v>
      </c>
      <c r="D16" s="53">
        <v>4271466.8</v>
      </c>
      <c r="E16" s="54">
        <v>0.40600000000000003</v>
      </c>
      <c r="F16" s="55">
        <v>11</v>
      </c>
      <c r="G16" s="56">
        <v>0.40833333333333338</v>
      </c>
      <c r="H16" s="57">
        <v>0.47152777777777777</v>
      </c>
      <c r="I16" s="58">
        <f t="shared" si="126"/>
        <v>90.999999999999915</v>
      </c>
      <c r="J16" s="52">
        <v>0</v>
      </c>
      <c r="K16" s="52">
        <v>8.1999999999999993</v>
      </c>
      <c r="L16" s="52">
        <f t="shared" si="127"/>
        <v>8.1999999999999993</v>
      </c>
      <c r="M16" s="52">
        <v>0</v>
      </c>
      <c r="N16" s="52">
        <v>6.03</v>
      </c>
      <c r="O16" s="59">
        <f t="shared" si="180"/>
        <v>50.588008482745366</v>
      </c>
      <c r="P16" s="40">
        <f t="shared" si="128"/>
        <v>6.03</v>
      </c>
      <c r="Q16" s="41">
        <f t="shared" si="182"/>
        <v>86.067467652495381</v>
      </c>
      <c r="R16" s="42">
        <f t="shared" si="129"/>
        <v>43.539817836928485</v>
      </c>
      <c r="S16" s="60">
        <f t="shared" si="130"/>
        <v>7.0481906458168808</v>
      </c>
      <c r="T16" s="55">
        <v>11</v>
      </c>
      <c r="U16" s="56">
        <v>0.47152777777777777</v>
      </c>
      <c r="V16" s="57">
        <v>0.56111111111111112</v>
      </c>
      <c r="W16" s="58">
        <f t="shared" si="131"/>
        <v>129.00000000000003</v>
      </c>
      <c r="X16" s="52">
        <v>0</v>
      </c>
      <c r="Y16" s="52">
        <v>13.2</v>
      </c>
      <c r="Z16" s="52">
        <f t="shared" si="132"/>
        <v>13.2</v>
      </c>
      <c r="AA16" s="52">
        <v>0</v>
      </c>
      <c r="AB16" s="52">
        <v>6.55</v>
      </c>
      <c r="AC16" s="59">
        <f t="shared" si="1"/>
        <v>57.445940432476533</v>
      </c>
      <c r="AD16" s="40">
        <f t="shared" si="133"/>
        <v>6.55</v>
      </c>
      <c r="AE16" s="41">
        <f t="shared" si="183"/>
        <v>84.865988909426989</v>
      </c>
      <c r="AF16" s="42">
        <f t="shared" si="134"/>
        <v>48.752065436341574</v>
      </c>
      <c r="AG16" s="60">
        <f t="shared" si="135"/>
        <v>8.6938749961349586</v>
      </c>
      <c r="AH16" s="55">
        <v>11</v>
      </c>
      <c r="AI16" s="56">
        <v>0.56111111111111112</v>
      </c>
      <c r="AJ16" s="57">
        <v>0.65277777777777779</v>
      </c>
      <c r="AK16" s="58">
        <f t="shared" si="136"/>
        <v>132</v>
      </c>
      <c r="AL16" s="52">
        <v>0</v>
      </c>
      <c r="AM16" s="52">
        <v>13.5</v>
      </c>
      <c r="AN16" s="52">
        <f t="shared" si="137"/>
        <v>13.5</v>
      </c>
      <c r="AO16" s="52">
        <v>0</v>
      </c>
      <c r="AP16" s="52">
        <v>6.1</v>
      </c>
      <c r="AQ16" s="59">
        <f t="shared" si="3"/>
        <v>57.41626794258373</v>
      </c>
      <c r="AR16" s="40">
        <f t="shared" si="184"/>
        <v>6.1</v>
      </c>
      <c r="AS16" s="41">
        <f t="shared" si="185"/>
        <v>85.905730129390008</v>
      </c>
      <c r="AT16" s="42">
        <f t="shared" si="138"/>
        <v>49.323864189123448</v>
      </c>
      <c r="AU16" s="60">
        <f t="shared" si="139"/>
        <v>8.0924037534602817</v>
      </c>
      <c r="AV16" s="55">
        <v>11</v>
      </c>
      <c r="AW16" s="57">
        <v>0.65277777777777779</v>
      </c>
      <c r="AX16" s="57">
        <v>0.74652777777777779</v>
      </c>
      <c r="AY16" s="58">
        <f t="shared" si="186"/>
        <v>135</v>
      </c>
      <c r="AZ16" s="52">
        <v>0</v>
      </c>
      <c r="BA16" s="52">
        <v>14.5</v>
      </c>
      <c r="BB16" s="52">
        <f t="shared" si="187"/>
        <v>14.5</v>
      </c>
      <c r="BC16" s="52">
        <v>0</v>
      </c>
      <c r="BD16" s="52">
        <v>7.84</v>
      </c>
      <c r="BE16" s="59">
        <f t="shared" si="8"/>
        <v>60.298895386614689</v>
      </c>
      <c r="BF16" s="40">
        <f t="shared" si="188"/>
        <v>7.84</v>
      </c>
      <c r="BG16" s="41">
        <f t="shared" si="189"/>
        <v>81.885397412199623</v>
      </c>
      <c r="BH16" s="42">
        <f t="shared" si="190"/>
        <v>49.375990122495942</v>
      </c>
      <c r="BI16" s="60">
        <f t="shared" si="191"/>
        <v>10.922905264118747</v>
      </c>
      <c r="BJ16" s="55">
        <v>11</v>
      </c>
      <c r="BK16" s="57">
        <v>0.74652777777777779</v>
      </c>
      <c r="BL16" s="57">
        <v>0.81805555555555554</v>
      </c>
      <c r="BM16" s="58">
        <f t="shared" si="192"/>
        <v>102.99999999999994</v>
      </c>
      <c r="BN16" s="52">
        <v>0</v>
      </c>
      <c r="BO16" s="52">
        <v>11</v>
      </c>
      <c r="BP16" s="52">
        <f t="shared" si="193"/>
        <v>11</v>
      </c>
      <c r="BQ16" s="52">
        <v>0</v>
      </c>
      <c r="BR16" s="52">
        <v>11.16</v>
      </c>
      <c r="BS16" s="59">
        <f t="shared" si="15"/>
        <v>59.955714529041074</v>
      </c>
      <c r="BT16" s="40">
        <f t="shared" si="194"/>
        <v>11.16</v>
      </c>
      <c r="BU16" s="41">
        <f t="shared" si="195"/>
        <v>74.21441774491683</v>
      </c>
      <c r="BV16" s="42">
        <f t="shared" si="196"/>
        <v>44.49578444253234</v>
      </c>
      <c r="BW16" s="60">
        <f t="shared" si="197"/>
        <v>15.459930086508734</v>
      </c>
      <c r="BX16" s="164"/>
      <c r="BY16" s="55">
        <v>11</v>
      </c>
      <c r="BZ16" s="57">
        <v>0.4152777777777778</v>
      </c>
      <c r="CA16" s="57">
        <v>0.50694444444444442</v>
      </c>
      <c r="CB16" s="58">
        <f t="shared" si="198"/>
        <v>131.99999999999994</v>
      </c>
      <c r="CC16" s="52">
        <v>2.0499999999999998</v>
      </c>
      <c r="CD16" s="52">
        <v>15.15</v>
      </c>
      <c r="CE16" s="52">
        <f t="shared" si="199"/>
        <v>13.100000000000001</v>
      </c>
      <c r="CF16" s="52">
        <v>0.495</v>
      </c>
      <c r="CG16" s="52">
        <v>7.21</v>
      </c>
      <c r="CH16" s="15">
        <v>1</v>
      </c>
      <c r="CI16" s="59">
        <f t="shared" si="21"/>
        <v>55.715045188729427</v>
      </c>
      <c r="CJ16" s="40">
        <f t="shared" si="200"/>
        <v>8.2608206106870217</v>
      </c>
      <c r="CK16" s="41">
        <f t="shared" si="201"/>
        <v>80.913076222996722</v>
      </c>
      <c r="CL16" s="42">
        <f t="shared" si="202"/>
        <v>45.080756981233705</v>
      </c>
      <c r="CM16" s="60">
        <f t="shared" si="203"/>
        <v>10.634288207495722</v>
      </c>
      <c r="CN16" s="55">
        <v>11</v>
      </c>
      <c r="CO16" s="57">
        <v>0.50694444444444442</v>
      </c>
      <c r="CP16" s="57">
        <v>0.58888888888888891</v>
      </c>
      <c r="CQ16" s="58">
        <f t="shared" si="204"/>
        <v>118.00000000000007</v>
      </c>
      <c r="CR16" s="52">
        <v>2.1</v>
      </c>
      <c r="CS16" s="52">
        <v>13.85</v>
      </c>
      <c r="CT16" s="52">
        <f t="shared" si="205"/>
        <v>11.75</v>
      </c>
      <c r="CU16" s="52">
        <v>0.495</v>
      </c>
      <c r="CV16" s="52">
        <v>5.27</v>
      </c>
      <c r="CW16" s="15">
        <v>1</v>
      </c>
      <c r="CX16" s="59">
        <f t="shared" si="27"/>
        <v>55.902468034492983</v>
      </c>
      <c r="CY16" s="40">
        <f t="shared" si="206"/>
        <v>6.1234042553191479</v>
      </c>
      <c r="CZ16" s="41">
        <f t="shared" si="207"/>
        <v>85.851653753883681</v>
      </c>
      <c r="DA16" s="42">
        <f t="shared" si="208"/>
        <v>47.993193296848425</v>
      </c>
      <c r="DB16" s="60">
        <f t="shared" si="209"/>
        <v>7.9092747376445587</v>
      </c>
      <c r="DC16" s="55">
        <v>11</v>
      </c>
      <c r="DD16" s="57">
        <v>0.58888888888888891</v>
      </c>
      <c r="DE16" s="57">
        <v>0.67638888888888893</v>
      </c>
      <c r="DF16" s="58">
        <f>(DE16-DD16)*60*24</f>
        <v>126.00000000000004</v>
      </c>
      <c r="DG16" s="52">
        <v>2.1</v>
      </c>
      <c r="DH16" s="52">
        <v>15.4</v>
      </c>
      <c r="DI16" s="52">
        <f t="shared" si="289"/>
        <v>13.3</v>
      </c>
      <c r="DJ16" s="52">
        <v>0.495</v>
      </c>
      <c r="DK16" s="52">
        <v>5.27</v>
      </c>
      <c r="DL16" s="15">
        <v>1</v>
      </c>
      <c r="DM16" s="59">
        <f t="shared" si="34"/>
        <v>59.259259259259252</v>
      </c>
      <c r="DN16" s="40">
        <f>((DH16*DK16)-(DG16*DJ16))/DI16</f>
        <v>6.0239473684210525</v>
      </c>
      <c r="DO16" s="41">
        <f>(($K$2-DN16)/$K$2)*100</f>
        <v>86.081452475921765</v>
      </c>
      <c r="DP16" s="42">
        <f>(DM16*DO16)/100</f>
        <v>51.011231096842522</v>
      </c>
      <c r="DQ16" s="60">
        <f t="shared" si="290"/>
        <v>8.2480281624167304</v>
      </c>
      <c r="DR16" s="55">
        <v>11</v>
      </c>
      <c r="DS16" s="57">
        <v>0.67638888888888893</v>
      </c>
      <c r="DT16" s="57">
        <v>0.74513888888888891</v>
      </c>
      <c r="DU16" s="58">
        <f>(DT16-DS16)*60*24</f>
        <v>98.999999999999957</v>
      </c>
      <c r="DV16" s="52">
        <v>1.9</v>
      </c>
      <c r="DW16" s="52">
        <v>12.45</v>
      </c>
      <c r="DX16" s="52">
        <f t="shared" si="210"/>
        <v>10.549999999999999</v>
      </c>
      <c r="DY16" s="52">
        <v>0.495</v>
      </c>
      <c r="DZ16" s="52">
        <v>6.25</v>
      </c>
      <c r="EA16" s="15">
        <v>1</v>
      </c>
      <c r="EB16" s="59">
        <f t="shared" si="211"/>
        <v>59.82633351054406</v>
      </c>
      <c r="EC16" s="40">
        <f t="shared" si="212"/>
        <v>7.2864454976303321</v>
      </c>
      <c r="ED16" s="41">
        <f t="shared" si="213"/>
        <v>83.164405042443775</v>
      </c>
      <c r="EE16" s="42">
        <f t="shared" si="214"/>
        <v>49.754214322752134</v>
      </c>
      <c r="EF16" s="60">
        <f t="shared" si="215"/>
        <v>10.072119187791927</v>
      </c>
      <c r="EG16" s="55">
        <v>11</v>
      </c>
      <c r="EH16" s="57">
        <v>0.74513888888888891</v>
      </c>
      <c r="EI16" s="57">
        <v>0.80625000000000002</v>
      </c>
      <c r="EJ16" s="58">
        <f t="shared" si="216"/>
        <v>88</v>
      </c>
      <c r="EK16" s="52">
        <v>2.1</v>
      </c>
      <c r="EL16" s="52">
        <v>11.5</v>
      </c>
      <c r="EM16" s="52">
        <f t="shared" si="217"/>
        <v>9.4</v>
      </c>
      <c r="EN16" s="52">
        <v>0.495</v>
      </c>
      <c r="EO16" s="52">
        <v>2.66</v>
      </c>
      <c r="EP16" s="15">
        <v>1</v>
      </c>
      <c r="EQ16" s="59">
        <f t="shared" si="218"/>
        <v>59.96810207336523</v>
      </c>
      <c r="ER16" s="40">
        <f t="shared" si="219"/>
        <v>3.1436702127659575</v>
      </c>
      <c r="ES16" s="41">
        <f t="shared" si="220"/>
        <v>92.736436661816185</v>
      </c>
      <c r="ET16" s="42">
        <f t="shared" si="221"/>
        <v>55.612280996559633</v>
      </c>
      <c r="EU16" s="97">
        <f t="shared" si="222"/>
        <v>4.3558210768055972</v>
      </c>
      <c r="EV16" s="164"/>
      <c r="EW16" s="108">
        <f t="shared" si="223"/>
        <v>57.140965354692277</v>
      </c>
      <c r="EX16" s="61">
        <f t="shared" si="224"/>
        <v>3.4930038671487389</v>
      </c>
      <c r="EY16" s="61">
        <f t="shared" si="225"/>
        <v>6.1129591449261405</v>
      </c>
      <c r="EZ16" s="105">
        <f t="shared" si="226"/>
        <v>7.5359999999999996</v>
      </c>
      <c r="FA16" s="159">
        <f t="shared" si="227"/>
        <v>1.9249997402597223</v>
      </c>
      <c r="FB16" s="177">
        <f t="shared" si="146"/>
        <v>25.544051755038776</v>
      </c>
      <c r="FC16" s="241">
        <f t="shared" si="147"/>
        <v>82.587800369685766</v>
      </c>
      <c r="FD16" s="65">
        <f t="shared" si="228"/>
        <v>47.097504405484358</v>
      </c>
      <c r="FE16" s="170">
        <f t="shared" si="229"/>
        <v>2.5421183190154033</v>
      </c>
      <c r="FF16" s="170">
        <f t="shared" si="230"/>
        <v>82.423361441542085</v>
      </c>
      <c r="FG16" s="166">
        <f t="shared" si="231"/>
        <v>10.043460949207921</v>
      </c>
      <c r="FH16" s="168">
        <f t="shared" si="232"/>
        <v>2.9903582004351255</v>
      </c>
      <c r="FI16" s="168">
        <f t="shared" si="233"/>
        <v>17.576638558457912</v>
      </c>
      <c r="FJ16" s="164"/>
      <c r="FK16" s="59">
        <f>(CI16+CX16+DM16+EB16+EQ16)/5</f>
        <v>58.134241613278185</v>
      </c>
      <c r="FL16" s="101">
        <f>_xlfn.STDEV.P(CI16,CX16,DM16,EB16,EQ16)</f>
        <v>1.9144298643275226</v>
      </c>
      <c r="FM16" s="105">
        <f>AVERAGE(CJ16,CY16,DN16,EC16,ER16)</f>
        <v>6.167657588964703</v>
      </c>
      <c r="FN16" s="159">
        <f>_xlfn.STDEV.P(CJ16,CY16,DN16,EC16,ER16)</f>
        <v>1.7204725197758277</v>
      </c>
      <c r="FO16" s="177">
        <f t="shared" si="149"/>
        <v>27.895071912781471</v>
      </c>
      <c r="FP16" s="241">
        <f t="shared" si="150"/>
        <v>85.74940483141242</v>
      </c>
      <c r="FQ16" s="191">
        <f>AVERAGE(CL16,DA16,DP16,EE16,ET16)</f>
        <v>49.890335338847279</v>
      </c>
      <c r="FR16" s="195">
        <f t="shared" si="151"/>
        <v>3.4855929265096988</v>
      </c>
      <c r="FS16" s="198">
        <f t="shared" si="152"/>
        <v>85.819190126756638</v>
      </c>
      <c r="FT16" s="210">
        <f t="shared" si="234"/>
        <v>8.2439062744309073</v>
      </c>
      <c r="FU16" s="207">
        <f t="shared" si="153"/>
        <v>2.2038824833401742</v>
      </c>
      <c r="FV16" s="204">
        <f t="shared" si="154"/>
        <v>14.180809873243369</v>
      </c>
      <c r="FW16" s="213"/>
      <c r="FX16" s="217">
        <f>AVERAGE(O16,AC16,AQ16,BE16,BS16,CI16,CX16,DM16,EB16,EQ16)</f>
        <v>57.637603483985231</v>
      </c>
      <c r="FY16" s="218">
        <f>_xlfn.STDEV.P(O16,AC16,AQ16,BE16,BS16,CI16,CX16,DM16,EB16,EQ16)</f>
        <v>2.8600189321296767</v>
      </c>
      <c r="FZ16" s="219">
        <f t="shared" si="291"/>
        <v>4.9620712161017257</v>
      </c>
      <c r="GA16" s="220">
        <f t="shared" si="235"/>
        <v>-0.78855995523559674</v>
      </c>
      <c r="GB16" s="40">
        <f>AVERAGE(AD16,P16,AR16,BF16,BT16,CJ16,CY16,DN16,EC16,ER16)</f>
        <v>6.8518287944823513</v>
      </c>
      <c r="GC16" s="124">
        <f>_xlfn.STDEV.P(AD16,P16,AR16,BF16,BT16,CJ16,CY16,DN16,EC16,ER16)</f>
        <v>1.9495935689551722</v>
      </c>
      <c r="GD16" s="120">
        <f t="shared" si="292"/>
        <v>28.453623513260329</v>
      </c>
      <c r="GE16" s="126">
        <f t="shared" si="236"/>
        <v>1.6759981887635571</v>
      </c>
      <c r="GF16" s="62">
        <f>AVERAGE(R16,AF16,AT16,BH16,BV16,CL16,DA16,DP16,EE16,ET16)</f>
        <v>48.493919872165819</v>
      </c>
      <c r="GG16" s="63">
        <f>_xlfn.STDEV.P(R16,AF16,AT16,BH16,BV16,CL16,DA16,DP16,EE16,ET16)</f>
        <v>3.3549721242048021</v>
      </c>
      <c r="GH16" s="64">
        <f t="shared" si="237"/>
        <v>6.9183356038216752</v>
      </c>
      <c r="GI16" s="105">
        <f>AVERAGE(Q16,AE16,AS16,BG16,BU16,CK16,CZ16,DO16,ED16,ES16)</f>
        <v>84.168602600549093</v>
      </c>
      <c r="GJ16" s="66">
        <f>_xlfn.STDEV.P(Q16,AE16,AS16,BG16,BU16,CK16,CZ16,DO16,ED16,ES16)</f>
        <v>4.5046062129278468</v>
      </c>
      <c r="GK16" s="230">
        <f t="shared" si="238"/>
        <v>5.3518842819643773</v>
      </c>
      <c r="GL16" s="210">
        <f t="shared" si="157"/>
        <v>9.143683611819414</v>
      </c>
      <c r="GM16" s="207">
        <f t="shared" si="158"/>
        <v>2.7765571019735189</v>
      </c>
      <c r="GN16" s="204">
        <f t="shared" si="159"/>
        <v>30.365848380672901</v>
      </c>
      <c r="GO16" s="142">
        <f t="shared" si="239"/>
        <v>0.49663812929295403</v>
      </c>
      <c r="GP16" s="53">
        <f t="shared" si="240"/>
        <v>-0.30497507778425614</v>
      </c>
      <c r="GQ16" s="53">
        <f t="shared" si="241"/>
        <v>-0.27530258789145279</v>
      </c>
      <c r="GR16" s="53">
        <f t="shared" si="242"/>
        <v>-3.1579300319224117</v>
      </c>
      <c r="GS16" s="53">
        <f t="shared" si="243"/>
        <v>-2.8147491743487976</v>
      </c>
      <c r="GT16" s="53">
        <f t="shared" si="160"/>
        <v>3.1579300319224117</v>
      </c>
      <c r="GU16" s="67">
        <f t="shared" si="161"/>
        <v>0.49663812929295403</v>
      </c>
      <c r="GV16" s="142">
        <f t="shared" si="244"/>
        <v>2.4191964245487583</v>
      </c>
      <c r="GW16" s="53">
        <f t="shared" si="245"/>
        <v>2.2317735787852016</v>
      </c>
      <c r="GX16" s="53">
        <f>FK16-DM16</f>
        <v>-1.1250176459810675</v>
      </c>
      <c r="GY16" s="53">
        <f t="shared" si="246"/>
        <v>-1.6920918972658754</v>
      </c>
      <c r="GZ16" s="53">
        <f t="shared" si="247"/>
        <v>-1.8338604600870454</v>
      </c>
      <c r="HA16" s="53">
        <f t="shared" si="162"/>
        <v>1.8338604600870454</v>
      </c>
      <c r="HB16" s="53">
        <f t="shared" si="248"/>
        <v>2.4191964245487583</v>
      </c>
      <c r="HC16" s="142">
        <f t="shared" si="249"/>
        <v>1.5059999999999993</v>
      </c>
      <c r="HD16" s="53">
        <f t="shared" si="250"/>
        <v>0.98599999999999977</v>
      </c>
      <c r="HE16" s="53">
        <f t="shared" si="251"/>
        <v>1.4359999999999999</v>
      </c>
      <c r="HF16" s="53">
        <f t="shared" si="252"/>
        <v>-0.30400000000000027</v>
      </c>
      <c r="HG16" s="53">
        <f t="shared" si="253"/>
        <v>-3.6240000000000006</v>
      </c>
      <c r="HH16" s="96">
        <f t="shared" si="164"/>
        <v>3.6240000000000006</v>
      </c>
      <c r="HI16" s="96">
        <f t="shared" si="165"/>
        <v>1.5059999999999993</v>
      </c>
      <c r="HJ16" s="238">
        <f t="shared" si="254"/>
        <v>-2.0931630217223187</v>
      </c>
      <c r="HK16" s="96">
        <f t="shared" si="255"/>
        <v>4.425333364555506E-2</v>
      </c>
      <c r="HL16" s="96">
        <f t="shared" si="256"/>
        <v>0.14371022054365046</v>
      </c>
      <c r="HM16" s="96">
        <f t="shared" si="257"/>
        <v>-1.1187879086656292</v>
      </c>
      <c r="HN16" s="96">
        <f t="shared" si="258"/>
        <v>3.0239873761987455</v>
      </c>
      <c r="HO16" s="96">
        <f t="shared" si="166"/>
        <v>2.0931630217223187</v>
      </c>
      <c r="HP16" s="96">
        <f t="shared" si="167"/>
        <v>3.0239873761987455</v>
      </c>
      <c r="HQ16" s="68">
        <f t="shared" si="259"/>
        <v>-3.4796672828096149</v>
      </c>
      <c r="HR16" s="50">
        <f t="shared" si="260"/>
        <v>-2.2781885397412225</v>
      </c>
      <c r="HS16" s="50">
        <f t="shared" si="261"/>
        <v>-3.3179297597042421</v>
      </c>
      <c r="HT16" s="50">
        <f t="shared" si="262"/>
        <v>-0.57660467275800897</v>
      </c>
      <c r="HU16" s="50">
        <f t="shared" si="263"/>
        <v>-10.148636292130419</v>
      </c>
      <c r="HV16" s="53">
        <f t="shared" si="168"/>
        <v>10.148636292130419</v>
      </c>
      <c r="HW16" s="53">
        <f t="shared" si="169"/>
        <v>-0.57660467275800897</v>
      </c>
      <c r="HX16" s="68">
        <f t="shared" si="264"/>
        <v>4.8363286084156982</v>
      </c>
      <c r="HY16" s="50">
        <f t="shared" si="265"/>
        <v>-0.10224892247126149</v>
      </c>
      <c r="HZ16" s="50">
        <f t="shared" si="266"/>
        <v>-0.33204764450934476</v>
      </c>
      <c r="IA16" s="50">
        <f t="shared" si="267"/>
        <v>2.5849997889686449</v>
      </c>
      <c r="IB16" s="50">
        <f t="shared" si="268"/>
        <v>-6.9870318304037653</v>
      </c>
      <c r="IC16" s="53">
        <f t="shared" si="170"/>
        <v>6.9870318304037653</v>
      </c>
      <c r="ID16" s="53">
        <f t="shared" si="171"/>
        <v>4.8363286084156982</v>
      </c>
      <c r="IE16" s="68">
        <f t="shared" si="269"/>
        <v>3.557686568555873</v>
      </c>
      <c r="IF16" s="50">
        <f t="shared" si="270"/>
        <v>-1.6545610308572165</v>
      </c>
      <c r="IG16" s="50">
        <f t="shared" si="271"/>
        <v>-2.22635978363909</v>
      </c>
      <c r="IH16" s="50">
        <f t="shared" si="272"/>
        <v>-2.2784857170115842</v>
      </c>
      <c r="II16" s="50">
        <f t="shared" si="273"/>
        <v>2.6017199629520178</v>
      </c>
      <c r="IJ16" s="53">
        <f t="shared" si="172"/>
        <v>2.2784857170115842</v>
      </c>
      <c r="IK16" s="67">
        <f t="shared" si="173"/>
        <v>3.557686568555873</v>
      </c>
      <c r="IL16" s="50">
        <f t="shared" si="274"/>
        <v>4.8095783576135744</v>
      </c>
      <c r="IM16" s="50">
        <f t="shared" si="275"/>
        <v>1.8971420419988547</v>
      </c>
      <c r="IN16" s="50">
        <f>FQ16-DP16</f>
        <v>-1.1208957579952425</v>
      </c>
      <c r="IO16" s="50">
        <f t="shared" si="276"/>
        <v>0.13612101609514582</v>
      </c>
      <c r="IP16" s="50">
        <f t="shared" si="277"/>
        <v>-5.7219456577123537</v>
      </c>
      <c r="IQ16" s="53">
        <f t="shared" si="278"/>
        <v>5.7219456577123537</v>
      </c>
      <c r="IR16" s="53">
        <f t="shared" si="279"/>
        <v>4.8095783576135744</v>
      </c>
      <c r="IS16" s="68">
        <f t="shared" si="280"/>
        <v>2.9952703033910399</v>
      </c>
      <c r="IT16" s="50">
        <f t="shared" si="281"/>
        <v>1.3495859530729621</v>
      </c>
      <c r="IU16" s="50">
        <f t="shared" si="282"/>
        <v>1.951057195747639</v>
      </c>
      <c r="IV16" s="50">
        <f t="shared" si="283"/>
        <v>-0.87944431491082575</v>
      </c>
      <c r="IW16" s="50">
        <f t="shared" si="284"/>
        <v>-5.4164691373008136</v>
      </c>
      <c r="IX16" s="53">
        <f t="shared" si="176"/>
        <v>5.4164691373008136</v>
      </c>
      <c r="IY16" s="53">
        <f t="shared" si="177"/>
        <v>2.9952703033910399</v>
      </c>
      <c r="IZ16" s="68">
        <f t="shared" si="285"/>
        <v>-2.3903819330648144</v>
      </c>
      <c r="JA16" s="50">
        <f t="shared" si="286"/>
        <v>0.3346315367863486</v>
      </c>
      <c r="JB16" s="50">
        <f>FT16-DQ16</f>
        <v>-4.1218879858231361E-3</v>
      </c>
      <c r="JC16" s="50">
        <f t="shared" si="287"/>
        <v>-1.8282129133610194</v>
      </c>
      <c r="JD16" s="50">
        <f t="shared" si="288"/>
        <v>3.8880851976253101</v>
      </c>
      <c r="JE16" s="53">
        <f t="shared" si="178"/>
        <v>2.3903819330648144</v>
      </c>
      <c r="JF16" s="67">
        <f t="shared" si="179"/>
        <v>3.8880851976253101</v>
      </c>
    </row>
    <row r="17" spans="1:266" x14ac:dyDescent="0.25">
      <c r="A17" s="51">
        <v>2</v>
      </c>
      <c r="B17" s="52">
        <v>6</v>
      </c>
      <c r="C17" s="142">
        <v>488945.2</v>
      </c>
      <c r="D17" s="53">
        <v>4271466.9000000004</v>
      </c>
      <c r="E17" s="54">
        <v>0.434</v>
      </c>
      <c r="F17" s="55">
        <v>12</v>
      </c>
      <c r="G17" s="56">
        <v>0.40763888888888888</v>
      </c>
      <c r="H17" s="57">
        <v>0.47083333333333338</v>
      </c>
      <c r="I17" s="58">
        <f t="shared" si="126"/>
        <v>91.000000000000071</v>
      </c>
      <c r="J17" s="52">
        <v>0</v>
      </c>
      <c r="K17" s="52">
        <v>9.35</v>
      </c>
      <c r="L17" s="52">
        <f t="shared" si="127"/>
        <v>9.35</v>
      </c>
      <c r="M17" s="52">
        <v>0</v>
      </c>
      <c r="N17" s="52">
        <v>1.54</v>
      </c>
      <c r="O17" s="59">
        <f t="shared" si="180"/>
        <v>57.682668208983955</v>
      </c>
      <c r="P17" s="40">
        <f t="shared" si="128"/>
        <v>1.54</v>
      </c>
      <c r="Q17" s="41">
        <f t="shared" si="182"/>
        <v>96.441774491682082</v>
      </c>
      <c r="R17" s="42">
        <f t="shared" si="129"/>
        <v>55.630188794893499</v>
      </c>
      <c r="S17" s="60">
        <f t="shared" si="130"/>
        <v>2.0524794140904561</v>
      </c>
      <c r="T17" s="55">
        <v>12</v>
      </c>
      <c r="U17" s="56">
        <v>0.47083333333333338</v>
      </c>
      <c r="V17" s="57">
        <v>0.56111111111111112</v>
      </c>
      <c r="W17" s="58">
        <f t="shared" si="131"/>
        <v>129.99999999999994</v>
      </c>
      <c r="X17" s="52">
        <v>0</v>
      </c>
      <c r="Y17" s="52">
        <v>12.6</v>
      </c>
      <c r="Z17" s="52">
        <f t="shared" si="132"/>
        <v>12.6</v>
      </c>
      <c r="AA17" s="52">
        <v>0</v>
      </c>
      <c r="AB17" s="52">
        <v>2.3610000000000002</v>
      </c>
      <c r="AC17" s="59">
        <f t="shared" si="1"/>
        <v>54.412955465587061</v>
      </c>
      <c r="AD17" s="40">
        <f t="shared" si="133"/>
        <v>2.3610000000000002</v>
      </c>
      <c r="AE17" s="41">
        <f t="shared" si="183"/>
        <v>94.544824399260648</v>
      </c>
      <c r="AF17" s="42">
        <f>(AC17*AE17)/100</f>
        <v>51.444633195387183</v>
      </c>
      <c r="AG17" s="60">
        <f t="shared" si="135"/>
        <v>2.9683222701998773</v>
      </c>
      <c r="AH17" s="55">
        <v>12</v>
      </c>
      <c r="AI17" s="56">
        <v>0.56111111111111112</v>
      </c>
      <c r="AJ17" s="57">
        <v>0.65208333333333335</v>
      </c>
      <c r="AK17" s="58">
        <f t="shared" si="136"/>
        <v>131</v>
      </c>
      <c r="AL17" s="52">
        <v>0</v>
      </c>
      <c r="AM17" s="52">
        <v>14.05</v>
      </c>
      <c r="AN17" s="52">
        <f t="shared" si="137"/>
        <v>14.05</v>
      </c>
      <c r="AO17" s="52">
        <v>0</v>
      </c>
      <c r="AP17" s="52">
        <v>2.7509999999999999</v>
      </c>
      <c r="AQ17" s="59">
        <f t="shared" si="3"/>
        <v>60.211597696531413</v>
      </c>
      <c r="AR17" s="40">
        <f t="shared" si="184"/>
        <v>2.7509999999999999</v>
      </c>
      <c r="AS17" s="41">
        <f t="shared" si="185"/>
        <v>93.64371534195935</v>
      </c>
      <c r="AT17" s="42">
        <f>(AQ17*AS17)/100</f>
        <v>56.384377149785635</v>
      </c>
      <c r="AU17" s="60">
        <f t="shared" si="139"/>
        <v>3.8272205467457781</v>
      </c>
      <c r="AV17" s="55">
        <v>12</v>
      </c>
      <c r="AW17" s="57">
        <v>0.65208333333333335</v>
      </c>
      <c r="AX17" s="57">
        <v>0.74583333333333324</v>
      </c>
      <c r="AY17" s="58">
        <f t="shared" si="186"/>
        <v>134.99999999999983</v>
      </c>
      <c r="AZ17" s="52">
        <v>0</v>
      </c>
      <c r="BA17" s="52">
        <v>13.4</v>
      </c>
      <c r="BB17" s="52">
        <f t="shared" si="187"/>
        <v>13.4</v>
      </c>
      <c r="BC17" s="52">
        <v>0</v>
      </c>
      <c r="BD17" s="52">
        <v>5.3</v>
      </c>
      <c r="BE17" s="59">
        <f t="shared" si="8"/>
        <v>55.72449642625088</v>
      </c>
      <c r="BF17" s="40">
        <f t="shared" si="188"/>
        <v>5.3</v>
      </c>
      <c r="BG17" s="41">
        <f t="shared" si="189"/>
        <v>87.754158964879863</v>
      </c>
      <c r="BH17" s="42">
        <f t="shared" si="190"/>
        <v>48.900563176271</v>
      </c>
      <c r="BI17" s="60">
        <f t="shared" si="191"/>
        <v>6.8239332499798806</v>
      </c>
      <c r="BJ17" s="55">
        <v>12</v>
      </c>
      <c r="BK17" s="57">
        <v>0.74583333333333324</v>
      </c>
      <c r="BL17" s="57">
        <v>0.81805555555555554</v>
      </c>
      <c r="BM17" s="58">
        <f t="shared" si="192"/>
        <v>104.0000000000001</v>
      </c>
      <c r="BN17" s="52">
        <v>0</v>
      </c>
      <c r="BO17" s="52">
        <v>11.5</v>
      </c>
      <c r="BP17" s="52">
        <f t="shared" si="193"/>
        <v>11.5</v>
      </c>
      <c r="BQ17" s="52">
        <v>0</v>
      </c>
      <c r="BR17" s="52">
        <v>7.82</v>
      </c>
      <c r="BS17" s="59">
        <f t="shared" si="15"/>
        <v>62.078272604588335</v>
      </c>
      <c r="BT17" s="40">
        <f t="shared" si="194"/>
        <v>7.82</v>
      </c>
      <c r="BU17" s="41">
        <f t="shared" si="195"/>
        <v>81.931608133086868</v>
      </c>
      <c r="BV17" s="42">
        <f t="shared" si="196"/>
        <v>50.861727046180732</v>
      </c>
      <c r="BW17" s="60">
        <f t="shared" si="197"/>
        <v>11.216545558407603</v>
      </c>
      <c r="BX17" s="164"/>
      <c r="BY17" s="55">
        <v>12</v>
      </c>
      <c r="BZ17" s="57">
        <v>0.4145833333333333</v>
      </c>
      <c r="CA17" s="57">
        <v>0.50694444444444442</v>
      </c>
      <c r="CB17" s="58">
        <f t="shared" si="198"/>
        <v>133</v>
      </c>
      <c r="CC17" s="52">
        <v>2</v>
      </c>
      <c r="CD17" s="52">
        <v>15.8</v>
      </c>
      <c r="CE17" s="52">
        <f t="shared" si="199"/>
        <v>13.8</v>
      </c>
      <c r="CF17" s="52">
        <v>0.495</v>
      </c>
      <c r="CG17" s="52">
        <v>3.24</v>
      </c>
      <c r="CH17" s="15">
        <v>1</v>
      </c>
      <c r="CI17" s="59">
        <f t="shared" si="21"/>
        <v>58.250890383854369</v>
      </c>
      <c r="CJ17" s="40">
        <f t="shared" si="200"/>
        <v>3.637826086956522</v>
      </c>
      <c r="CK17" s="41">
        <f t="shared" si="201"/>
        <v>91.594671702965528</v>
      </c>
      <c r="CL17" s="42">
        <f t="shared" si="202"/>
        <v>53.354711811145727</v>
      </c>
      <c r="CM17" s="60">
        <f t="shared" si="203"/>
        <v>4.8961785727086422</v>
      </c>
      <c r="CN17" s="55">
        <v>12</v>
      </c>
      <c r="CO17" s="57">
        <v>0.50694444444444442</v>
      </c>
      <c r="CP17" s="57">
        <v>0.58819444444444446</v>
      </c>
      <c r="CQ17" s="58">
        <f t="shared" si="204"/>
        <v>117.00000000000006</v>
      </c>
      <c r="CR17" s="52">
        <v>2.0499999999999998</v>
      </c>
      <c r="CS17" s="52">
        <v>14.05</v>
      </c>
      <c r="CT17" s="52">
        <f t="shared" si="205"/>
        <v>12</v>
      </c>
      <c r="CU17" s="52">
        <v>0.495</v>
      </c>
      <c r="CV17" s="52">
        <v>3.0979999999999999</v>
      </c>
      <c r="CW17" s="15">
        <v>1</v>
      </c>
      <c r="CX17" s="59">
        <f t="shared" si="27"/>
        <v>57.579847053531239</v>
      </c>
      <c r="CY17" s="40">
        <f t="shared" si="206"/>
        <v>3.5426791666666664</v>
      </c>
      <c r="CZ17" s="41">
        <f t="shared" si="207"/>
        <v>91.814512091805298</v>
      </c>
      <c r="DA17" s="42">
        <f t="shared" si="208"/>
        <v>52.866655635407433</v>
      </c>
      <c r="DB17" s="60">
        <f t="shared" si="209"/>
        <v>4.7131914181238059</v>
      </c>
      <c r="DC17" s="55">
        <v>12</v>
      </c>
      <c r="DD17" s="57">
        <v>0.58819444444444446</v>
      </c>
      <c r="DE17" s="57">
        <v>0.67569444444444438</v>
      </c>
      <c r="DF17" s="58">
        <f>(DE17-DD17)*60*24</f>
        <v>125.99999999999987</v>
      </c>
      <c r="DG17" s="52">
        <v>1.9</v>
      </c>
      <c r="DH17" s="52">
        <v>14.8</v>
      </c>
      <c r="DI17" s="52">
        <f t="shared" si="289"/>
        <v>12.9</v>
      </c>
      <c r="DJ17" s="52">
        <v>0.495</v>
      </c>
      <c r="DK17" s="52">
        <v>3.0979999999999999</v>
      </c>
      <c r="DL17" s="15">
        <v>1</v>
      </c>
      <c r="DM17" s="59">
        <f t="shared" si="34"/>
        <v>57.477025898078594</v>
      </c>
      <c r="DN17" s="40">
        <f>((DH17*DK17)-(DG17*DJ17))/DI17</f>
        <v>3.4813875968992249</v>
      </c>
      <c r="DO17" s="41">
        <f>(($K$2-DN17)/$K$2)*100</f>
        <v>91.95612847296853</v>
      </c>
      <c r="DP17" s="42">
        <f>(DM17*DO17)/100</f>
        <v>52.853647777278546</v>
      </c>
      <c r="DQ17" s="60">
        <f t="shared" si="290"/>
        <v>4.623378120800048</v>
      </c>
      <c r="DR17" s="55">
        <v>12</v>
      </c>
      <c r="DS17" s="57">
        <v>0.67569444444444438</v>
      </c>
      <c r="DT17" s="57">
        <v>0.74444444444444446</v>
      </c>
      <c r="DU17" s="58">
        <f>(DT17-DS17)*60*24</f>
        <v>99.000000000000128</v>
      </c>
      <c r="DV17" s="52">
        <v>2</v>
      </c>
      <c r="DW17" s="52">
        <v>12.55</v>
      </c>
      <c r="DX17" s="52">
        <f t="shared" si="210"/>
        <v>10.55</v>
      </c>
      <c r="DY17" s="52">
        <v>0.495</v>
      </c>
      <c r="DZ17" s="52">
        <v>3.54</v>
      </c>
      <c r="EA17" s="15">
        <v>1</v>
      </c>
      <c r="EB17" s="59">
        <f t="shared" si="211"/>
        <v>59.826333510543968</v>
      </c>
      <c r="EC17" s="40">
        <f t="shared" si="212"/>
        <v>4.1172511848341227</v>
      </c>
      <c r="ED17" s="41">
        <f t="shared" si="213"/>
        <v>90.486942733747398</v>
      </c>
      <c r="EE17" s="42">
        <f t="shared" si="214"/>
        <v>54.135020143386647</v>
      </c>
      <c r="EF17" s="60">
        <f t="shared" si="215"/>
        <v>5.6913133671573206</v>
      </c>
      <c r="EG17" s="55">
        <v>12</v>
      </c>
      <c r="EH17" s="57">
        <v>0.74444444444444446</v>
      </c>
      <c r="EI17" s="57">
        <v>0.80625000000000002</v>
      </c>
      <c r="EJ17" s="58">
        <f t="shared" si="216"/>
        <v>89</v>
      </c>
      <c r="EK17" s="52">
        <v>1.9</v>
      </c>
      <c r="EL17" s="52">
        <v>11.45</v>
      </c>
      <c r="EM17" s="52">
        <f t="shared" si="217"/>
        <v>9.5499999999999989</v>
      </c>
      <c r="EN17" s="52">
        <v>0.495</v>
      </c>
      <c r="EO17" s="52">
        <v>3.73</v>
      </c>
      <c r="EP17" s="15">
        <v>1</v>
      </c>
      <c r="EQ17" s="59">
        <f t="shared" si="218"/>
        <v>60.24048886260595</v>
      </c>
      <c r="ER17" s="40">
        <f t="shared" si="219"/>
        <v>4.3736125654450264</v>
      </c>
      <c r="ES17" s="41">
        <f t="shared" si="220"/>
        <v>89.894610523463427</v>
      </c>
      <c r="ET17" s="42">
        <f t="shared" si="221"/>
        <v>54.152952840469979</v>
      </c>
      <c r="EU17" s="97">
        <f t="shared" si="222"/>
        <v>6.0875360221359713</v>
      </c>
      <c r="EV17" s="164"/>
      <c r="EW17" s="108">
        <f t="shared" si="223"/>
        <v>58.021998080388336</v>
      </c>
      <c r="EX17" s="61">
        <f t="shared" si="224"/>
        <v>2.8166134524471449</v>
      </c>
      <c r="EY17" s="61">
        <f t="shared" si="225"/>
        <v>4.8543889311512203</v>
      </c>
      <c r="EZ17" s="105">
        <f t="shared" si="226"/>
        <v>3.9543999999999997</v>
      </c>
      <c r="FA17" s="159">
        <f t="shared" si="227"/>
        <v>2.3052082422202127</v>
      </c>
      <c r="FB17" s="177">
        <f t="shared" si="146"/>
        <v>58.294766392378442</v>
      </c>
      <c r="FC17" s="241">
        <f t="shared" si="147"/>
        <v>90.863216266173765</v>
      </c>
      <c r="FD17" s="65">
        <f t="shared" si="228"/>
        <v>52.6442978725036</v>
      </c>
      <c r="FE17" s="170">
        <f t="shared" si="229"/>
        <v>2.8822227937797917</v>
      </c>
      <c r="FF17" s="170">
        <f t="shared" si="230"/>
        <v>90.731618376130314</v>
      </c>
      <c r="FG17" s="166">
        <f t="shared" si="231"/>
        <v>5.3777002078847191</v>
      </c>
      <c r="FH17" s="168">
        <f t="shared" si="232"/>
        <v>3.3301617856512697</v>
      </c>
      <c r="FI17" s="168">
        <f t="shared" si="233"/>
        <v>9.2683816238696597</v>
      </c>
      <c r="FJ17" s="164"/>
      <c r="FK17" s="59">
        <f>(CI17+CX17+DM17+EB17+EQ17)/5</f>
        <v>58.674917141722823</v>
      </c>
      <c r="FL17" s="101">
        <f>_xlfn.STDEV.P(CI17,CX17,DM17,EB17,EQ17)</f>
        <v>1.148102355076245</v>
      </c>
      <c r="FM17" s="105">
        <f>AVERAGE(CJ17,CY17,DN17,EC17,ER17)</f>
        <v>3.8305513201603127</v>
      </c>
      <c r="FN17" s="159">
        <f>_xlfn.STDEV.P(CJ17,CY17,DN17,EC17,ER17)</f>
        <v>0.35186390165694331</v>
      </c>
      <c r="FO17" s="177">
        <f t="shared" si="149"/>
        <v>9.1857247755714031</v>
      </c>
      <c r="FP17" s="241">
        <f t="shared" si="150"/>
        <v>91.149373104990033</v>
      </c>
      <c r="FQ17" s="191">
        <f>AVERAGE(CL17,DA17,DP17,EE17,ET17)</f>
        <v>53.472597641537661</v>
      </c>
      <c r="FR17" s="195">
        <f t="shared" si="151"/>
        <v>0.57720853873393141</v>
      </c>
      <c r="FS17" s="198">
        <f t="shared" si="152"/>
        <v>91.133656844168129</v>
      </c>
      <c r="FT17" s="210">
        <f t="shared" si="234"/>
        <v>5.2023195001851574</v>
      </c>
      <c r="FU17" s="207">
        <f t="shared" si="153"/>
        <v>0.58152643303165619</v>
      </c>
      <c r="FV17" s="204">
        <f t="shared" si="154"/>
        <v>8.8663431558318617</v>
      </c>
      <c r="FW17" s="213"/>
      <c r="FX17" s="217">
        <f>AVERAGE(O17,AC17,AQ17,BE17,BS17,CI17,CX17,DM17,EB17,EQ17)</f>
        <v>58.348457611055572</v>
      </c>
      <c r="FY17" s="218">
        <f>_xlfn.STDEV.P(O17,AC17,AQ17,BE17,BS17,CI17,CX17,DM17,EB17,EQ17)</f>
        <v>2.1753852542210548</v>
      </c>
      <c r="FZ17" s="219">
        <f t="shared" si="291"/>
        <v>3.7282652246301602</v>
      </c>
      <c r="GA17" s="220">
        <f t="shared" si="235"/>
        <v>-0.67881969798936848</v>
      </c>
      <c r="GB17" s="40">
        <f>AVERAGE(AD17,P17,AR17,BF17,BT17,CJ17,CY17,DN17,EC17,ER17)</f>
        <v>3.8924756600801564</v>
      </c>
      <c r="GC17" s="124">
        <f>_xlfn.STDEV.P(AD17,P17,AR17,BF17,BT17,CJ17,CY17,DN17,EC17,ER17)</f>
        <v>1.6500700732148108</v>
      </c>
      <c r="GD17" s="120">
        <f t="shared" si="292"/>
        <v>42.391275304232259</v>
      </c>
      <c r="GE17" s="126">
        <f t="shared" si="236"/>
        <v>0.16795001081671715</v>
      </c>
      <c r="GF17" s="62">
        <f>AVERAGE(R17,AF17,AT17,BH17,BV17,CL17,DA17,DP17,EE17,ET17)</f>
        <v>53.05844775702063</v>
      </c>
      <c r="GG17" s="63">
        <f>_xlfn.STDEV.P(R17,AF17,AT17,BH17,BV17,CL17,DA17,DP17,EE17,ET17)</f>
        <v>2.1193652568472103</v>
      </c>
      <c r="GH17" s="64">
        <f t="shared" si="237"/>
        <v>3.9943973984176315</v>
      </c>
      <c r="GI17" s="105">
        <f>AVERAGE(Q17,AE17,AS17,BG17,BU17,CK17,CZ17,DO17,ED17,ES17)</f>
        <v>91.006294685581906</v>
      </c>
      <c r="GJ17" s="66">
        <f>_xlfn.STDEV.P(Q17,AE17,AS17,BG17,BU17,CK17,CZ17,DO17,ED17,ES17)</f>
        <v>3.8125463798863528</v>
      </c>
      <c r="GK17" s="230">
        <f t="shared" si="238"/>
        <v>4.1893216211673465</v>
      </c>
      <c r="GL17" s="210">
        <f t="shared" si="157"/>
        <v>5.2900098540349383</v>
      </c>
      <c r="GM17" s="207">
        <f t="shared" si="158"/>
        <v>2.3920210813497431</v>
      </c>
      <c r="GN17" s="204">
        <f t="shared" si="159"/>
        <v>45.217705587547002</v>
      </c>
      <c r="GO17" s="142">
        <f t="shared" si="239"/>
        <v>0.32645953066723621</v>
      </c>
      <c r="GP17" s="53">
        <f t="shared" si="240"/>
        <v>3.6090426148012753</v>
      </c>
      <c r="GQ17" s="53">
        <f t="shared" si="241"/>
        <v>-2.1895996161430773</v>
      </c>
      <c r="GR17" s="53">
        <f t="shared" si="242"/>
        <v>2.2975016541374558</v>
      </c>
      <c r="GS17" s="53">
        <f t="shared" si="243"/>
        <v>-4.0562745241999991</v>
      </c>
      <c r="GT17" s="53">
        <f t="shared" si="160"/>
        <v>4.0562745241999991</v>
      </c>
      <c r="GU17" s="67">
        <f t="shared" si="161"/>
        <v>3.6090426148012753</v>
      </c>
      <c r="GV17" s="142">
        <f t="shared" si="244"/>
        <v>0.42402675786845379</v>
      </c>
      <c r="GW17" s="53">
        <f t="shared" si="245"/>
        <v>1.0950700881915836</v>
      </c>
      <c r="GX17" s="53">
        <f>FK17-DM17</f>
        <v>1.1978912436442286</v>
      </c>
      <c r="GY17" s="53">
        <f t="shared" si="246"/>
        <v>-1.1514163688211454</v>
      </c>
      <c r="GZ17" s="53">
        <f t="shared" si="247"/>
        <v>-1.5655717208831277</v>
      </c>
      <c r="HA17" s="53">
        <f t="shared" si="162"/>
        <v>1.5655717208831277</v>
      </c>
      <c r="HB17" s="53">
        <f t="shared" si="248"/>
        <v>1.1978912436442286</v>
      </c>
      <c r="HC17" s="142">
        <f t="shared" si="249"/>
        <v>2.4143999999999997</v>
      </c>
      <c r="HD17" s="53">
        <f t="shared" si="250"/>
        <v>1.5933999999999995</v>
      </c>
      <c r="HE17" s="53">
        <f t="shared" si="251"/>
        <v>1.2033999999999998</v>
      </c>
      <c r="HF17" s="53">
        <f t="shared" si="252"/>
        <v>-1.3456000000000001</v>
      </c>
      <c r="HG17" s="53">
        <f t="shared" si="253"/>
        <v>-3.8656000000000006</v>
      </c>
      <c r="HH17" s="96">
        <f t="shared" si="164"/>
        <v>3.8656000000000006</v>
      </c>
      <c r="HI17" s="96">
        <f t="shared" si="165"/>
        <v>2.4143999999999997</v>
      </c>
      <c r="HJ17" s="238">
        <f t="shared" si="254"/>
        <v>0.19272523320379076</v>
      </c>
      <c r="HK17" s="96">
        <f t="shared" si="255"/>
        <v>0.28787215349364637</v>
      </c>
      <c r="HL17" s="96">
        <f t="shared" si="256"/>
        <v>0.3491637232610878</v>
      </c>
      <c r="HM17" s="96">
        <f t="shared" si="257"/>
        <v>-0.28669986467380992</v>
      </c>
      <c r="HN17" s="96">
        <f t="shared" si="258"/>
        <v>-0.54306124528471367</v>
      </c>
      <c r="HO17" s="96">
        <f t="shared" si="166"/>
        <v>0.54306124528471367</v>
      </c>
      <c r="HP17" s="96">
        <f t="shared" si="167"/>
        <v>0.3491637232610878</v>
      </c>
      <c r="HQ17" s="68">
        <f t="shared" si="259"/>
        <v>-5.578558225508317</v>
      </c>
      <c r="HR17" s="50">
        <f t="shared" si="260"/>
        <v>-3.6816081330868826</v>
      </c>
      <c r="HS17" s="50">
        <f t="shared" si="261"/>
        <v>-2.7804990757855848</v>
      </c>
      <c r="HT17" s="50">
        <f t="shared" si="262"/>
        <v>0.3762735324263673</v>
      </c>
      <c r="HU17" s="50">
        <f t="shared" si="263"/>
        <v>0.96860574271033784</v>
      </c>
      <c r="HV17" s="53">
        <f t="shared" si="168"/>
        <v>5.578558225508317</v>
      </c>
      <c r="HW17" s="53">
        <f t="shared" si="169"/>
        <v>0.96860574271033784</v>
      </c>
      <c r="HX17" s="68">
        <f t="shared" si="264"/>
        <v>-0.4452985979754942</v>
      </c>
      <c r="HY17" s="50">
        <f t="shared" si="265"/>
        <v>-0.66513898681526484</v>
      </c>
      <c r="HZ17" s="50">
        <f t="shared" si="266"/>
        <v>-0.80675536797849645</v>
      </c>
      <c r="IA17" s="50">
        <f t="shared" si="267"/>
        <v>0.66243037124263537</v>
      </c>
      <c r="IB17" s="50">
        <f t="shared" si="268"/>
        <v>1.2547625815266059</v>
      </c>
      <c r="IC17" s="53">
        <f t="shared" si="170"/>
        <v>0.80675536797849645</v>
      </c>
      <c r="ID17" s="53">
        <f t="shared" si="171"/>
        <v>1.2547625815266059</v>
      </c>
      <c r="IE17" s="68">
        <f t="shared" si="269"/>
        <v>-2.9858909223898991</v>
      </c>
      <c r="IF17" s="50">
        <f t="shared" si="270"/>
        <v>1.1996646771164166</v>
      </c>
      <c r="IG17" s="50">
        <f t="shared" si="271"/>
        <v>-3.7400792772820353</v>
      </c>
      <c r="IH17" s="50">
        <f t="shared" si="272"/>
        <v>3.7437346962326004</v>
      </c>
      <c r="II17" s="50">
        <f t="shared" si="273"/>
        <v>1.7825708263228677</v>
      </c>
      <c r="IJ17" s="53">
        <f t="shared" si="172"/>
        <v>3.7400792772820353</v>
      </c>
      <c r="IK17" s="67">
        <f t="shared" si="173"/>
        <v>3.7437346962326004</v>
      </c>
      <c r="IL17" s="50">
        <f t="shared" si="274"/>
        <v>0.11788583039193412</v>
      </c>
      <c r="IM17" s="50">
        <f t="shared" si="275"/>
        <v>0.60594200613022764</v>
      </c>
      <c r="IN17" s="50">
        <f>FQ17-DP17</f>
        <v>0.61894986425911469</v>
      </c>
      <c r="IO17" s="50">
        <f t="shared" si="276"/>
        <v>-0.66242250184898666</v>
      </c>
      <c r="IP17" s="50">
        <f t="shared" si="277"/>
        <v>-0.68035519893231822</v>
      </c>
      <c r="IQ17" s="53">
        <f t="shared" si="278"/>
        <v>0.68035519893231822</v>
      </c>
      <c r="IR17" s="53">
        <f t="shared" si="279"/>
        <v>0.61894986425911469</v>
      </c>
      <c r="IS17" s="68">
        <f t="shared" si="280"/>
        <v>3.3252207937942631</v>
      </c>
      <c r="IT17" s="50">
        <f t="shared" si="281"/>
        <v>2.4093779376848419</v>
      </c>
      <c r="IU17" s="50">
        <f t="shared" si="282"/>
        <v>1.5504796611389411</v>
      </c>
      <c r="IV17" s="50">
        <f t="shared" si="283"/>
        <v>-1.4462330420951615</v>
      </c>
      <c r="IW17" s="50">
        <f t="shared" si="284"/>
        <v>-5.8388453505228837</v>
      </c>
      <c r="IX17" s="53">
        <f t="shared" si="176"/>
        <v>5.8388453505228837</v>
      </c>
      <c r="IY17" s="53">
        <f t="shared" si="177"/>
        <v>3.3252207937942631</v>
      </c>
      <c r="IZ17" s="68">
        <f t="shared" si="285"/>
        <v>0.30614092747651522</v>
      </c>
      <c r="JA17" s="50">
        <f t="shared" si="286"/>
        <v>0.4891280820613515</v>
      </c>
      <c r="JB17" s="50">
        <f>FT17-DQ17</f>
        <v>0.57894137938510948</v>
      </c>
      <c r="JC17" s="50">
        <f t="shared" si="287"/>
        <v>-0.48899386697216318</v>
      </c>
      <c r="JD17" s="50">
        <f t="shared" si="288"/>
        <v>-0.88521652195081391</v>
      </c>
      <c r="JE17" s="53">
        <f t="shared" ref="JE17" si="293">-MIN(IZ17:JD17)</f>
        <v>0.88521652195081391</v>
      </c>
      <c r="JF17" s="67">
        <f t="shared" ref="JF17" si="294">MAX(IZ17:JD17)</f>
        <v>0.57894137938510948</v>
      </c>
    </row>
    <row r="18" spans="1:266" ht="7.5" customHeight="1" x14ac:dyDescent="0.25">
      <c r="A18" s="51"/>
      <c r="B18" s="52"/>
      <c r="C18" s="51"/>
      <c r="D18" s="52"/>
      <c r="F18" s="55"/>
      <c r="G18" s="56"/>
      <c r="H18" s="57"/>
      <c r="I18" s="58"/>
      <c r="J18" s="52"/>
      <c r="K18" s="52"/>
      <c r="L18" s="52"/>
      <c r="M18" s="52"/>
      <c r="N18" s="52"/>
      <c r="O18" s="59"/>
      <c r="P18" s="40"/>
      <c r="Q18" s="41"/>
      <c r="R18" s="42"/>
      <c r="S18" s="60"/>
      <c r="T18" s="55"/>
      <c r="U18" s="56"/>
      <c r="V18" s="57"/>
      <c r="W18" s="58"/>
      <c r="X18" s="52"/>
      <c r="Y18" s="52"/>
      <c r="Z18" s="52"/>
      <c r="AA18" s="52"/>
      <c r="AB18" s="52"/>
      <c r="AC18" s="59"/>
      <c r="AD18" s="40"/>
      <c r="AE18" s="41"/>
      <c r="AF18" s="42"/>
      <c r="AG18" s="60"/>
      <c r="AH18" s="55"/>
      <c r="AI18" s="56"/>
      <c r="AJ18" s="57"/>
      <c r="AK18" s="58"/>
      <c r="AL18" s="52"/>
      <c r="AM18" s="52"/>
      <c r="AN18" s="52"/>
      <c r="AO18" s="52">
        <v>0</v>
      </c>
      <c r="AP18" s="52"/>
      <c r="AQ18" s="59"/>
      <c r="AR18" s="40"/>
      <c r="AS18" s="41"/>
      <c r="AT18" s="42"/>
      <c r="AU18" s="60"/>
      <c r="AV18" s="55"/>
      <c r="AW18" s="57"/>
      <c r="AX18" s="57"/>
      <c r="AY18" s="58"/>
      <c r="AZ18" s="52"/>
      <c r="BA18" s="52"/>
      <c r="BB18" s="52"/>
      <c r="BC18" s="52"/>
      <c r="BD18" s="52"/>
      <c r="BE18" s="59"/>
      <c r="BF18" s="40"/>
      <c r="BG18" s="41"/>
      <c r="BH18" s="42"/>
      <c r="BI18" s="60"/>
      <c r="BJ18" s="55"/>
      <c r="BK18" s="57"/>
      <c r="BL18" s="57"/>
      <c r="BM18" s="58"/>
      <c r="BN18" s="52"/>
      <c r="BO18" s="52"/>
      <c r="BP18" s="52"/>
      <c r="BQ18" s="52"/>
      <c r="BR18" s="52"/>
      <c r="BS18" s="59"/>
      <c r="BT18" s="40"/>
      <c r="BU18" s="41"/>
      <c r="BV18" s="42"/>
      <c r="BW18" s="60"/>
      <c r="BX18" s="164"/>
      <c r="BY18" s="55"/>
      <c r="BZ18" s="57"/>
      <c r="CA18" s="57"/>
      <c r="CB18" s="58"/>
      <c r="CC18" s="52"/>
      <c r="CD18" s="52"/>
      <c r="CE18" s="52"/>
      <c r="CF18" s="52"/>
      <c r="CG18" s="52"/>
      <c r="CH18" s="52"/>
      <c r="CI18" s="59"/>
      <c r="CJ18" s="40"/>
      <c r="CK18" s="41"/>
      <c r="CL18" s="42"/>
      <c r="CM18" s="60"/>
      <c r="CN18" s="55"/>
      <c r="CO18" s="57"/>
      <c r="CP18" s="57"/>
      <c r="CQ18" s="58"/>
      <c r="CR18" s="15">
        <v>2.2000000000000002</v>
      </c>
      <c r="CS18" s="52"/>
      <c r="CT18" s="52"/>
      <c r="CU18" s="52"/>
      <c r="CV18" s="52"/>
      <c r="CW18" s="52"/>
      <c r="CX18" s="59"/>
      <c r="CY18" s="40"/>
      <c r="CZ18" s="41"/>
      <c r="DA18" s="42"/>
      <c r="DB18" s="60"/>
      <c r="DC18" s="55"/>
      <c r="DD18" s="57"/>
      <c r="DE18" s="57"/>
      <c r="DF18" s="58"/>
      <c r="DG18" s="15"/>
      <c r="DH18" s="52"/>
      <c r="DI18" s="52"/>
      <c r="DJ18" s="52"/>
      <c r="DK18" s="52"/>
      <c r="DL18" s="52"/>
      <c r="DM18" s="59"/>
      <c r="DN18" s="40"/>
      <c r="DO18" s="41"/>
      <c r="DP18" s="42"/>
      <c r="DQ18" s="60"/>
      <c r="DR18" s="55"/>
      <c r="DS18" s="57"/>
      <c r="DT18" s="57"/>
      <c r="DU18" s="58"/>
      <c r="DW18" s="52"/>
      <c r="DX18" s="52"/>
      <c r="DY18" s="52"/>
      <c r="DZ18" s="52"/>
      <c r="EA18" s="52"/>
      <c r="EB18" s="59"/>
      <c r="EC18" s="40"/>
      <c r="ED18" s="41"/>
      <c r="EE18" s="42"/>
      <c r="EF18" s="60"/>
      <c r="EG18" s="55"/>
      <c r="EH18" s="57"/>
      <c r="EI18" s="57"/>
      <c r="EJ18" s="58"/>
      <c r="EK18" s="15"/>
      <c r="EL18" s="52"/>
      <c r="EM18" s="52"/>
      <c r="EN18" s="52"/>
      <c r="EO18" s="52"/>
      <c r="EP18" s="52"/>
      <c r="EQ18" s="59"/>
      <c r="ER18" s="40"/>
      <c r="ES18" s="41"/>
      <c r="ET18" s="42"/>
      <c r="EU18" s="97"/>
      <c r="EV18" s="164"/>
      <c r="EW18" s="108"/>
      <c r="EX18" s="61"/>
      <c r="EY18" s="61"/>
      <c r="EZ18" s="105"/>
      <c r="FA18" s="159"/>
      <c r="FB18" s="177"/>
      <c r="FC18" s="241"/>
      <c r="FD18" s="65"/>
      <c r="FE18" s="170"/>
      <c r="FF18" s="170"/>
      <c r="FG18" s="166"/>
      <c r="FH18" s="168"/>
      <c r="FI18" s="168"/>
      <c r="FJ18" s="164"/>
      <c r="FK18" s="59"/>
      <c r="FL18" s="101"/>
      <c r="FM18" s="105"/>
      <c r="FN18" s="159"/>
      <c r="FO18" s="177"/>
      <c r="FP18" s="241"/>
      <c r="FQ18" s="191"/>
      <c r="FR18" s="195"/>
      <c r="FS18" s="198"/>
      <c r="FT18" s="210"/>
      <c r="FU18" s="207"/>
      <c r="FV18" s="204"/>
      <c r="FW18" s="213"/>
      <c r="FX18" s="221"/>
      <c r="FY18" s="218"/>
      <c r="FZ18" s="219"/>
      <c r="GA18" s="220"/>
      <c r="GB18" s="40"/>
      <c r="GC18" s="124"/>
      <c r="GD18" s="120"/>
      <c r="GE18" s="113"/>
      <c r="GF18" s="62"/>
      <c r="GG18" s="63"/>
      <c r="GH18" s="64"/>
      <c r="GI18" s="105"/>
      <c r="GJ18" s="128"/>
      <c r="GK18" s="230"/>
      <c r="GL18" s="210"/>
      <c r="GM18" s="207"/>
      <c r="GN18" s="204"/>
      <c r="GO18" s="142"/>
      <c r="GP18" s="53"/>
      <c r="GQ18" s="53"/>
      <c r="GR18" s="53"/>
      <c r="GS18" s="53"/>
      <c r="GT18" s="53"/>
      <c r="GU18" s="67"/>
      <c r="GV18" s="142"/>
      <c r="GW18" s="53"/>
      <c r="GX18" s="53"/>
      <c r="GY18" s="53"/>
      <c r="GZ18" s="53"/>
      <c r="HA18" s="53"/>
      <c r="HB18" s="53"/>
      <c r="HC18" s="142"/>
      <c r="HD18" s="53"/>
      <c r="HE18" s="53"/>
      <c r="HF18" s="53"/>
      <c r="HG18" s="53"/>
      <c r="HH18" s="96"/>
      <c r="HI18" s="96"/>
      <c r="HJ18" s="238"/>
      <c r="HK18" s="96"/>
      <c r="HL18" s="96"/>
      <c r="HM18" s="96"/>
      <c r="HN18" s="96"/>
      <c r="HO18" s="96"/>
      <c r="HP18" s="96"/>
      <c r="HQ18" s="68"/>
      <c r="HR18" s="50"/>
      <c r="HS18" s="50"/>
      <c r="HT18" s="50"/>
      <c r="HU18" s="50"/>
      <c r="HV18" s="53"/>
      <c r="HW18" s="53"/>
      <c r="HX18" s="68"/>
      <c r="HY18" s="50"/>
      <c r="HZ18" s="50"/>
      <c r="IA18" s="50"/>
      <c r="IB18" s="50"/>
      <c r="IC18" s="53"/>
      <c r="ID18" s="53"/>
      <c r="IE18" s="68"/>
      <c r="IF18" s="50"/>
      <c r="IG18" s="50"/>
      <c r="IH18" s="50"/>
      <c r="II18" s="50"/>
      <c r="IJ18" s="53"/>
      <c r="IK18" s="67"/>
      <c r="IL18" s="50"/>
      <c r="IM18" s="50"/>
      <c r="IN18" s="50"/>
      <c r="IO18" s="50"/>
      <c r="IP18" s="50"/>
      <c r="IQ18" s="53"/>
      <c r="IR18" s="53"/>
      <c r="IS18" s="68"/>
      <c r="IT18" s="50"/>
      <c r="IU18" s="50"/>
      <c r="IV18" s="50"/>
      <c r="IW18" s="50"/>
      <c r="IX18" s="53"/>
      <c r="IY18" s="53"/>
      <c r="IZ18" s="68"/>
      <c r="JA18" s="50"/>
      <c r="JB18" s="50"/>
      <c r="JC18" s="50"/>
      <c r="JD18" s="50"/>
      <c r="JE18" s="53"/>
      <c r="JF18" s="67"/>
    </row>
    <row r="19" spans="1:266" x14ac:dyDescent="0.25">
      <c r="A19" s="51">
        <v>3</v>
      </c>
      <c r="B19" s="52">
        <v>1</v>
      </c>
      <c r="C19" s="142">
        <v>488930.5</v>
      </c>
      <c r="D19" s="53">
        <v>4271469.3</v>
      </c>
      <c r="E19" s="54">
        <v>0.379</v>
      </c>
      <c r="F19" s="55">
        <v>13</v>
      </c>
      <c r="G19" s="56">
        <v>0.40416666666666662</v>
      </c>
      <c r="H19" s="57">
        <v>0.4694444444444445</v>
      </c>
      <c r="I19" s="58">
        <f t="shared" si="126"/>
        <v>94.000000000000142</v>
      </c>
      <c r="J19" s="52">
        <v>0</v>
      </c>
      <c r="K19" s="52">
        <v>1.9</v>
      </c>
      <c r="L19" s="52">
        <f t="shared" si="127"/>
        <v>1.9</v>
      </c>
      <c r="M19" s="52">
        <v>0</v>
      </c>
      <c r="N19" s="52">
        <v>34.01</v>
      </c>
      <c r="O19" s="59">
        <f t="shared" si="180"/>
        <v>11.347517730496437</v>
      </c>
      <c r="P19" s="40">
        <f t="shared" si="128"/>
        <v>34.01</v>
      </c>
      <c r="Q19" s="41">
        <f t="shared" ref="Q19:Q24" si="295">(($K$2-P19)/$K$2)*100</f>
        <v>21.418669131238456</v>
      </c>
      <c r="R19" s="42">
        <f t="shared" si="129"/>
        <v>2.4304872773036506</v>
      </c>
      <c r="S19" s="60">
        <f t="shared" si="130"/>
        <v>8.9170304531927869</v>
      </c>
      <c r="T19" s="55">
        <v>13</v>
      </c>
      <c r="U19" s="56">
        <v>0.4694444444444445</v>
      </c>
      <c r="V19" s="57">
        <v>0.55972222222222223</v>
      </c>
      <c r="W19" s="58">
        <f t="shared" si="131"/>
        <v>129.99999999999994</v>
      </c>
      <c r="X19" s="52">
        <v>0</v>
      </c>
      <c r="Y19" s="52">
        <v>1.95</v>
      </c>
      <c r="Z19" s="52">
        <f t="shared" si="132"/>
        <v>1.95</v>
      </c>
      <c r="AA19" s="52">
        <v>0</v>
      </c>
      <c r="AB19" s="52">
        <v>33.83</v>
      </c>
      <c r="AC19" s="59">
        <f t="shared" si="1"/>
        <v>8.4210526315789505</v>
      </c>
      <c r="AD19" s="40">
        <f t="shared" si="133"/>
        <v>33.83</v>
      </c>
      <c r="AE19" s="41">
        <f t="shared" ref="AE19:AE24" si="296">(($K$2-AD19)/$K$2)*100</f>
        <v>21.834565619223667</v>
      </c>
      <c r="AF19" s="42">
        <f t="shared" si="134"/>
        <v>1.8387002626714672</v>
      </c>
      <c r="AG19" s="60">
        <f t="shared" si="135"/>
        <v>6.5823523689074834</v>
      </c>
      <c r="AH19" s="55">
        <v>13</v>
      </c>
      <c r="AI19" s="56">
        <v>0.55972222222222223</v>
      </c>
      <c r="AJ19" s="57">
        <v>0.65069444444444446</v>
      </c>
      <c r="AK19" s="58">
        <f t="shared" si="136"/>
        <v>131</v>
      </c>
      <c r="AL19" s="52">
        <v>0</v>
      </c>
      <c r="AM19" s="52">
        <v>1.75</v>
      </c>
      <c r="AN19" s="52">
        <f t="shared" si="137"/>
        <v>1.75</v>
      </c>
      <c r="AO19" s="52">
        <v>0</v>
      </c>
      <c r="AP19" s="52">
        <v>34.42</v>
      </c>
      <c r="AQ19" s="59">
        <f t="shared" si="3"/>
        <v>7.4996651935181475</v>
      </c>
      <c r="AR19" s="40">
        <f t="shared" ref="AR19:AR24" si="297">((AM19*AP19)-(AL19*AO19))/AN19</f>
        <v>34.42</v>
      </c>
      <c r="AS19" s="41">
        <f t="shared" ref="AS19:AS24" si="298">(($K$2-AR19)/$K$2)*100</f>
        <v>20.471349353049906</v>
      </c>
      <c r="AT19" s="42">
        <f t="shared" si="138"/>
        <v>1.5352826620741862</v>
      </c>
      <c r="AU19" s="60">
        <f t="shared" si="139"/>
        <v>5.9643825314439614</v>
      </c>
      <c r="AV19" s="55">
        <v>13</v>
      </c>
      <c r="AW19" s="57">
        <v>0.65069444444444446</v>
      </c>
      <c r="AX19" s="57">
        <v>0.74513888888888891</v>
      </c>
      <c r="AY19" s="58">
        <f t="shared" ref="AY19:AY24" si="299">(AX19-AW19)*60*24</f>
        <v>136</v>
      </c>
      <c r="AZ19" s="52">
        <v>0</v>
      </c>
      <c r="BA19" s="52">
        <v>2.0499999999999998</v>
      </c>
      <c r="BB19" s="52">
        <f t="shared" ref="BB19:BB24" si="300">BA19-AZ19</f>
        <v>2.0499999999999998</v>
      </c>
      <c r="BC19" s="52">
        <v>0</v>
      </c>
      <c r="BD19" s="52">
        <v>34.04</v>
      </c>
      <c r="BE19" s="59">
        <f t="shared" si="8"/>
        <v>8.4623323013415881</v>
      </c>
      <c r="BF19" s="40">
        <f t="shared" ref="BF19:BF24" si="301">((BA19*BD19)-(AZ19*BC19))/BB19</f>
        <v>34.04</v>
      </c>
      <c r="BG19" s="41">
        <f t="shared" ref="BG19:BG24" si="302">(($K$2-BF19)/$K$2)*100</f>
        <v>21.349353049907581</v>
      </c>
      <c r="BH19" s="42">
        <f t="shared" ref="BH19:BH24" si="303">(BE19*BG19)/100</f>
        <v>1.8066531992697847</v>
      </c>
      <c r="BI19" s="60">
        <f t="shared" ref="BI19:BI24" si="304">BE19-BH19</f>
        <v>6.6556791020718036</v>
      </c>
      <c r="BJ19" s="55">
        <v>13</v>
      </c>
      <c r="BK19" s="57">
        <v>0.74513888888888891</v>
      </c>
      <c r="BL19" s="57">
        <v>0.81736111111111109</v>
      </c>
      <c r="BM19" s="58">
        <f t="shared" ref="BM19:BM24" si="305">(BL19-BK19)*60*24</f>
        <v>103.99999999999994</v>
      </c>
      <c r="BN19" s="52">
        <v>0</v>
      </c>
      <c r="BO19" s="52">
        <v>2</v>
      </c>
      <c r="BP19" s="52">
        <f t="shared" ref="BP19:BP24" si="306">BO19-BN19</f>
        <v>2</v>
      </c>
      <c r="BQ19" s="52">
        <v>0</v>
      </c>
      <c r="BR19" s="52">
        <v>32.25</v>
      </c>
      <c r="BS19" s="59">
        <f t="shared" si="15"/>
        <v>10.796221322537118</v>
      </c>
      <c r="BT19" s="40">
        <f t="shared" ref="BT19:BT24" si="307">((BO19*BR19)-(BN19*BQ19))/BP19</f>
        <v>32.25</v>
      </c>
      <c r="BU19" s="41">
        <f t="shared" ref="BU19:BU24" si="308">(($K$2-BT19)/$K$2)*100</f>
        <v>25.485212569316083</v>
      </c>
      <c r="BV19" s="42">
        <f t="shared" ref="BV19:BV24" si="309">(BS19*BU19)/100</f>
        <v>2.7514399535024125</v>
      </c>
      <c r="BW19" s="60">
        <f t="shared" ref="BW19:BW24" si="310">BS19-BV19</f>
        <v>8.0447813690347054</v>
      </c>
      <c r="BX19" s="164"/>
      <c r="BY19" s="55">
        <v>13</v>
      </c>
      <c r="BZ19" s="57">
        <v>0.41250000000000003</v>
      </c>
      <c r="CA19" s="57">
        <v>0.50416666666666665</v>
      </c>
      <c r="CB19" s="58">
        <f t="shared" ref="CB19:CB24" si="311">(CA19-BZ19)*60*24</f>
        <v>131.99999999999994</v>
      </c>
      <c r="CC19" s="52">
        <v>2.1</v>
      </c>
      <c r="CD19" s="52">
        <v>5.3</v>
      </c>
      <c r="CE19" s="52">
        <f t="shared" ref="CE19:CE24" si="312">CD19-CC19</f>
        <v>3.1999999999999997</v>
      </c>
      <c r="CF19" s="52">
        <v>0.495</v>
      </c>
      <c r="CG19" s="52">
        <v>20.25</v>
      </c>
      <c r="CH19" s="15">
        <v>1</v>
      </c>
      <c r="CI19" s="59">
        <f t="shared" si="21"/>
        <v>13.609782030834669</v>
      </c>
      <c r="CJ19" s="40">
        <f t="shared" ref="CJ19:CJ24" si="313">((CD19*CG19)-(CC19*CF19))/CE19</f>
        <v>33.214218750000001</v>
      </c>
      <c r="CK19" s="41">
        <f t="shared" ref="CK19:CK24" si="314">(($K$2-CJ19)/$K$2)*100</f>
        <v>23.257350392791128</v>
      </c>
      <c r="CL19" s="42">
        <f t="shared" ref="CL19:CL24" si="315">(CI19*CK19)/100</f>
        <v>3.1652746946063433</v>
      </c>
      <c r="CM19" s="60">
        <f t="shared" ref="CM19:CM24" si="316">CI19-CL19</f>
        <v>10.444507336228327</v>
      </c>
      <c r="CN19" s="55">
        <v>13</v>
      </c>
      <c r="CO19" s="57">
        <v>0.50416666666666665</v>
      </c>
      <c r="CP19" s="57">
        <v>0.58750000000000002</v>
      </c>
      <c r="CQ19" s="58">
        <f t="shared" ref="CQ19:CQ24" si="317">(CP19-CO19)*60*24</f>
        <v>120.00000000000004</v>
      </c>
      <c r="CR19" s="52">
        <v>2.2000000000000002</v>
      </c>
      <c r="CS19" s="52">
        <v>4.2</v>
      </c>
      <c r="CT19" s="52">
        <f t="shared" ref="CT19:CT24" si="318">CS19-CR19</f>
        <v>2</v>
      </c>
      <c r="CU19" s="52">
        <v>0.495</v>
      </c>
      <c r="CV19" s="52">
        <v>18.79</v>
      </c>
      <c r="CW19" s="15">
        <v>1</v>
      </c>
      <c r="CX19" s="59">
        <f t="shared" si="27"/>
        <v>9.3567251461988281</v>
      </c>
      <c r="CY19" s="40">
        <f t="shared" ref="CY19:CY24" si="319">((CS19*CV19)-(CR19*CU19))/CT19</f>
        <v>38.914500000000004</v>
      </c>
      <c r="CZ19" s="41">
        <f t="shared" ref="CZ19:CZ24" si="320">(($K$2-CY19)/$K$2)*100</f>
        <v>10.08664510166358</v>
      </c>
      <c r="DA19" s="42">
        <f t="shared" ref="DA19:DA24" si="321">(CX19*CZ19)/100</f>
        <v>0.94377965863518853</v>
      </c>
      <c r="DB19" s="60">
        <f t="shared" ref="DB19:DB24" si="322">CX19-DA19</f>
        <v>8.4129454875636398</v>
      </c>
      <c r="DC19" s="55">
        <v>13</v>
      </c>
      <c r="DD19" s="57">
        <v>0.58750000000000002</v>
      </c>
      <c r="DE19" s="57">
        <v>0.67499999999999993</v>
      </c>
      <c r="DF19" s="58">
        <f t="shared" ref="DF19:DF24" si="323">(DE19-DD19)*60*24</f>
        <v>125.99999999999987</v>
      </c>
      <c r="DG19" s="52">
        <v>2.2000000000000002</v>
      </c>
      <c r="DH19" s="52">
        <v>4.5999999999999996</v>
      </c>
      <c r="DI19" s="52">
        <f t="shared" ref="DI19:DI24" si="324">DH19-DG19</f>
        <v>2.3999999999999995</v>
      </c>
      <c r="DJ19" s="52">
        <v>0.495</v>
      </c>
      <c r="DK19" s="52">
        <v>18.79</v>
      </c>
      <c r="DL19" s="15">
        <v>1</v>
      </c>
      <c r="DM19" s="59">
        <f t="shared" si="34"/>
        <v>10.693400167084386</v>
      </c>
      <c r="DN19" s="40">
        <f t="shared" ref="DN19:DN24" si="325">((DH19*DK19)-(DG19*DJ19))/DI19</f>
        <v>35.560416666666669</v>
      </c>
      <c r="DO19" s="41">
        <f t="shared" ref="DO19:DO24" si="326">(($K$2-DN19)/$K$2)*100</f>
        <v>17.836375539125076</v>
      </c>
      <c r="DP19" s="42">
        <f t="shared" ref="DP19:DP24" si="327">(DM19*DO19)/100</f>
        <v>1.9073150117025994</v>
      </c>
      <c r="DQ19" s="60">
        <f t="shared" ref="DQ19:DQ24" si="328">DM19-DP19</f>
        <v>8.7860851553817874</v>
      </c>
      <c r="DR19" s="55">
        <v>13</v>
      </c>
      <c r="DS19" s="57">
        <v>0.67499999999999993</v>
      </c>
      <c r="DT19" s="57">
        <v>0.74236111111111114</v>
      </c>
      <c r="DU19" s="58">
        <f t="shared" ref="DU19:DU24" si="329">(DT19-DS19)*60*24</f>
        <v>97.000000000000142</v>
      </c>
      <c r="DV19" s="15">
        <v>2.25</v>
      </c>
      <c r="DW19" s="52">
        <v>3.7</v>
      </c>
      <c r="DX19" s="52">
        <f t="shared" ref="DX19:DX24" si="330">DW19-DV19</f>
        <v>1.4500000000000002</v>
      </c>
      <c r="DY19" s="52">
        <v>0.495</v>
      </c>
      <c r="DZ19" s="52">
        <v>16.3</v>
      </c>
      <c r="EA19" s="135">
        <v>3</v>
      </c>
      <c r="EB19" s="59">
        <f t="shared" ref="EB19:EB24" si="331">(DX19/0.2565)*(1440/DU19)*(1/10)</f>
        <v>8.3921143063845065</v>
      </c>
      <c r="EC19" s="40">
        <f t="shared" ref="EC19:EC24" si="332">((DW19*DZ19)-(DV20*DY19))/DX19</f>
        <v>40.876206896551722</v>
      </c>
      <c r="ED19" s="41">
        <f t="shared" ref="ED19:ED24" si="333">(($K$2-EC19)/$K$2)*100</f>
        <v>5.5540506087067456</v>
      </c>
      <c r="EE19" s="42">
        <f t="shared" ref="EE19:EE24" si="334">(EB19*ED19)/100</f>
        <v>0.46610227571711454</v>
      </c>
      <c r="EF19" s="60">
        <f t="shared" ref="EF19:EF24" si="335">EB19-EE19</f>
        <v>7.9260120306673922</v>
      </c>
      <c r="EG19" s="55">
        <v>13</v>
      </c>
      <c r="EH19" s="57">
        <v>0.74236111111111114</v>
      </c>
      <c r="EI19" s="57">
        <v>0.80486111111111114</v>
      </c>
      <c r="EJ19" s="58">
        <f t="shared" ref="EJ19:EJ24" si="336">(EI19-EH19)*60*24</f>
        <v>90</v>
      </c>
      <c r="EK19" s="15">
        <v>1.85</v>
      </c>
      <c r="EL19" s="52">
        <v>3.1</v>
      </c>
      <c r="EM19" s="52">
        <f t="shared" ref="EM19:EM24" si="337">EL19-EK19</f>
        <v>1.25</v>
      </c>
      <c r="EN19" s="52">
        <v>0.495</v>
      </c>
      <c r="EO19" s="52">
        <v>16.7</v>
      </c>
      <c r="EP19" s="135">
        <v>3</v>
      </c>
      <c r="EQ19" s="59">
        <f t="shared" ref="EQ19:EQ24" si="338">(EM19/0.2565)*(1440/EJ19)*(1/10)</f>
        <v>7.7972709551656925</v>
      </c>
      <c r="ER19" s="40">
        <f t="shared" ref="ER19:ER24" si="339">((EL19*EO19)-(EK20*EN19))/EM19</f>
        <v>40.564599999999999</v>
      </c>
      <c r="ES19" s="41">
        <f t="shared" ref="ES19:ES24" si="340">(($K$2-ER19)/$K$2)*100</f>
        <v>6.2740295748613732</v>
      </c>
      <c r="ET19" s="42">
        <f t="shared" ref="ET19:ET24" si="341">(EQ19*ES19)/100</f>
        <v>0.48920308575917137</v>
      </c>
      <c r="EU19" s="97">
        <f t="shared" ref="EU19:EU24" si="342">EQ19-ET19</f>
        <v>7.3080678694065213</v>
      </c>
      <c r="EV19" s="164"/>
      <c r="EW19" s="108">
        <f t="shared" ref="EW19:EW24" si="343">(O19+AC19+AQ19+BE19+BS19)/5</f>
        <v>9.3053578358944495</v>
      </c>
      <c r="EX19" s="61">
        <f t="shared" ref="EX19:EX24" si="344">_xlfn.STDEV.P(O19,AC19,AQ19,BE19,BS19)</f>
        <v>1.4930709719195863</v>
      </c>
      <c r="EY19" s="61">
        <f t="shared" ref="EY19:EY24" si="345">(EX19/EW19)*100</f>
        <v>16.045282709711824</v>
      </c>
      <c r="EZ19" s="105">
        <f t="shared" ref="EZ19:EZ24" si="346">AVERAGE(P19,AD19,AR19,BF19,BT19)</f>
        <v>33.71</v>
      </c>
      <c r="FA19" s="159">
        <f t="shared" ref="FA19:FA24" si="347">_xlfn.STDEV.P(P19,AD19,AR19,BF19,BT19)</f>
        <v>0.75485097867062478</v>
      </c>
      <c r="FB19" s="177">
        <f t="shared" si="146"/>
        <v>2.2392494175930726</v>
      </c>
      <c r="FC19" s="241">
        <f t="shared" si="147"/>
        <v>22.111829944547139</v>
      </c>
      <c r="FD19" s="65">
        <f t="shared" ref="FD19:FD24" si="348">AVERAGE(R19,AF19,AT19,BH19,BV19)</f>
        <v>2.0725126709642998</v>
      </c>
      <c r="FE19" s="170">
        <f t="shared" ref="FE19:FE24" si="349">_xlfn.STDEV.P(R19,AF19,AT19,BH19,BV19)</f>
        <v>0.4478958935225586</v>
      </c>
      <c r="FF19" s="170">
        <f t="shared" ref="FF19:FF24" si="350">(FD19/EW19)*100</f>
        <v>22.272251185975868</v>
      </c>
      <c r="FG19" s="166">
        <f t="shared" ref="FG19:FG24" si="351">AVERAGE(S19,AG19,AU19,BI19,BW19)</f>
        <v>7.2328451649301488</v>
      </c>
      <c r="FH19" s="168">
        <f t="shared" ref="FH19:FH24" si="352">_xlfn.STDEV.P(S19,AG19,AU19,BI19,BW19)</f>
        <v>1.0826799600139936</v>
      </c>
      <c r="FI19" s="168">
        <f t="shared" ref="FI19:FI24" si="353">(FG19/EW19)*100</f>
        <v>77.727748814024125</v>
      </c>
      <c r="FJ19" s="164"/>
      <c r="FK19" s="59">
        <f t="shared" ref="FK19:FK24" si="354">(CI19+CX19+DM19+EB19+EQ19)/5</f>
        <v>9.9698585211336166</v>
      </c>
      <c r="FL19" s="101">
        <f t="shared" ref="FL19:FL24" si="355">_xlfn.STDEV.P(CI19,CX19,DM19,EB19,EQ19)</f>
        <v>2.0667801888121162</v>
      </c>
      <c r="FM19" s="105">
        <f t="shared" ref="FM19:FM24" si="356">AVERAGE(CJ19,CY19,DN19,EC19,ER19)</f>
        <v>37.825988462643679</v>
      </c>
      <c r="FN19" s="159">
        <f t="shared" ref="FN19:FN24" si="357">_xlfn.STDEV.P(CJ19,CY19,DN19,EC19,ER19)</f>
        <v>2.9795945515870264</v>
      </c>
      <c r="FO19" s="177">
        <f t="shared" si="149"/>
        <v>7.8771095553249708</v>
      </c>
      <c r="FP19" s="241">
        <f t="shared" si="150"/>
        <v>12.601690243429582</v>
      </c>
      <c r="FQ19" s="191">
        <f t="shared" ref="FQ19:FQ24" si="358">AVERAGE(CL19,DA19,DP19,EE19,ET19)</f>
        <v>1.3943349452840832</v>
      </c>
      <c r="FR19" s="195">
        <f t="shared" si="151"/>
        <v>1.0279353853796505</v>
      </c>
      <c r="FS19" s="198">
        <f t="shared" si="152"/>
        <v>13.985503829652551</v>
      </c>
      <c r="FT19" s="210">
        <f t="shared" ref="FT19:FT24" si="359">AVERAGE(CM19,DB19,DQ19,EF19,EU19)</f>
        <v>8.5755235758495338</v>
      </c>
      <c r="FU19" s="207">
        <f t="shared" si="153"/>
        <v>1.0575610928211479</v>
      </c>
      <c r="FV19" s="204">
        <f t="shared" si="154"/>
        <v>86.014496170347456</v>
      </c>
      <c r="FW19" s="213"/>
      <c r="FX19" s="217">
        <f t="shared" ref="FX19:FX24" si="360">AVERAGE(O19,AC19,AQ19,BE19,BS19,CI19,CX19,DM19,EB19,EQ19)</f>
        <v>9.6376081785140322</v>
      </c>
      <c r="FY19" s="218">
        <f t="shared" ref="FY19:FY24" si="361">_xlfn.STDEV.P(O19,AC19,AQ19,BE19,BS19,CI19,CX19,DM19,EB19,EQ19)</f>
        <v>1.8332514634382335</v>
      </c>
      <c r="FZ19" s="219">
        <f t="shared" ref="FZ19:FZ24" si="362">(FY19/FX19)*100</f>
        <v>19.021850955979538</v>
      </c>
      <c r="GA19" s="220">
        <f t="shared" ref="GA19:GA24" si="363">(EW19-FK19)/SQRT(((EX19^2)/10)+((FL19^2)/10))</f>
        <v>-0.82415832880027806</v>
      </c>
      <c r="GB19" s="40">
        <f t="shared" ref="GB19:GB24" si="364">AVERAGE(AD19,P19,AR19,BF19,BT19,CJ19,CY19,DN19,EC19,ER19)</f>
        <v>35.767994231321836</v>
      </c>
      <c r="GC19" s="124">
        <f t="shared" ref="GC19:GC24" si="365">_xlfn.STDEV.P(AD19,P19,AR19,BF19,BT19,CJ19,CY19,DN19,EC19,ER19)</f>
        <v>2.9931976383255279</v>
      </c>
      <c r="GD19" s="120">
        <f t="shared" ref="GD19:GD24" si="366">(GC19/GB19)*100</f>
        <v>8.3683687124518755</v>
      </c>
      <c r="GE19" s="126">
        <f t="shared" ref="GE19:GE24" si="367">(EZ19-FM19)/SQRT(((FA19^2)/10)+((FN19^2)/10))</f>
        <v>-4.2345686503416351</v>
      </c>
      <c r="GF19" s="62">
        <f t="shared" ref="GF19:GF24" si="368">AVERAGE(R19,AF19,AT19,BH19,BV19,CL19,DA19,DP19,EE19,ET19)</f>
        <v>1.7334238081241917</v>
      </c>
      <c r="GG19" s="63">
        <f t="shared" ref="GG19:GG24" si="369">_xlfn.STDEV.P(R19,AF19,AT19,BH19,BV19,CL19,DA19,DP19,EE19,ET19)</f>
        <v>0.8623295198920119</v>
      </c>
      <c r="GH19" s="64">
        <f t="shared" ref="GH19:GH24" si="370">(GG19/GF19)*100</f>
        <v>49.747183340303472</v>
      </c>
      <c r="GI19" s="105">
        <f t="shared" ref="GI19:GI24" si="371">AVERAGE(Q19,AE19,AS19,BG19,BU19,CK19,CZ19,DO19,ED19,ES19)</f>
        <v>17.35676009398836</v>
      </c>
      <c r="GJ19" s="66">
        <f t="shared" ref="GJ19:GJ24" si="372">_xlfn.STDEV.P(Q19,AE19,AS19,BG19,BU19,CK19,CZ19,DO19,ED19,ES19)</f>
        <v>6.9158910312512187</v>
      </c>
      <c r="GK19" s="230">
        <f t="shared" ref="GK19:GK24" si="373">(GJ19/GI19)*100</f>
        <v>39.845518367489497</v>
      </c>
      <c r="GL19" s="210">
        <f t="shared" si="157"/>
        <v>7.9041843703898422</v>
      </c>
      <c r="GM19" s="207">
        <f t="shared" si="158"/>
        <v>1.2633336887852362</v>
      </c>
      <c r="GN19" s="204">
        <f t="shared" si="159"/>
        <v>15.983099958015369</v>
      </c>
      <c r="GO19" s="142">
        <f t="shared" ref="GO19:GO24" si="374">FX19-EW19</f>
        <v>0.33225034261958264</v>
      </c>
      <c r="GP19" s="53">
        <f t="shared" ref="GP19:GP24" si="375">EW19-AC19</f>
        <v>0.88430520431549908</v>
      </c>
      <c r="GQ19" s="53">
        <f t="shared" ref="GQ19:GQ24" si="376">EW19-AQ19</f>
        <v>1.805692642376302</v>
      </c>
      <c r="GR19" s="53">
        <f t="shared" ref="GR19:GR24" si="377">EW19-BE19</f>
        <v>0.84302553455286144</v>
      </c>
      <c r="GS19" s="53">
        <f t="shared" ref="GS19:GS24" si="378">EW19-BS19</f>
        <v>-1.4908634866426684</v>
      </c>
      <c r="GT19" s="53">
        <f t="shared" si="160"/>
        <v>1.4908634866426684</v>
      </c>
      <c r="GU19" s="67">
        <f t="shared" si="161"/>
        <v>1.805692642376302</v>
      </c>
      <c r="GV19" s="142">
        <f t="shared" ref="GV19:GV24" si="379">FK19-CI19</f>
        <v>-3.6399235097010525</v>
      </c>
      <c r="GW19" s="53">
        <f t="shared" ref="GW19:GW24" si="380">FK19-CX19</f>
        <v>0.61313337493478848</v>
      </c>
      <c r="GX19" s="53">
        <f t="shared" ref="GX19:GX24" si="381">FK19-DM19</f>
        <v>-0.72354164595076931</v>
      </c>
      <c r="GY19" s="53">
        <f t="shared" ref="GY19:GY24" si="382">FK19-EB19</f>
        <v>1.5777442147491101</v>
      </c>
      <c r="GZ19" s="53">
        <f t="shared" ref="GZ19:GZ24" si="383">FK19-EQ19</f>
        <v>2.1725875659679241</v>
      </c>
      <c r="HA19" s="53">
        <f t="shared" si="162"/>
        <v>3.6399235097010525</v>
      </c>
      <c r="HB19" s="53">
        <f t="shared" si="248"/>
        <v>2.1725875659679241</v>
      </c>
      <c r="HC19" s="142">
        <f t="shared" ref="HC19:HC24" si="384">EZ19-P19</f>
        <v>-0.29999999999999716</v>
      </c>
      <c r="HD19" s="53">
        <f t="shared" ref="HD19:HD24" si="385">EZ19-AD19</f>
        <v>-0.11999999999999744</v>
      </c>
      <c r="HE19" s="53">
        <f t="shared" ref="HE19:HE24" si="386">EZ19-AR19</f>
        <v>-0.71000000000000085</v>
      </c>
      <c r="HF19" s="53">
        <f t="shared" ref="HF19:HF24" si="387">EZ19-BF19</f>
        <v>-0.32999999999999829</v>
      </c>
      <c r="HG19" s="53">
        <f t="shared" ref="HG19:HG24" si="388">EZ19-BT19</f>
        <v>1.4600000000000009</v>
      </c>
      <c r="HH19" s="96">
        <f t="shared" si="164"/>
        <v>0.71000000000000085</v>
      </c>
      <c r="HI19" s="96">
        <f t="shared" si="165"/>
        <v>1.4600000000000009</v>
      </c>
      <c r="HJ19" s="238">
        <f t="shared" ref="HJ19:HJ24" si="389">FM19-CJ19</f>
        <v>4.6117697126436781</v>
      </c>
      <c r="HK19" s="96">
        <f t="shared" ref="HK19:HK24" si="390">FM19-CY19</f>
        <v>-1.0885115373563252</v>
      </c>
      <c r="HL19" s="96">
        <f t="shared" ref="HL19:HL24" si="391">FM19-DN19</f>
        <v>2.2655717959770101</v>
      </c>
      <c r="HM19" s="96">
        <f t="shared" ref="HM19:HM24" si="392">FM19-EC19</f>
        <v>-3.0502184339080429</v>
      </c>
      <c r="HN19" s="96">
        <f t="shared" ref="HN19:HN24" si="393">FM19-ER19</f>
        <v>-2.73861153735632</v>
      </c>
      <c r="HO19" s="96">
        <f t="shared" si="166"/>
        <v>3.0502184339080429</v>
      </c>
      <c r="HP19" s="96">
        <f t="shared" si="167"/>
        <v>4.6117697126436781</v>
      </c>
      <c r="HQ19" s="68">
        <f t="shared" ref="HQ19:HQ24" si="394">FC19-Q19</f>
        <v>0.69316081330868329</v>
      </c>
      <c r="HR19" s="50">
        <f t="shared" ref="HR19:HR24" si="395">FC19-AE19</f>
        <v>0.27726432532347189</v>
      </c>
      <c r="HS19" s="50">
        <f t="shared" ref="HS19:HS24" si="396">FC19-AS19</f>
        <v>1.6404805914972336</v>
      </c>
      <c r="HT19" s="50">
        <f t="shared" ref="HT19:HT24" si="397">FC19-ED19</f>
        <v>16.557779335840394</v>
      </c>
      <c r="HU19" s="50">
        <f t="shared" ref="HU19:HU24" si="398">FC19-ES19</f>
        <v>15.837800369685766</v>
      </c>
      <c r="HV19" s="53">
        <f t="shared" si="168"/>
        <v>-0.27726432532347189</v>
      </c>
      <c r="HW19" s="53">
        <f t="shared" si="169"/>
        <v>16.557779335840394</v>
      </c>
      <c r="HX19" s="68">
        <f t="shared" ref="HX19:HX24" si="399">FP19-CK19</f>
        <v>-10.655660149361546</v>
      </c>
      <c r="HY19" s="50">
        <f t="shared" ref="HY19:HY24" si="400">FP19-CZ19</f>
        <v>2.5150451417660022</v>
      </c>
      <c r="HZ19" s="50">
        <f t="shared" ref="HZ19:HZ24" si="401">FP19-DO19</f>
        <v>-5.2346852956954937</v>
      </c>
      <c r="IA19" s="50">
        <f t="shared" ref="IA19:IA24" si="402">FP19-ED19</f>
        <v>7.0476396347228363</v>
      </c>
      <c r="IB19" s="50">
        <f t="shared" ref="IB19:IB24" si="403">FP19-ES19</f>
        <v>6.3276606685682086</v>
      </c>
      <c r="IC19" s="53">
        <f t="shared" si="170"/>
        <v>10.655660149361546</v>
      </c>
      <c r="ID19" s="53">
        <f t="shared" si="171"/>
        <v>7.0476396347228363</v>
      </c>
      <c r="IE19" s="68">
        <f t="shared" ref="IE19:IE24" si="404">FD19-R19</f>
        <v>-0.35797460633935074</v>
      </c>
      <c r="IF19" s="50">
        <f t="shared" ref="IF19:IF24" si="405">FD19-AF19</f>
        <v>0.23381240829283256</v>
      </c>
      <c r="IG19" s="50">
        <f t="shared" ref="IG19:IG24" si="406">FD19-AT19</f>
        <v>0.53723000889011363</v>
      </c>
      <c r="IH19" s="50">
        <f t="shared" ref="IH19:IH24" si="407">FD19-BH19</f>
        <v>0.26585947169451507</v>
      </c>
      <c r="II19" s="50">
        <f t="shared" ref="II19:II24" si="408">FD19-BV19</f>
        <v>-0.67892728253811274</v>
      </c>
      <c r="IJ19" s="53">
        <f t="shared" si="172"/>
        <v>0.67892728253811274</v>
      </c>
      <c r="IK19" s="67">
        <f t="shared" si="173"/>
        <v>0.53723000889011363</v>
      </c>
      <c r="IL19" s="50">
        <f t="shared" ref="IL19:IL24" si="409">FQ19-CL19</f>
        <v>-1.7709397493222601</v>
      </c>
      <c r="IM19" s="50">
        <f t="shared" ref="IM19:IM24" si="410">FQ19-DA19</f>
        <v>0.45055528664889466</v>
      </c>
      <c r="IN19" s="50">
        <f t="shared" ref="IN19:IN24" si="411">FQ19-DP19</f>
        <v>-0.51298006641851623</v>
      </c>
      <c r="IO19" s="50">
        <f t="shared" ref="IO19:IO24" si="412">FQ19-EE19</f>
        <v>0.9282326695669687</v>
      </c>
      <c r="IP19" s="50">
        <f t="shared" ref="IP19:IP24" si="413">FQ19-ET19</f>
        <v>0.90513185952491182</v>
      </c>
      <c r="IQ19" s="53">
        <f t="shared" ref="IQ19:IQ24" si="414">-MIN(IL19:IP19)</f>
        <v>1.7709397493222601</v>
      </c>
      <c r="IR19" s="53">
        <f t="shared" ref="IR19:IR24" si="415">MAX(IL19:IP19)</f>
        <v>0.9282326695669687</v>
      </c>
      <c r="IS19" s="68">
        <f t="shared" ref="IS19:IS24" si="416">FG19-S19</f>
        <v>-1.684185288262638</v>
      </c>
      <c r="IT19" s="50">
        <f t="shared" ref="IT19:IT24" si="417">FG19-AG19</f>
        <v>0.65049279602266541</v>
      </c>
      <c r="IU19" s="50">
        <f t="shared" ref="IU19:IU24" si="418">FG19-AU19</f>
        <v>1.2684626334861875</v>
      </c>
      <c r="IV19" s="50">
        <f t="shared" ref="IV19:IV24" si="419">FG19-BI19</f>
        <v>0.57716606285834526</v>
      </c>
      <c r="IW19" s="50">
        <f t="shared" ref="IW19:IW24" si="420">FG19-BW19</f>
        <v>-0.81193620410455658</v>
      </c>
      <c r="IX19" s="53">
        <f t="shared" si="176"/>
        <v>1.684185288262638</v>
      </c>
      <c r="IY19" s="53">
        <f t="shared" si="177"/>
        <v>1.2684626334861875</v>
      </c>
      <c r="IZ19" s="68">
        <f t="shared" ref="IZ19:IZ24" si="421">FT19-CM19</f>
        <v>-1.8689837603787929</v>
      </c>
      <c r="JA19" s="50">
        <f t="shared" ref="JA19:JA24" si="422">FT19-DB19</f>
        <v>0.16257808828589404</v>
      </c>
      <c r="JB19" s="50">
        <f t="shared" ref="JB19:JB24" si="423">FT19-DQ19</f>
        <v>-0.21056157953225352</v>
      </c>
      <c r="JC19" s="50">
        <f t="shared" ref="JC19:JC24" si="424">FT19-EF19</f>
        <v>0.6495115451821416</v>
      </c>
      <c r="JD19" s="50">
        <f t="shared" ref="JD19:JD24" si="425">FT19-EU19</f>
        <v>1.2674557064430125</v>
      </c>
      <c r="JE19" s="53">
        <f t="shared" si="178"/>
        <v>1.8689837603787929</v>
      </c>
      <c r="JF19" s="67">
        <f t="shared" si="179"/>
        <v>1.2674557064430125</v>
      </c>
    </row>
    <row r="20" spans="1:266" x14ac:dyDescent="0.25">
      <c r="A20" s="51">
        <v>3</v>
      </c>
      <c r="B20" s="52">
        <v>2</v>
      </c>
      <c r="C20" s="142">
        <v>488933.3</v>
      </c>
      <c r="D20" s="53">
        <v>4271469.5</v>
      </c>
      <c r="E20" s="54">
        <v>0.497</v>
      </c>
      <c r="F20" s="55">
        <v>14</v>
      </c>
      <c r="G20" s="56">
        <v>0.40347222222222223</v>
      </c>
      <c r="H20" s="57">
        <v>0.4694444444444445</v>
      </c>
      <c r="I20" s="58">
        <f t="shared" si="126"/>
        <v>95.000000000000057</v>
      </c>
      <c r="J20" s="52">
        <v>0</v>
      </c>
      <c r="K20" s="52">
        <v>2.2000000000000002</v>
      </c>
      <c r="L20" s="52">
        <f t="shared" si="127"/>
        <v>2.2000000000000002</v>
      </c>
      <c r="M20" s="52">
        <v>0</v>
      </c>
      <c r="N20" s="52">
        <v>32.979999999999997</v>
      </c>
      <c r="O20" s="59">
        <f t="shared" si="180"/>
        <v>13.000923361034157</v>
      </c>
      <c r="P20" s="40">
        <f t="shared" si="128"/>
        <v>32.979999999999997</v>
      </c>
      <c r="Q20" s="41">
        <f t="shared" si="295"/>
        <v>23.798521256931618</v>
      </c>
      <c r="R20" s="42">
        <f t="shared" si="129"/>
        <v>3.0940275096731029</v>
      </c>
      <c r="S20" s="60">
        <f t="shared" si="130"/>
        <v>9.906895851361055</v>
      </c>
      <c r="T20" s="55">
        <v>14</v>
      </c>
      <c r="U20" s="56">
        <v>0.4694444444444445</v>
      </c>
      <c r="V20" s="57">
        <v>0.55972222222222223</v>
      </c>
      <c r="W20" s="58">
        <f t="shared" si="131"/>
        <v>129.99999999999994</v>
      </c>
      <c r="X20" s="52">
        <v>0</v>
      </c>
      <c r="Y20" s="52">
        <v>2.8</v>
      </c>
      <c r="Z20" s="52">
        <f t="shared" si="132"/>
        <v>2.8</v>
      </c>
      <c r="AA20" s="52">
        <v>0</v>
      </c>
      <c r="AB20" s="52">
        <v>33.04</v>
      </c>
      <c r="AC20" s="59">
        <f t="shared" si="1"/>
        <v>12.091767881241571</v>
      </c>
      <c r="AD20" s="40">
        <f t="shared" si="133"/>
        <v>33.04</v>
      </c>
      <c r="AE20" s="41">
        <f t="shared" si="296"/>
        <v>23.659889094269875</v>
      </c>
      <c r="AF20" s="42">
        <f t="shared" si="134"/>
        <v>2.860898870238302</v>
      </c>
      <c r="AG20" s="60">
        <f t="shared" si="135"/>
        <v>9.2308690110032696</v>
      </c>
      <c r="AH20" s="55">
        <v>14</v>
      </c>
      <c r="AI20" s="56">
        <v>0.55972222222222223</v>
      </c>
      <c r="AJ20" s="57">
        <v>0.65069444444444446</v>
      </c>
      <c r="AK20" s="58">
        <f t="shared" si="136"/>
        <v>131</v>
      </c>
      <c r="AL20" s="52">
        <v>0</v>
      </c>
      <c r="AM20" s="52">
        <v>2.7</v>
      </c>
      <c r="AN20" s="52">
        <f t="shared" si="137"/>
        <v>2.7</v>
      </c>
      <c r="AO20" s="52">
        <v>0</v>
      </c>
      <c r="AP20" s="52">
        <v>32.409999999999997</v>
      </c>
      <c r="AQ20" s="59">
        <f t="shared" si="3"/>
        <v>11.570912012856571</v>
      </c>
      <c r="AR20" s="40">
        <f t="shared" si="297"/>
        <v>32.409999999999997</v>
      </c>
      <c r="AS20" s="41">
        <f t="shared" si="298"/>
        <v>25.115526802218124</v>
      </c>
      <c r="AT20" s="42">
        <f t="shared" si="138"/>
        <v>2.9060955078500688</v>
      </c>
      <c r="AU20" s="60">
        <f t="shared" si="139"/>
        <v>8.6648165050065025</v>
      </c>
      <c r="AV20" s="55">
        <v>14</v>
      </c>
      <c r="AW20" s="57">
        <v>0.65069444444444446</v>
      </c>
      <c r="AX20" s="57">
        <v>0.74444444444444446</v>
      </c>
      <c r="AY20" s="58">
        <f t="shared" si="299"/>
        <v>135</v>
      </c>
      <c r="AZ20" s="52">
        <v>0</v>
      </c>
      <c r="BA20" s="52">
        <v>2.75</v>
      </c>
      <c r="BB20" s="52">
        <f t="shared" si="300"/>
        <v>2.75</v>
      </c>
      <c r="BC20" s="52">
        <v>0</v>
      </c>
      <c r="BD20" s="52">
        <v>33.75</v>
      </c>
      <c r="BE20" s="59">
        <f t="shared" si="8"/>
        <v>11.435997400909681</v>
      </c>
      <c r="BF20" s="40">
        <f t="shared" si="301"/>
        <v>33.75</v>
      </c>
      <c r="BG20" s="41">
        <f t="shared" si="302"/>
        <v>22.019408502772645</v>
      </c>
      <c r="BH20" s="42">
        <f t="shared" si="303"/>
        <v>2.518138984072765</v>
      </c>
      <c r="BI20" s="60">
        <f t="shared" si="304"/>
        <v>8.9178584168369159</v>
      </c>
      <c r="BJ20" s="55">
        <v>14</v>
      </c>
      <c r="BK20" s="57">
        <v>0.74444444444444446</v>
      </c>
      <c r="BL20" s="57">
        <v>0.81666666666666676</v>
      </c>
      <c r="BM20" s="58">
        <f t="shared" si="305"/>
        <v>104.0000000000001</v>
      </c>
      <c r="BN20" s="52">
        <v>0</v>
      </c>
      <c r="BO20" s="52">
        <v>2.5</v>
      </c>
      <c r="BP20" s="52">
        <f t="shared" si="306"/>
        <v>2.5</v>
      </c>
      <c r="BQ20" s="52">
        <v>0</v>
      </c>
      <c r="BR20" s="52">
        <v>31.03</v>
      </c>
      <c r="BS20" s="59">
        <f t="shared" si="15"/>
        <v>13.495276653171377</v>
      </c>
      <c r="BT20" s="40">
        <f t="shared" si="307"/>
        <v>31.03</v>
      </c>
      <c r="BU20" s="41">
        <f t="shared" si="308"/>
        <v>28.304066543438079</v>
      </c>
      <c r="BV20" s="42">
        <f t="shared" si="309"/>
        <v>3.8197120841346903</v>
      </c>
      <c r="BW20" s="60">
        <f t="shared" si="310"/>
        <v>9.6755645690366876</v>
      </c>
      <c r="BX20" s="164"/>
      <c r="BY20" s="55">
        <v>14</v>
      </c>
      <c r="BZ20" s="57">
        <v>0.41250000000000003</v>
      </c>
      <c r="CA20" s="57">
        <v>0.50486111111111109</v>
      </c>
      <c r="CB20" s="58">
        <f t="shared" si="311"/>
        <v>132.99999999999991</v>
      </c>
      <c r="CC20" s="52">
        <v>1.95</v>
      </c>
      <c r="CD20" s="52">
        <v>5.8</v>
      </c>
      <c r="CE20" s="52">
        <f t="shared" si="312"/>
        <v>3.8499999999999996</v>
      </c>
      <c r="CF20" s="52">
        <v>0.495</v>
      </c>
      <c r="CG20" s="52">
        <v>22.93</v>
      </c>
      <c r="CH20" s="133">
        <v>2</v>
      </c>
      <c r="CI20" s="59">
        <f t="shared" si="21"/>
        <v>16.251154201292714</v>
      </c>
      <c r="CJ20" s="40">
        <f t="shared" si="313"/>
        <v>34.293181818181822</v>
      </c>
      <c r="CK20" s="41">
        <f t="shared" si="314"/>
        <v>20.764367333221301</v>
      </c>
      <c r="CL20" s="42">
        <f t="shared" si="315"/>
        <v>3.374449354244645</v>
      </c>
      <c r="CM20" s="60">
        <f t="shared" si="316"/>
        <v>12.876704847048069</v>
      </c>
      <c r="CN20" s="55">
        <v>14</v>
      </c>
      <c r="CO20" s="57">
        <v>0.50486111111111109</v>
      </c>
      <c r="CP20" s="57">
        <v>0.58680555555555558</v>
      </c>
      <c r="CQ20" s="58">
        <f t="shared" si="317"/>
        <v>118.00000000000007</v>
      </c>
      <c r="CR20" s="52">
        <v>2.0499999999999998</v>
      </c>
      <c r="CS20" s="52">
        <v>4.6500000000000004</v>
      </c>
      <c r="CT20" s="52">
        <f t="shared" si="318"/>
        <v>2.6000000000000005</v>
      </c>
      <c r="CU20" s="52">
        <v>0.495</v>
      </c>
      <c r="CV20" s="52">
        <v>21.43</v>
      </c>
      <c r="CW20" s="136">
        <v>2</v>
      </c>
      <c r="CX20" s="59">
        <f t="shared" si="27"/>
        <v>12.369907820398449</v>
      </c>
      <c r="CY20" s="40">
        <f t="shared" si="319"/>
        <v>37.936442307692296</v>
      </c>
      <c r="CZ20" s="41">
        <f t="shared" si="320"/>
        <v>12.346482653206342</v>
      </c>
      <c r="DA20" s="42">
        <f t="shared" si="321"/>
        <v>1.5272485232631092</v>
      </c>
      <c r="DB20" s="60">
        <f t="shared" si="322"/>
        <v>10.84265929713534</v>
      </c>
      <c r="DC20" s="55">
        <v>14</v>
      </c>
      <c r="DD20" s="57">
        <v>0.58680555555555558</v>
      </c>
      <c r="DE20" s="57">
        <v>0.6743055555555556</v>
      </c>
      <c r="DF20" s="58">
        <f t="shared" si="323"/>
        <v>126.00000000000004</v>
      </c>
      <c r="DG20" s="52">
        <v>2.0499999999999998</v>
      </c>
      <c r="DH20" s="52">
        <v>4.8</v>
      </c>
      <c r="DI20" s="52">
        <f t="shared" si="324"/>
        <v>2.75</v>
      </c>
      <c r="DJ20" s="52">
        <v>0.495</v>
      </c>
      <c r="DK20" s="52">
        <v>21.43</v>
      </c>
      <c r="DL20" s="136">
        <v>2</v>
      </c>
      <c r="DM20" s="59">
        <f t="shared" si="34"/>
        <v>12.252854358117512</v>
      </c>
      <c r="DN20" s="40">
        <f t="shared" si="325"/>
        <v>37.036090909090902</v>
      </c>
      <c r="DO20" s="41">
        <f t="shared" si="326"/>
        <v>14.426777012266864</v>
      </c>
      <c r="DP20" s="42">
        <f t="shared" si="327"/>
        <v>1.767691975883436</v>
      </c>
      <c r="DQ20" s="60">
        <f t="shared" si="328"/>
        <v>10.485162382234076</v>
      </c>
      <c r="DR20" s="55">
        <v>14</v>
      </c>
      <c r="DS20" s="57">
        <v>0.6743055555555556</v>
      </c>
      <c r="DT20" s="57">
        <v>0.7416666666666667</v>
      </c>
      <c r="DU20" s="58">
        <f t="shared" si="329"/>
        <v>96.999999999999986</v>
      </c>
      <c r="DV20" s="52">
        <v>2.1</v>
      </c>
      <c r="DW20" s="52">
        <v>4</v>
      </c>
      <c r="DX20" s="52">
        <f t="shared" si="330"/>
        <v>1.9</v>
      </c>
      <c r="DY20" s="52">
        <v>0.495</v>
      </c>
      <c r="DZ20" s="52">
        <v>18.7</v>
      </c>
      <c r="EA20" s="136">
        <v>2</v>
      </c>
      <c r="EB20" s="59">
        <f t="shared" si="331"/>
        <v>10.996563573883163</v>
      </c>
      <c r="EC20" s="40">
        <f t="shared" si="332"/>
        <v>38.82131578947368</v>
      </c>
      <c r="ED20" s="41">
        <f t="shared" si="333"/>
        <v>10.301950578850096</v>
      </c>
      <c r="EE20" s="42">
        <f t="shared" si="334"/>
        <v>1.1328605447532754</v>
      </c>
      <c r="EF20" s="60">
        <f t="shared" si="335"/>
        <v>9.8637030291298871</v>
      </c>
      <c r="EG20" s="55">
        <v>14</v>
      </c>
      <c r="EH20" s="57">
        <v>0.7416666666666667</v>
      </c>
      <c r="EI20" s="57">
        <v>0.80486111111111114</v>
      </c>
      <c r="EJ20" s="58">
        <f t="shared" si="336"/>
        <v>91</v>
      </c>
      <c r="EK20" s="52">
        <v>2.15</v>
      </c>
      <c r="EL20" s="52">
        <v>4</v>
      </c>
      <c r="EM20" s="52">
        <f t="shared" si="337"/>
        <v>1.85</v>
      </c>
      <c r="EN20" s="52">
        <v>0.495</v>
      </c>
      <c r="EO20" s="52">
        <v>18.600000000000001</v>
      </c>
      <c r="EP20" s="136">
        <v>2</v>
      </c>
      <c r="EQ20" s="59">
        <f t="shared" si="338"/>
        <v>11.413148255253519</v>
      </c>
      <c r="ER20" s="40">
        <f t="shared" si="339"/>
        <v>39.627567567567567</v>
      </c>
      <c r="ES20" s="41">
        <f t="shared" si="340"/>
        <v>8.4390767847329808</v>
      </c>
      <c r="ET20" s="42">
        <f t="shared" si="341"/>
        <v>0.96316434481625701</v>
      </c>
      <c r="EU20" s="97">
        <f t="shared" si="342"/>
        <v>10.449983910437263</v>
      </c>
      <c r="EV20" s="164"/>
      <c r="EW20" s="108">
        <f t="shared" si="343"/>
        <v>12.318975461842673</v>
      </c>
      <c r="EX20" s="61">
        <f t="shared" si="344"/>
        <v>0.80493600918502628</v>
      </c>
      <c r="EY20" s="61">
        <f t="shared" si="345"/>
        <v>6.5341148838088836</v>
      </c>
      <c r="EZ20" s="105">
        <f t="shared" si="346"/>
        <v>32.642000000000003</v>
      </c>
      <c r="FA20" s="159">
        <f t="shared" si="347"/>
        <v>0.91133747865431225</v>
      </c>
      <c r="FB20" s="177">
        <f t="shared" si="146"/>
        <v>2.7919167901915083</v>
      </c>
      <c r="FC20" s="241">
        <f t="shared" si="147"/>
        <v>24.579482439926071</v>
      </c>
      <c r="FD20" s="65">
        <f t="shared" si="348"/>
        <v>3.0397745911937859</v>
      </c>
      <c r="FE20" s="170">
        <f t="shared" si="349"/>
        <v>0.43202226783950487</v>
      </c>
      <c r="FF20" s="170">
        <f t="shared" si="350"/>
        <v>24.675547090821919</v>
      </c>
      <c r="FG20" s="166">
        <f t="shared" si="351"/>
        <v>9.2792008706488858</v>
      </c>
      <c r="FH20" s="168">
        <f t="shared" si="352"/>
        <v>0.46075539205534205</v>
      </c>
      <c r="FI20" s="168">
        <f t="shared" si="353"/>
        <v>75.324452909178078</v>
      </c>
      <c r="FJ20" s="164"/>
      <c r="FK20" s="59">
        <f t="shared" si="354"/>
        <v>12.656725641789071</v>
      </c>
      <c r="FL20" s="101">
        <f t="shared" si="355"/>
        <v>1.869112942217964</v>
      </c>
      <c r="FM20" s="105">
        <f t="shared" si="356"/>
        <v>37.542919678401255</v>
      </c>
      <c r="FN20" s="159">
        <f t="shared" si="357"/>
        <v>1.8413356597817261</v>
      </c>
      <c r="FO20" s="177">
        <f t="shared" si="149"/>
        <v>4.9046149728228547</v>
      </c>
      <c r="FP20" s="241">
        <f t="shared" si="150"/>
        <v>13.255730872455516</v>
      </c>
      <c r="FQ20" s="191">
        <f t="shared" si="358"/>
        <v>1.7530829485921444</v>
      </c>
      <c r="FR20" s="195">
        <f t="shared" si="151"/>
        <v>0.85891686018327973</v>
      </c>
      <c r="FS20" s="198">
        <f t="shared" si="152"/>
        <v>13.850999051476162</v>
      </c>
      <c r="FT20" s="210">
        <f t="shared" si="359"/>
        <v>10.903642693196925</v>
      </c>
      <c r="FU20" s="207">
        <f t="shared" si="153"/>
        <v>1.0352873808072158</v>
      </c>
      <c r="FV20" s="204">
        <f t="shared" si="154"/>
        <v>86.14900094852382</v>
      </c>
      <c r="FW20" s="213"/>
      <c r="FX20" s="217">
        <f t="shared" si="360"/>
        <v>12.487850551815871</v>
      </c>
      <c r="FY20" s="218">
        <f t="shared" si="361"/>
        <v>1.448886255314104</v>
      </c>
      <c r="FZ20" s="219">
        <f t="shared" si="362"/>
        <v>11.602367031077417</v>
      </c>
      <c r="GA20" s="220">
        <f t="shared" si="363"/>
        <v>-0.52482738154122843</v>
      </c>
      <c r="GB20" s="40">
        <f t="shared" si="364"/>
        <v>35.092459839200622</v>
      </c>
      <c r="GC20" s="124">
        <f t="shared" si="365"/>
        <v>2.8487330393575081</v>
      </c>
      <c r="GD20" s="120">
        <f t="shared" si="366"/>
        <v>8.1177924044392107</v>
      </c>
      <c r="GE20" s="126">
        <f t="shared" si="367"/>
        <v>-7.5434007678741555</v>
      </c>
      <c r="GF20" s="62">
        <f t="shared" si="368"/>
        <v>2.3964287698929652</v>
      </c>
      <c r="GG20" s="63">
        <f t="shared" si="369"/>
        <v>0.93599388464528721</v>
      </c>
      <c r="GH20" s="64">
        <f t="shared" si="370"/>
        <v>39.057863784830651</v>
      </c>
      <c r="GI20" s="105">
        <f t="shared" si="371"/>
        <v>18.917606656190792</v>
      </c>
      <c r="GJ20" s="66">
        <f t="shared" si="372"/>
        <v>6.5821003682012682</v>
      </c>
      <c r="GK20" s="230">
        <f t="shared" si="373"/>
        <v>34.793515309968001</v>
      </c>
      <c r="GL20" s="210">
        <f t="shared" si="157"/>
        <v>10.091421781922907</v>
      </c>
      <c r="GM20" s="207">
        <f t="shared" si="158"/>
        <v>1.1409472182332221</v>
      </c>
      <c r="GN20" s="204">
        <f t="shared" si="159"/>
        <v>11.306109712677335</v>
      </c>
      <c r="GO20" s="142">
        <f t="shared" si="374"/>
        <v>0.16887508997319856</v>
      </c>
      <c r="GP20" s="53">
        <f t="shared" si="375"/>
        <v>0.22720758060110136</v>
      </c>
      <c r="GQ20" s="53">
        <f t="shared" si="376"/>
        <v>0.74806344898610178</v>
      </c>
      <c r="GR20" s="53">
        <f t="shared" si="377"/>
        <v>0.88297806093299158</v>
      </c>
      <c r="GS20" s="53">
        <f t="shared" si="378"/>
        <v>-1.1763011913287045</v>
      </c>
      <c r="GT20" s="53">
        <f t="shared" si="160"/>
        <v>1.1763011913287045</v>
      </c>
      <c r="GU20" s="67">
        <f t="shared" si="161"/>
        <v>0.88297806093299158</v>
      </c>
      <c r="GV20" s="142">
        <f t="shared" si="379"/>
        <v>-3.5944285595036423</v>
      </c>
      <c r="GW20" s="53">
        <f t="shared" si="380"/>
        <v>0.28681782139062229</v>
      </c>
      <c r="GX20" s="53">
        <f t="shared" si="381"/>
        <v>0.40387128367155967</v>
      </c>
      <c r="GY20" s="53">
        <f t="shared" si="382"/>
        <v>1.6601620679059081</v>
      </c>
      <c r="GZ20" s="53">
        <f t="shared" si="383"/>
        <v>1.2435773865355522</v>
      </c>
      <c r="HA20" s="53">
        <f t="shared" si="162"/>
        <v>3.5944285595036423</v>
      </c>
      <c r="HB20" s="53">
        <f t="shared" si="248"/>
        <v>1.6601620679059081</v>
      </c>
      <c r="HC20" s="142">
        <f t="shared" si="384"/>
        <v>-0.33799999999999386</v>
      </c>
      <c r="HD20" s="53">
        <f t="shared" si="385"/>
        <v>-0.39799999999999613</v>
      </c>
      <c r="HE20" s="53">
        <f t="shared" si="386"/>
        <v>0.23200000000000642</v>
      </c>
      <c r="HF20" s="53">
        <f t="shared" si="387"/>
        <v>-1.107999999999997</v>
      </c>
      <c r="HG20" s="53">
        <f t="shared" si="388"/>
        <v>1.6120000000000019</v>
      </c>
      <c r="HH20" s="96">
        <f t="shared" si="164"/>
        <v>1.107999999999997</v>
      </c>
      <c r="HI20" s="96">
        <f t="shared" si="165"/>
        <v>1.6120000000000019</v>
      </c>
      <c r="HJ20" s="238">
        <f t="shared" si="389"/>
        <v>3.2497378602194331</v>
      </c>
      <c r="HK20" s="96">
        <f t="shared" si="390"/>
        <v>-0.39352262929104143</v>
      </c>
      <c r="HL20" s="96">
        <f t="shared" si="391"/>
        <v>0.50682876931035281</v>
      </c>
      <c r="HM20" s="96">
        <f t="shared" si="392"/>
        <v>-1.2783961110724249</v>
      </c>
      <c r="HN20" s="96">
        <f t="shared" si="393"/>
        <v>-2.0846478891663125</v>
      </c>
      <c r="HO20" s="96">
        <f t="shared" si="166"/>
        <v>2.0846478891663125</v>
      </c>
      <c r="HP20" s="96">
        <f t="shared" si="167"/>
        <v>3.2497378602194331</v>
      </c>
      <c r="HQ20" s="68">
        <f t="shared" si="394"/>
        <v>0.78096118299445294</v>
      </c>
      <c r="HR20" s="50">
        <f t="shared" si="395"/>
        <v>0.91959334565619599</v>
      </c>
      <c r="HS20" s="50">
        <f t="shared" si="396"/>
        <v>-0.53604436229205277</v>
      </c>
      <c r="HT20" s="50">
        <f t="shared" si="397"/>
        <v>14.277531861075975</v>
      </c>
      <c r="HU20" s="50">
        <f t="shared" si="398"/>
        <v>16.140405655193092</v>
      </c>
      <c r="HV20" s="53">
        <f t="shared" si="168"/>
        <v>0.53604436229205277</v>
      </c>
      <c r="HW20" s="53">
        <f t="shared" si="169"/>
        <v>16.140405655193092</v>
      </c>
      <c r="HX20" s="68">
        <f t="shared" si="399"/>
        <v>-7.5086364607657856</v>
      </c>
      <c r="HY20" s="50">
        <f t="shared" si="400"/>
        <v>0.90924821924917332</v>
      </c>
      <c r="HZ20" s="50">
        <f t="shared" si="401"/>
        <v>-1.1710461398113488</v>
      </c>
      <c r="IA20" s="50">
        <f t="shared" si="402"/>
        <v>2.9537802936054192</v>
      </c>
      <c r="IB20" s="50">
        <f t="shared" si="403"/>
        <v>4.8166540877225348</v>
      </c>
      <c r="IC20" s="53">
        <f t="shared" si="170"/>
        <v>7.5086364607657856</v>
      </c>
      <c r="ID20" s="53">
        <f t="shared" si="171"/>
        <v>4.8166540877225348</v>
      </c>
      <c r="IE20" s="68">
        <f t="shared" si="404"/>
        <v>-5.4252918479317014E-2</v>
      </c>
      <c r="IF20" s="50">
        <f t="shared" si="405"/>
        <v>0.17887572095548387</v>
      </c>
      <c r="IG20" s="50">
        <f t="shared" si="406"/>
        <v>0.13367908334371714</v>
      </c>
      <c r="IH20" s="50">
        <f t="shared" si="407"/>
        <v>0.52163560712102086</v>
      </c>
      <c r="II20" s="50">
        <f t="shared" si="408"/>
        <v>-0.77993749294090442</v>
      </c>
      <c r="IJ20" s="53">
        <f t="shared" si="172"/>
        <v>0.77993749294090442</v>
      </c>
      <c r="IK20" s="67">
        <f t="shared" si="173"/>
        <v>0.52163560712102086</v>
      </c>
      <c r="IL20" s="50">
        <f t="shared" si="409"/>
        <v>-1.6213664056525006</v>
      </c>
      <c r="IM20" s="50">
        <f t="shared" si="410"/>
        <v>0.22583442532903519</v>
      </c>
      <c r="IN20" s="50">
        <f t="shared" si="411"/>
        <v>-1.4609027291291543E-2</v>
      </c>
      <c r="IO20" s="50">
        <f t="shared" si="412"/>
        <v>0.62022240383886906</v>
      </c>
      <c r="IP20" s="50">
        <f t="shared" si="413"/>
        <v>0.78991860377588741</v>
      </c>
      <c r="IQ20" s="53">
        <f t="shared" si="414"/>
        <v>1.6213664056525006</v>
      </c>
      <c r="IR20" s="53">
        <f t="shared" si="415"/>
        <v>0.78991860377588741</v>
      </c>
      <c r="IS20" s="68">
        <f t="shared" si="416"/>
        <v>-0.62769498071216923</v>
      </c>
      <c r="IT20" s="50">
        <f t="shared" si="417"/>
        <v>4.8331859645616149E-2</v>
      </c>
      <c r="IU20" s="50">
        <f t="shared" si="418"/>
        <v>0.6143843656423833</v>
      </c>
      <c r="IV20" s="50">
        <f t="shared" si="419"/>
        <v>0.36134245381196983</v>
      </c>
      <c r="IW20" s="50">
        <f t="shared" si="420"/>
        <v>-0.39636369838780183</v>
      </c>
      <c r="IX20" s="53">
        <f t="shared" si="176"/>
        <v>0.62769498071216923</v>
      </c>
      <c r="IY20" s="53">
        <f t="shared" si="177"/>
        <v>0.6143843656423833</v>
      </c>
      <c r="IZ20" s="68">
        <f t="shared" si="421"/>
        <v>-1.9730621538511439</v>
      </c>
      <c r="JA20" s="50">
        <f t="shared" si="422"/>
        <v>6.0983396061585537E-2</v>
      </c>
      <c r="JB20" s="50">
        <f t="shared" si="423"/>
        <v>0.41848031096284899</v>
      </c>
      <c r="JC20" s="50">
        <f t="shared" si="424"/>
        <v>1.0399396640670382</v>
      </c>
      <c r="JD20" s="50">
        <f t="shared" si="425"/>
        <v>0.45365878275966232</v>
      </c>
      <c r="JE20" s="53">
        <f t="shared" si="178"/>
        <v>1.9730621538511439</v>
      </c>
      <c r="JF20" s="67">
        <f t="shared" si="179"/>
        <v>1.0399396640670382</v>
      </c>
    </row>
    <row r="21" spans="1:266" x14ac:dyDescent="0.25">
      <c r="A21" s="51">
        <v>3</v>
      </c>
      <c r="B21" s="52">
        <v>3</v>
      </c>
      <c r="C21" s="142">
        <v>488936.4</v>
      </c>
      <c r="D21" s="53">
        <v>4271469.7</v>
      </c>
      <c r="E21" s="54">
        <v>0.46700000000000003</v>
      </c>
      <c r="F21" s="55">
        <v>15</v>
      </c>
      <c r="G21" s="56">
        <v>0.40277777777777773</v>
      </c>
      <c r="H21" s="57">
        <v>0.4694444444444445</v>
      </c>
      <c r="I21" s="58">
        <f t="shared" si="126"/>
        <v>96.000000000000128</v>
      </c>
      <c r="J21" s="52">
        <v>0</v>
      </c>
      <c r="K21" s="52">
        <v>9.25</v>
      </c>
      <c r="L21" s="52">
        <f t="shared" si="127"/>
        <v>9.25</v>
      </c>
      <c r="M21" s="52">
        <v>0</v>
      </c>
      <c r="N21" s="52">
        <v>20.73</v>
      </c>
      <c r="O21" s="59">
        <f t="shared" si="180"/>
        <v>54.093567251461927</v>
      </c>
      <c r="P21" s="40">
        <f t="shared" si="128"/>
        <v>20.73</v>
      </c>
      <c r="Q21" s="41">
        <f t="shared" si="295"/>
        <v>52.102587800369683</v>
      </c>
      <c r="R21" s="42">
        <f t="shared" si="129"/>
        <v>28.184148371544971</v>
      </c>
      <c r="S21" s="60">
        <f t="shared" si="130"/>
        <v>25.909418879916956</v>
      </c>
      <c r="T21" s="55">
        <v>15</v>
      </c>
      <c r="U21" s="56">
        <v>0.4694444444444445</v>
      </c>
      <c r="V21" s="57">
        <v>0.55902777777777779</v>
      </c>
      <c r="W21" s="58">
        <f t="shared" si="131"/>
        <v>128.99999999999994</v>
      </c>
      <c r="X21" s="52">
        <v>0</v>
      </c>
      <c r="Y21" s="52">
        <v>12.6</v>
      </c>
      <c r="Z21" s="52">
        <f t="shared" si="132"/>
        <v>12.6</v>
      </c>
      <c r="AA21" s="52">
        <v>0</v>
      </c>
      <c r="AB21" s="52">
        <v>21.35</v>
      </c>
      <c r="AC21" s="59">
        <f t="shared" si="1"/>
        <v>54.834761321909447</v>
      </c>
      <c r="AD21" s="40">
        <f t="shared" si="133"/>
        <v>21.35</v>
      </c>
      <c r="AE21" s="41">
        <f t="shared" si="296"/>
        <v>50.670055452865057</v>
      </c>
      <c r="AF21" s="42">
        <f t="shared" si="134"/>
        <v>27.78480396925772</v>
      </c>
      <c r="AG21" s="60">
        <f t="shared" si="135"/>
        <v>27.049957352651727</v>
      </c>
      <c r="AH21" s="55">
        <v>15</v>
      </c>
      <c r="AI21" s="56">
        <v>0.55902777777777779</v>
      </c>
      <c r="AJ21" s="57">
        <v>0.65</v>
      </c>
      <c r="AK21" s="58">
        <f t="shared" si="136"/>
        <v>131</v>
      </c>
      <c r="AL21" s="52">
        <v>0</v>
      </c>
      <c r="AM21" s="52">
        <v>13.75</v>
      </c>
      <c r="AN21" s="52">
        <f t="shared" si="137"/>
        <v>13.75</v>
      </c>
      <c r="AO21" s="52">
        <v>0</v>
      </c>
      <c r="AP21" s="52">
        <v>22.13</v>
      </c>
      <c r="AQ21" s="59">
        <f t="shared" si="3"/>
        <v>58.925940806214015</v>
      </c>
      <c r="AR21" s="40">
        <f t="shared" si="297"/>
        <v>22.13</v>
      </c>
      <c r="AS21" s="41">
        <f t="shared" si="298"/>
        <v>48.867837338262483</v>
      </c>
      <c r="AT21" s="42">
        <f t="shared" si="138"/>
        <v>28.795832903221502</v>
      </c>
      <c r="AU21" s="60">
        <f t="shared" si="139"/>
        <v>30.130107902992513</v>
      </c>
      <c r="AV21" s="55">
        <v>15</v>
      </c>
      <c r="AW21" s="57">
        <v>0.65</v>
      </c>
      <c r="AX21" s="57">
        <v>0.74375000000000002</v>
      </c>
      <c r="AY21" s="58">
        <f t="shared" si="299"/>
        <v>135</v>
      </c>
      <c r="AZ21" s="52">
        <v>0</v>
      </c>
      <c r="BA21" s="52">
        <v>13.8</v>
      </c>
      <c r="BB21" s="52">
        <f t="shared" si="300"/>
        <v>13.8</v>
      </c>
      <c r="BC21" s="52">
        <v>0</v>
      </c>
      <c r="BD21" s="52">
        <v>23.82</v>
      </c>
      <c r="BE21" s="59">
        <f t="shared" si="8"/>
        <v>57.38791423001949</v>
      </c>
      <c r="BF21" s="40">
        <f t="shared" si="301"/>
        <v>23.82</v>
      </c>
      <c r="BG21" s="41">
        <f t="shared" si="302"/>
        <v>44.963031423290204</v>
      </c>
      <c r="BH21" s="42">
        <f t="shared" si="303"/>
        <v>25.803345908414496</v>
      </c>
      <c r="BI21" s="60">
        <f t="shared" si="304"/>
        <v>31.584568321604994</v>
      </c>
      <c r="BJ21" s="55">
        <v>15</v>
      </c>
      <c r="BK21" s="57">
        <v>0.74375000000000002</v>
      </c>
      <c r="BL21" s="57">
        <v>0.81666666666666676</v>
      </c>
      <c r="BM21" s="58">
        <f t="shared" si="305"/>
        <v>105.00000000000011</v>
      </c>
      <c r="BN21" s="52">
        <v>0</v>
      </c>
      <c r="BO21" s="52">
        <v>10.8</v>
      </c>
      <c r="BP21" s="52">
        <f t="shared" si="306"/>
        <v>10.8</v>
      </c>
      <c r="BQ21" s="52">
        <v>0</v>
      </c>
      <c r="BR21" s="52">
        <v>24.51</v>
      </c>
      <c r="BS21" s="59">
        <f t="shared" si="15"/>
        <v>57.744360902255586</v>
      </c>
      <c r="BT21" s="40">
        <f t="shared" si="307"/>
        <v>24.51</v>
      </c>
      <c r="BU21" s="41">
        <f t="shared" si="308"/>
        <v>43.368761552680219</v>
      </c>
      <c r="BV21" s="42">
        <f t="shared" si="309"/>
        <v>25.043014189818326</v>
      </c>
      <c r="BW21" s="60">
        <f t="shared" si="310"/>
        <v>32.701346712437257</v>
      </c>
      <c r="BX21" s="164"/>
      <c r="BY21" s="55">
        <v>15</v>
      </c>
      <c r="BZ21" s="57">
        <v>0.41180555555555554</v>
      </c>
      <c r="CA21" s="57">
        <v>0.50347222222222221</v>
      </c>
      <c r="CB21" s="58">
        <f t="shared" si="311"/>
        <v>132</v>
      </c>
      <c r="CC21" s="52">
        <v>2.1</v>
      </c>
      <c r="CD21" s="52">
        <v>15.45</v>
      </c>
      <c r="CE21" s="52">
        <f t="shared" si="312"/>
        <v>13.35</v>
      </c>
      <c r="CF21" s="52">
        <v>0.495</v>
      </c>
      <c r="CG21" s="52">
        <v>35.35</v>
      </c>
      <c r="CH21" s="133">
        <v>2</v>
      </c>
      <c r="CI21" s="59">
        <f t="shared" si="21"/>
        <v>56.778309409888351</v>
      </c>
      <c r="CJ21" s="40">
        <f t="shared" si="313"/>
        <v>40.83280898876405</v>
      </c>
      <c r="CK21" s="41">
        <f t="shared" si="314"/>
        <v>5.6543230389000714</v>
      </c>
      <c r="CL21" s="42">
        <f t="shared" si="315"/>
        <v>3.2104290300612841</v>
      </c>
      <c r="CM21" s="60">
        <f t="shared" si="316"/>
        <v>53.567880379827066</v>
      </c>
      <c r="CN21" s="55">
        <v>15</v>
      </c>
      <c r="CO21" s="57">
        <v>0.50347222222222221</v>
      </c>
      <c r="CP21" s="57">
        <v>0.58680555555555558</v>
      </c>
      <c r="CQ21" s="58">
        <f t="shared" si="317"/>
        <v>120.00000000000004</v>
      </c>
      <c r="CR21" s="52">
        <v>2.1</v>
      </c>
      <c r="CS21" s="52">
        <v>13.5</v>
      </c>
      <c r="CT21" s="52">
        <f t="shared" si="318"/>
        <v>11.4</v>
      </c>
      <c r="CU21" s="52">
        <v>0.495</v>
      </c>
      <c r="CV21" s="52">
        <v>22.3</v>
      </c>
      <c r="CW21" s="135">
        <v>3</v>
      </c>
      <c r="CX21" s="59">
        <f t="shared" si="27"/>
        <v>53.333333333333314</v>
      </c>
      <c r="CY21" s="40">
        <f t="shared" si="319"/>
        <v>26.316710526315791</v>
      </c>
      <c r="CZ21" s="41">
        <f t="shared" si="320"/>
        <v>39.194291759898817</v>
      </c>
      <c r="DA21" s="42">
        <f t="shared" si="321"/>
        <v>20.903622271946027</v>
      </c>
      <c r="DB21" s="60">
        <f t="shared" si="322"/>
        <v>32.429711061387287</v>
      </c>
      <c r="DC21" s="55">
        <v>15</v>
      </c>
      <c r="DD21" s="57">
        <v>0.58680555555555558</v>
      </c>
      <c r="DE21" s="57">
        <v>0.67361111111111116</v>
      </c>
      <c r="DF21" s="58">
        <f t="shared" si="323"/>
        <v>125.00000000000003</v>
      </c>
      <c r="DG21" s="52">
        <v>2.15</v>
      </c>
      <c r="DH21" s="52">
        <v>13.6</v>
      </c>
      <c r="DI21" s="52">
        <f t="shared" si="324"/>
        <v>11.45</v>
      </c>
      <c r="DJ21" s="52">
        <v>0.495</v>
      </c>
      <c r="DK21" s="52">
        <v>22.3</v>
      </c>
      <c r="DL21" s="15">
        <v>1</v>
      </c>
      <c r="DM21" s="59">
        <f t="shared" si="34"/>
        <v>51.424561403508761</v>
      </c>
      <c r="DN21" s="40">
        <f t="shared" si="325"/>
        <v>26.394388646288213</v>
      </c>
      <c r="DO21" s="41">
        <f t="shared" si="326"/>
        <v>39.014813663844237</v>
      </c>
      <c r="DP21" s="42">
        <f t="shared" si="327"/>
        <v>20.063196809028106</v>
      </c>
      <c r="DQ21" s="60">
        <f t="shared" si="328"/>
        <v>31.361364594480655</v>
      </c>
      <c r="DR21" s="55">
        <v>15</v>
      </c>
      <c r="DS21" s="57">
        <v>0.67361111111111116</v>
      </c>
      <c r="DT21" s="57">
        <v>0.74097222222222225</v>
      </c>
      <c r="DU21" s="58">
        <f t="shared" si="329"/>
        <v>96.999999999999986</v>
      </c>
      <c r="DV21" s="52">
        <v>2.1</v>
      </c>
      <c r="DW21" s="52">
        <v>11.25</v>
      </c>
      <c r="DX21" s="52">
        <f t="shared" si="330"/>
        <v>9.15</v>
      </c>
      <c r="DY21" s="52">
        <v>0.495</v>
      </c>
      <c r="DZ21" s="52">
        <v>23.2</v>
      </c>
      <c r="EA21" s="15">
        <v>1</v>
      </c>
      <c r="EB21" s="59">
        <f t="shared" si="331"/>
        <v>52.957135105805754</v>
      </c>
      <c r="EC21" s="40">
        <f t="shared" si="332"/>
        <v>28.416393442622947</v>
      </c>
      <c r="ED21" s="41">
        <f t="shared" si="333"/>
        <v>34.342898700039406</v>
      </c>
      <c r="EE21" s="42">
        <f t="shared" si="334"/>
        <v>18.187015263829878</v>
      </c>
      <c r="EF21" s="60">
        <f t="shared" si="335"/>
        <v>34.770119841975877</v>
      </c>
      <c r="EG21" s="55">
        <v>15</v>
      </c>
      <c r="EH21" s="57">
        <v>0.74097222222222225</v>
      </c>
      <c r="EI21" s="57">
        <v>0.8041666666666667</v>
      </c>
      <c r="EJ21" s="58">
        <f t="shared" si="336"/>
        <v>91</v>
      </c>
      <c r="EK21" s="52">
        <v>2.2000000000000002</v>
      </c>
      <c r="EL21" s="52">
        <v>11.2</v>
      </c>
      <c r="EM21" s="52">
        <f t="shared" si="337"/>
        <v>9</v>
      </c>
      <c r="EN21" s="52">
        <v>0.495</v>
      </c>
      <c r="EO21" s="52">
        <v>21.4</v>
      </c>
      <c r="EP21" s="15">
        <v>1</v>
      </c>
      <c r="EQ21" s="59">
        <f t="shared" si="338"/>
        <v>55.52342394447659</v>
      </c>
      <c r="ER21" s="40">
        <f t="shared" si="339"/>
        <v>26.515611111111109</v>
      </c>
      <c r="ES21" s="41">
        <f t="shared" si="340"/>
        <v>38.734724789484495</v>
      </c>
      <c r="ET21" s="42">
        <f t="shared" si="341"/>
        <v>21.506845458591741</v>
      </c>
      <c r="EU21" s="97">
        <f t="shared" si="342"/>
        <v>34.01657848588485</v>
      </c>
      <c r="EV21" s="164"/>
      <c r="EW21" s="108">
        <f t="shared" si="343"/>
        <v>56.597308902372092</v>
      </c>
      <c r="EX21" s="61">
        <f t="shared" si="344"/>
        <v>1.8296779960434959</v>
      </c>
      <c r="EY21" s="61">
        <f t="shared" si="345"/>
        <v>3.2328003425032295</v>
      </c>
      <c r="EZ21" s="105">
        <f t="shared" si="346"/>
        <v>22.508000000000003</v>
      </c>
      <c r="FA21" s="159">
        <f t="shared" si="347"/>
        <v>1.4404499297094644</v>
      </c>
      <c r="FB21" s="177">
        <f t="shared" si="146"/>
        <v>6.3997242300935859</v>
      </c>
      <c r="FC21" s="241">
        <f t="shared" si="147"/>
        <v>47.994454713493532</v>
      </c>
      <c r="FD21" s="65">
        <f t="shared" si="348"/>
        <v>27.1222290684514</v>
      </c>
      <c r="FE21" s="170">
        <f t="shared" si="349"/>
        <v>1.4443140380524251</v>
      </c>
      <c r="FF21" s="170">
        <f t="shared" si="350"/>
        <v>47.921411096128388</v>
      </c>
      <c r="FG21" s="166">
        <f t="shared" si="351"/>
        <v>29.475079833920688</v>
      </c>
      <c r="FH21" s="168">
        <f t="shared" si="352"/>
        <v>2.6031887565222984</v>
      </c>
      <c r="FI21" s="168">
        <f t="shared" si="353"/>
        <v>52.078588903871605</v>
      </c>
      <c r="FJ21" s="164"/>
      <c r="FK21" s="59">
        <f t="shared" si="354"/>
        <v>54.003352639402557</v>
      </c>
      <c r="FL21" s="101">
        <f t="shared" si="355"/>
        <v>1.9081227993506058</v>
      </c>
      <c r="FM21" s="105">
        <f t="shared" si="356"/>
        <v>29.695182543020422</v>
      </c>
      <c r="FN21" s="159">
        <f t="shared" si="357"/>
        <v>5.6231843721364507</v>
      </c>
      <c r="FO21" s="177">
        <f t="shared" si="149"/>
        <v>18.936352265186287</v>
      </c>
      <c r="FP21" s="241">
        <f t="shared" si="150"/>
        <v>31.388210390433404</v>
      </c>
      <c r="FQ21" s="191">
        <f t="shared" si="358"/>
        <v>16.774221766691408</v>
      </c>
      <c r="FR21" s="195">
        <f t="shared" si="151"/>
        <v>6.8737106607546981</v>
      </c>
      <c r="FS21" s="198">
        <f t="shared" si="152"/>
        <v>31.061445163781194</v>
      </c>
      <c r="FT21" s="210">
        <f t="shared" si="359"/>
        <v>37.229130872711146</v>
      </c>
      <c r="FU21" s="207">
        <f t="shared" si="153"/>
        <v>8.2557504221594389</v>
      </c>
      <c r="FV21" s="204">
        <f t="shared" si="154"/>
        <v>68.938554836218799</v>
      </c>
      <c r="FW21" s="213"/>
      <c r="FX21" s="217">
        <f t="shared" si="360"/>
        <v>55.300330770887328</v>
      </c>
      <c r="FY21" s="218">
        <f t="shared" si="361"/>
        <v>2.2751877651862915</v>
      </c>
      <c r="FZ21" s="219">
        <f t="shared" si="362"/>
        <v>4.1142389809792181</v>
      </c>
      <c r="GA21" s="220">
        <f t="shared" si="363"/>
        <v>3.1028863830557705</v>
      </c>
      <c r="GB21" s="40">
        <f t="shared" si="364"/>
        <v>26.101591271510216</v>
      </c>
      <c r="GC21" s="124">
        <f t="shared" si="365"/>
        <v>5.4554053440779082</v>
      </c>
      <c r="GD21" s="120">
        <f t="shared" si="366"/>
        <v>20.900661907277897</v>
      </c>
      <c r="GE21" s="126">
        <f t="shared" si="367"/>
        <v>-3.9153925520184383</v>
      </c>
      <c r="GF21" s="62">
        <f t="shared" si="368"/>
        <v>21.948225417571404</v>
      </c>
      <c r="GG21" s="63">
        <f t="shared" si="369"/>
        <v>7.1719791148234417</v>
      </c>
      <c r="GH21" s="64">
        <f t="shared" si="370"/>
        <v>32.676806340259603</v>
      </c>
      <c r="GI21" s="105">
        <f t="shared" si="371"/>
        <v>39.69133255196347</v>
      </c>
      <c r="GJ21" s="66">
        <f t="shared" si="372"/>
        <v>12.604910684098739</v>
      </c>
      <c r="GK21" s="230">
        <f t="shared" si="373"/>
        <v>31.757338123119254</v>
      </c>
      <c r="GL21" s="210">
        <f t="shared" si="157"/>
        <v>33.35210535331592</v>
      </c>
      <c r="GM21" s="207">
        <f t="shared" si="158"/>
        <v>7.2455731481765229</v>
      </c>
      <c r="GN21" s="204">
        <f t="shared" si="159"/>
        <v>21.724485070493927</v>
      </c>
      <c r="GO21" s="142">
        <f t="shared" si="374"/>
        <v>-1.2969781314847637</v>
      </c>
      <c r="GP21" s="53">
        <f t="shared" si="375"/>
        <v>1.7625475804626447</v>
      </c>
      <c r="GQ21" s="53">
        <f t="shared" si="376"/>
        <v>-2.3286319038419236</v>
      </c>
      <c r="GR21" s="53">
        <f t="shared" si="377"/>
        <v>-0.79060532764739833</v>
      </c>
      <c r="GS21" s="53">
        <f t="shared" si="378"/>
        <v>-1.1470519998834945</v>
      </c>
      <c r="GT21" s="53">
        <f t="shared" si="160"/>
        <v>2.3286319038419236</v>
      </c>
      <c r="GU21" s="67">
        <f t="shared" si="161"/>
        <v>1.7625475804626447</v>
      </c>
      <c r="GV21" s="142">
        <f t="shared" si="379"/>
        <v>-2.7749567704857938</v>
      </c>
      <c r="GW21" s="53">
        <f t="shared" si="380"/>
        <v>0.67001930606924276</v>
      </c>
      <c r="GX21" s="53">
        <f t="shared" si="381"/>
        <v>2.5787912358937959</v>
      </c>
      <c r="GY21" s="53">
        <f t="shared" si="382"/>
        <v>1.0462175335968027</v>
      </c>
      <c r="GZ21" s="53">
        <f t="shared" si="383"/>
        <v>-1.5200713050740333</v>
      </c>
      <c r="HA21" s="53">
        <f t="shared" si="162"/>
        <v>2.7749567704857938</v>
      </c>
      <c r="HB21" s="53">
        <f t="shared" si="248"/>
        <v>2.5787912358937959</v>
      </c>
      <c r="HC21" s="142">
        <f t="shared" si="384"/>
        <v>1.7780000000000022</v>
      </c>
      <c r="HD21" s="53">
        <f t="shared" si="385"/>
        <v>1.1580000000000013</v>
      </c>
      <c r="HE21" s="53">
        <f t="shared" si="386"/>
        <v>0.37800000000000367</v>
      </c>
      <c r="HF21" s="53">
        <f t="shared" si="387"/>
        <v>-1.3119999999999976</v>
      </c>
      <c r="HG21" s="53">
        <f t="shared" si="388"/>
        <v>-2.0019999999999989</v>
      </c>
      <c r="HH21" s="96">
        <f t="shared" si="164"/>
        <v>2.0019999999999989</v>
      </c>
      <c r="HI21" s="96">
        <f t="shared" si="165"/>
        <v>1.7780000000000022</v>
      </c>
      <c r="HJ21" s="238">
        <f t="shared" si="389"/>
        <v>-11.137626445743628</v>
      </c>
      <c r="HK21" s="96">
        <f t="shared" si="390"/>
        <v>3.3784720167046309</v>
      </c>
      <c r="HL21" s="96">
        <f t="shared" si="391"/>
        <v>3.300793896732209</v>
      </c>
      <c r="HM21" s="96">
        <f t="shared" si="392"/>
        <v>1.278789100397475</v>
      </c>
      <c r="HN21" s="96">
        <f t="shared" si="393"/>
        <v>3.1795714319093129</v>
      </c>
      <c r="HO21" s="96">
        <f t="shared" si="166"/>
        <v>11.137626445743628</v>
      </c>
      <c r="HP21" s="96">
        <f t="shared" si="167"/>
        <v>3.3784720167046309</v>
      </c>
      <c r="HQ21" s="68">
        <f t="shared" si="394"/>
        <v>-4.1081330868761512</v>
      </c>
      <c r="HR21" s="50">
        <f t="shared" si="395"/>
        <v>-2.6756007393715251</v>
      </c>
      <c r="HS21" s="50">
        <f t="shared" si="396"/>
        <v>-0.87338262476895068</v>
      </c>
      <c r="HT21" s="50">
        <f t="shared" si="397"/>
        <v>13.651556013454126</v>
      </c>
      <c r="HU21" s="50">
        <f t="shared" si="398"/>
        <v>9.2597299240090365</v>
      </c>
      <c r="HV21" s="53">
        <f t="shared" si="168"/>
        <v>4.1081330868761512</v>
      </c>
      <c r="HW21" s="53">
        <f t="shared" si="169"/>
        <v>13.651556013454126</v>
      </c>
      <c r="HX21" s="68">
        <f t="shared" si="399"/>
        <v>25.733887351533333</v>
      </c>
      <c r="HY21" s="50">
        <f t="shared" si="400"/>
        <v>-7.8060813694654136</v>
      </c>
      <c r="HZ21" s="50">
        <f t="shared" si="401"/>
        <v>-7.6266032734108329</v>
      </c>
      <c r="IA21" s="50">
        <f t="shared" si="402"/>
        <v>-2.9546883096060022</v>
      </c>
      <c r="IB21" s="50">
        <f t="shared" si="403"/>
        <v>-7.3465143990510917</v>
      </c>
      <c r="IC21" s="53">
        <f t="shared" si="170"/>
        <v>7.8060813694654136</v>
      </c>
      <c r="ID21" s="53">
        <f t="shared" si="171"/>
        <v>25.733887351533333</v>
      </c>
      <c r="IE21" s="68">
        <f t="shared" si="404"/>
        <v>-1.0619193030935712</v>
      </c>
      <c r="IF21" s="50">
        <f t="shared" si="405"/>
        <v>-0.66257490080631953</v>
      </c>
      <c r="IG21" s="50">
        <f t="shared" si="406"/>
        <v>-1.6736038347701019</v>
      </c>
      <c r="IH21" s="50">
        <f t="shared" si="407"/>
        <v>1.3188831600369042</v>
      </c>
      <c r="II21" s="50">
        <f t="shared" si="408"/>
        <v>2.0792148786330742</v>
      </c>
      <c r="IJ21" s="53">
        <f t="shared" si="172"/>
        <v>1.6736038347701019</v>
      </c>
      <c r="IK21" s="67">
        <f t="shared" si="173"/>
        <v>2.0792148786330742</v>
      </c>
      <c r="IL21" s="50">
        <f t="shared" si="409"/>
        <v>13.563792736630123</v>
      </c>
      <c r="IM21" s="50">
        <f t="shared" si="410"/>
        <v>-4.129400505254619</v>
      </c>
      <c r="IN21" s="50">
        <f t="shared" si="411"/>
        <v>-3.2889750423366984</v>
      </c>
      <c r="IO21" s="50">
        <f t="shared" si="412"/>
        <v>-1.4127934971384697</v>
      </c>
      <c r="IP21" s="50">
        <f t="shared" si="413"/>
        <v>-4.7326236919003328</v>
      </c>
      <c r="IQ21" s="53">
        <f t="shared" si="414"/>
        <v>4.7326236919003328</v>
      </c>
      <c r="IR21" s="53">
        <f t="shared" si="415"/>
        <v>13.563792736630123</v>
      </c>
      <c r="IS21" s="68">
        <f t="shared" si="416"/>
        <v>3.5656609540037323</v>
      </c>
      <c r="IT21" s="50">
        <f t="shared" si="417"/>
        <v>2.4251224812689607</v>
      </c>
      <c r="IU21" s="50">
        <f t="shared" si="418"/>
        <v>-0.65502806907182531</v>
      </c>
      <c r="IV21" s="50">
        <f t="shared" si="419"/>
        <v>-2.1094884876843061</v>
      </c>
      <c r="IW21" s="50">
        <f t="shared" si="420"/>
        <v>-3.2262668785165687</v>
      </c>
      <c r="IX21" s="53">
        <f t="shared" si="176"/>
        <v>3.2262668785165687</v>
      </c>
      <c r="IY21" s="53">
        <f t="shared" si="177"/>
        <v>3.5656609540037323</v>
      </c>
      <c r="IZ21" s="68">
        <f t="shared" si="421"/>
        <v>-16.338749507115921</v>
      </c>
      <c r="JA21" s="50">
        <f t="shared" si="422"/>
        <v>4.7994198113238582</v>
      </c>
      <c r="JB21" s="50">
        <f t="shared" si="423"/>
        <v>5.8677662782304907</v>
      </c>
      <c r="JC21" s="50">
        <f t="shared" si="424"/>
        <v>2.4590110307352688</v>
      </c>
      <c r="JD21" s="50">
        <f t="shared" si="425"/>
        <v>3.212552386826296</v>
      </c>
      <c r="JE21" s="53">
        <f t="shared" si="178"/>
        <v>16.338749507115921</v>
      </c>
      <c r="JF21" s="67">
        <f t="shared" si="179"/>
        <v>5.8677662782304907</v>
      </c>
    </row>
    <row r="22" spans="1:266" x14ac:dyDescent="0.25">
      <c r="A22" s="51">
        <v>3</v>
      </c>
      <c r="B22" s="52">
        <v>4</v>
      </c>
      <c r="C22" s="142">
        <v>488938.7</v>
      </c>
      <c r="D22" s="53">
        <v>4271470</v>
      </c>
      <c r="E22" s="54">
        <v>0.47599999999999998</v>
      </c>
      <c r="F22" s="55">
        <v>16</v>
      </c>
      <c r="G22" s="56">
        <v>0.40208333333333335</v>
      </c>
      <c r="H22" s="57">
        <v>0.46875</v>
      </c>
      <c r="I22" s="58">
        <f t="shared" si="126"/>
        <v>95.999999999999972</v>
      </c>
      <c r="J22" s="52">
        <v>0</v>
      </c>
      <c r="K22" s="52">
        <v>7.95</v>
      </c>
      <c r="L22" s="52">
        <f t="shared" si="127"/>
        <v>7.95</v>
      </c>
      <c r="M22" s="52">
        <v>0</v>
      </c>
      <c r="N22" s="52">
        <v>29.89</v>
      </c>
      <c r="O22" s="59">
        <f t="shared" si="180"/>
        <v>46.491228070175453</v>
      </c>
      <c r="P22" s="40">
        <f t="shared" si="128"/>
        <v>29.89</v>
      </c>
      <c r="Q22" s="41">
        <f t="shared" si="295"/>
        <v>30.938077634011091</v>
      </c>
      <c r="R22" s="42">
        <f t="shared" si="129"/>
        <v>14.383492233356037</v>
      </c>
      <c r="S22" s="60">
        <f t="shared" si="130"/>
        <v>32.107735836819415</v>
      </c>
      <c r="T22" s="55">
        <v>16</v>
      </c>
      <c r="U22" s="56">
        <v>0.46875</v>
      </c>
      <c r="V22" s="57">
        <v>0.55833333333333335</v>
      </c>
      <c r="W22" s="58">
        <f t="shared" si="131"/>
        <v>129.00000000000003</v>
      </c>
      <c r="X22" s="52">
        <v>0</v>
      </c>
      <c r="Y22" s="52">
        <v>11.9</v>
      </c>
      <c r="Z22" s="52">
        <f t="shared" si="132"/>
        <v>11.9</v>
      </c>
      <c r="AA22" s="52">
        <v>0</v>
      </c>
      <c r="AB22" s="52">
        <v>29.86</v>
      </c>
      <c r="AC22" s="59">
        <f t="shared" si="1"/>
        <v>51.788385692914439</v>
      </c>
      <c r="AD22" s="40">
        <f t="shared" si="133"/>
        <v>29.86</v>
      </c>
      <c r="AE22" s="41">
        <f t="shared" si="296"/>
        <v>31.007393715341962</v>
      </c>
      <c r="AF22" s="42">
        <f t="shared" si="134"/>
        <v>16.058228650621807</v>
      </c>
      <c r="AG22" s="60">
        <f t="shared" si="135"/>
        <v>35.730157042292632</v>
      </c>
      <c r="AH22" s="55">
        <v>16</v>
      </c>
      <c r="AI22" s="56">
        <v>0.55833333333333335</v>
      </c>
      <c r="AJ22" s="57">
        <v>0.65</v>
      </c>
      <c r="AK22" s="58">
        <f t="shared" si="136"/>
        <v>132</v>
      </c>
      <c r="AL22" s="52">
        <v>0</v>
      </c>
      <c r="AM22" s="52">
        <v>12.4</v>
      </c>
      <c r="AN22" s="52">
        <f t="shared" si="137"/>
        <v>12.4</v>
      </c>
      <c r="AO22" s="52">
        <v>0</v>
      </c>
      <c r="AP22" s="52">
        <v>29.56</v>
      </c>
      <c r="AQ22" s="59">
        <f t="shared" si="3"/>
        <v>52.737905369484317</v>
      </c>
      <c r="AR22" s="40">
        <f t="shared" si="297"/>
        <v>29.56</v>
      </c>
      <c r="AS22" s="41">
        <f t="shared" si="298"/>
        <v>31.700554528650652</v>
      </c>
      <c r="AT22" s="42">
        <f t="shared" si="138"/>
        <v>16.718208448921558</v>
      </c>
      <c r="AU22" s="60">
        <f t="shared" si="139"/>
        <v>36.019696920562758</v>
      </c>
      <c r="AV22" s="55">
        <v>16</v>
      </c>
      <c r="AW22" s="57">
        <v>0.65</v>
      </c>
      <c r="AX22" s="57">
        <v>0.74305555555555547</v>
      </c>
      <c r="AY22" s="58">
        <f t="shared" si="299"/>
        <v>133.99999999999983</v>
      </c>
      <c r="AZ22" s="52">
        <v>0</v>
      </c>
      <c r="BA22" s="52">
        <v>13.3</v>
      </c>
      <c r="BB22" s="52">
        <f t="shared" si="300"/>
        <v>13.3</v>
      </c>
      <c r="BC22" s="52">
        <v>0</v>
      </c>
      <c r="BD22" s="52">
        <v>30.29</v>
      </c>
      <c r="BE22" s="59">
        <f t="shared" si="8"/>
        <v>55.721393034825944</v>
      </c>
      <c r="BF22" s="40">
        <f t="shared" si="301"/>
        <v>30.29</v>
      </c>
      <c r="BG22" s="41">
        <f t="shared" si="302"/>
        <v>30.013863216266181</v>
      </c>
      <c r="BH22" s="42">
        <f t="shared" si="303"/>
        <v>16.724142687670732</v>
      </c>
      <c r="BI22" s="60">
        <f t="shared" si="304"/>
        <v>38.997250347155216</v>
      </c>
      <c r="BJ22" s="55">
        <v>16</v>
      </c>
      <c r="BK22" s="57">
        <v>0.74305555555555547</v>
      </c>
      <c r="BL22" s="57">
        <v>0.81666666666666676</v>
      </c>
      <c r="BM22" s="58">
        <f t="shared" si="305"/>
        <v>106.00000000000026</v>
      </c>
      <c r="BN22" s="52">
        <v>0</v>
      </c>
      <c r="BO22" s="52">
        <v>11.2</v>
      </c>
      <c r="BP22" s="52">
        <f t="shared" si="306"/>
        <v>11.2</v>
      </c>
      <c r="BQ22" s="52">
        <v>0</v>
      </c>
      <c r="BR22" s="52">
        <v>29.28</v>
      </c>
      <c r="BS22" s="59">
        <f t="shared" si="15"/>
        <v>59.318106587222623</v>
      </c>
      <c r="BT22" s="40">
        <f t="shared" si="307"/>
        <v>29.28</v>
      </c>
      <c r="BU22" s="41">
        <f t="shared" si="308"/>
        <v>32.34750462107209</v>
      </c>
      <c r="BV22" s="42">
        <f t="shared" si="309"/>
        <v>19.187927269434304</v>
      </c>
      <c r="BW22" s="60">
        <f t="shared" si="310"/>
        <v>40.130179317788318</v>
      </c>
      <c r="BX22" s="164"/>
      <c r="BY22" s="55">
        <v>16</v>
      </c>
      <c r="BZ22" s="57">
        <v>0.4152777777777778</v>
      </c>
      <c r="CA22" s="57">
        <v>0.50277777777777777</v>
      </c>
      <c r="CB22" s="58">
        <f t="shared" si="311"/>
        <v>125.99999999999996</v>
      </c>
      <c r="CC22" s="52">
        <v>2.0499999999999998</v>
      </c>
      <c r="CD22" s="52">
        <v>15.95</v>
      </c>
      <c r="CE22" s="52">
        <f t="shared" si="312"/>
        <v>13.899999999999999</v>
      </c>
      <c r="CF22" s="52">
        <v>0.495</v>
      </c>
      <c r="CG22" s="52">
        <v>26.79</v>
      </c>
      <c r="CH22" s="15">
        <v>1</v>
      </c>
      <c r="CI22" s="59">
        <f t="shared" si="21"/>
        <v>61.932609301030368</v>
      </c>
      <c r="CJ22" s="40">
        <f t="shared" si="313"/>
        <v>30.668039568345325</v>
      </c>
      <c r="CK22" s="41">
        <f t="shared" si="314"/>
        <v>29.140389167409143</v>
      </c>
      <c r="CL22" s="42">
        <f t="shared" si="315"/>
        <v>18.047403371851281</v>
      </c>
      <c r="CM22" s="60">
        <f t="shared" si="316"/>
        <v>43.885205929179087</v>
      </c>
      <c r="CN22" s="55">
        <v>16</v>
      </c>
      <c r="CO22" s="57">
        <v>0.50277777777777777</v>
      </c>
      <c r="CP22" s="57">
        <v>0.58611111111111114</v>
      </c>
      <c r="CQ22" s="58">
        <f t="shared" si="317"/>
        <v>120.00000000000004</v>
      </c>
      <c r="CR22" s="52">
        <v>2.1</v>
      </c>
      <c r="CS22" s="52">
        <v>14.65</v>
      </c>
      <c r="CT22" s="52">
        <f t="shared" si="318"/>
        <v>12.55</v>
      </c>
      <c r="CU22" s="52">
        <v>0.495</v>
      </c>
      <c r="CV22" s="52">
        <v>26.86</v>
      </c>
      <c r="CW22" s="15">
        <v>1</v>
      </c>
      <c r="CX22" s="59">
        <f t="shared" si="27"/>
        <v>58.713450292397653</v>
      </c>
      <c r="CY22" s="40">
        <f t="shared" si="319"/>
        <v>31.271673306772911</v>
      </c>
      <c r="CZ22" s="41">
        <f t="shared" si="320"/>
        <v>27.745671657179045</v>
      </c>
      <c r="DA22" s="42">
        <f t="shared" si="321"/>
        <v>16.290441136729683</v>
      </c>
      <c r="DB22" s="60">
        <f t="shared" si="322"/>
        <v>42.42300915566797</v>
      </c>
      <c r="DC22" s="55">
        <v>16</v>
      </c>
      <c r="DD22" s="57">
        <v>0.58611111111111114</v>
      </c>
      <c r="DE22" s="57">
        <v>0.67291666666666661</v>
      </c>
      <c r="DF22" s="58">
        <f t="shared" si="323"/>
        <v>124.99999999999989</v>
      </c>
      <c r="DG22" s="52">
        <v>2.2000000000000002</v>
      </c>
      <c r="DH22" s="52">
        <v>15.25</v>
      </c>
      <c r="DI22" s="52">
        <f t="shared" si="324"/>
        <v>13.05</v>
      </c>
      <c r="DJ22" s="52">
        <v>0.495</v>
      </c>
      <c r="DK22" s="52">
        <v>26.86</v>
      </c>
      <c r="DL22" s="15">
        <v>1</v>
      </c>
      <c r="DM22" s="59">
        <f t="shared" si="34"/>
        <v>58.610526315789528</v>
      </c>
      <c r="DN22" s="40">
        <f t="shared" si="325"/>
        <v>31.304674329501914</v>
      </c>
      <c r="DO22" s="41">
        <f t="shared" si="326"/>
        <v>27.669421604662865</v>
      </c>
      <c r="DP22" s="42">
        <f t="shared" si="327"/>
        <v>16.217193631027683</v>
      </c>
      <c r="DQ22" s="60">
        <f t="shared" si="328"/>
        <v>42.393332684761845</v>
      </c>
      <c r="DR22" s="55">
        <v>16</v>
      </c>
      <c r="DS22" s="57">
        <v>0.67291666666666661</v>
      </c>
      <c r="DT22" s="57">
        <v>0.74097222222222225</v>
      </c>
      <c r="DU22" s="58">
        <f t="shared" si="329"/>
        <v>98.000000000000142</v>
      </c>
      <c r="DV22" s="52">
        <v>2</v>
      </c>
      <c r="DW22" s="52">
        <v>12.6</v>
      </c>
      <c r="DX22" s="52">
        <f t="shared" si="330"/>
        <v>10.6</v>
      </c>
      <c r="DY22" s="52">
        <v>0.495</v>
      </c>
      <c r="DZ22" s="52">
        <v>26.7</v>
      </c>
      <c r="EA22" s="15">
        <v>1</v>
      </c>
      <c r="EB22" s="59">
        <f t="shared" si="331"/>
        <v>60.723236663086197</v>
      </c>
      <c r="EC22" s="40">
        <f t="shared" si="332"/>
        <v>31.632665094339622</v>
      </c>
      <c r="ED22" s="41">
        <f t="shared" si="333"/>
        <v>26.911587120287383</v>
      </c>
      <c r="EE22" s="42">
        <f t="shared" si="334"/>
        <v>16.341586736844732</v>
      </c>
      <c r="EF22" s="60">
        <f t="shared" si="335"/>
        <v>44.381649926241465</v>
      </c>
      <c r="EG22" s="55">
        <v>16</v>
      </c>
      <c r="EH22" s="57">
        <v>0.74097222222222225</v>
      </c>
      <c r="EI22" s="57">
        <v>0.8041666666666667</v>
      </c>
      <c r="EJ22" s="58">
        <f t="shared" si="336"/>
        <v>91</v>
      </c>
      <c r="EK22" s="52">
        <v>2.1</v>
      </c>
      <c r="EL22" s="52">
        <v>10.199999999999999</v>
      </c>
      <c r="EM22" s="52">
        <f t="shared" si="337"/>
        <v>8.1</v>
      </c>
      <c r="EN22" s="52">
        <v>0.495</v>
      </c>
      <c r="EO22" s="52">
        <v>26.9</v>
      </c>
      <c r="EP22" s="15">
        <v>1</v>
      </c>
      <c r="EQ22" s="59">
        <f t="shared" si="338"/>
        <v>49.97108155002892</v>
      </c>
      <c r="ER22" s="40">
        <f t="shared" si="339"/>
        <v>33.764074074074067</v>
      </c>
      <c r="ES22" s="41">
        <f t="shared" si="340"/>
        <v>21.986889847333487</v>
      </c>
      <c r="ET22" s="42">
        <f t="shared" si="341"/>
        <v>10.987086655926046</v>
      </c>
      <c r="EU22" s="97">
        <f t="shared" si="342"/>
        <v>38.983994894102878</v>
      </c>
      <c r="EV22" s="164"/>
      <c r="EW22" s="108">
        <f t="shared" si="343"/>
        <v>53.211403750924561</v>
      </c>
      <c r="EX22" s="61">
        <f t="shared" si="344"/>
        <v>4.2661881821347674</v>
      </c>
      <c r="EY22" s="61">
        <f t="shared" si="345"/>
        <v>8.0174321318494464</v>
      </c>
      <c r="EZ22" s="105">
        <f t="shared" si="346"/>
        <v>29.776</v>
      </c>
      <c r="FA22" s="159">
        <f t="shared" si="347"/>
        <v>0.3396822044205432</v>
      </c>
      <c r="FB22" s="177">
        <f t="shared" si="146"/>
        <v>1.140791927796021</v>
      </c>
      <c r="FC22" s="241">
        <f t="shared" si="147"/>
        <v>31.201478743068396</v>
      </c>
      <c r="FD22" s="65">
        <f t="shared" si="348"/>
        <v>16.614399858000887</v>
      </c>
      <c r="FE22" s="170">
        <f t="shared" si="349"/>
        <v>1.5448066734208585</v>
      </c>
      <c r="FF22" s="170">
        <f t="shared" si="350"/>
        <v>31.223381994902187</v>
      </c>
      <c r="FG22" s="166">
        <f t="shared" si="351"/>
        <v>36.597003892923667</v>
      </c>
      <c r="FH22" s="168">
        <f t="shared" si="352"/>
        <v>2.8100799314703537</v>
      </c>
      <c r="FI22" s="168">
        <f t="shared" si="353"/>
        <v>68.776618005097802</v>
      </c>
      <c r="FJ22" s="164"/>
      <c r="FK22" s="59">
        <f t="shared" si="354"/>
        <v>57.990180824466542</v>
      </c>
      <c r="FL22" s="101">
        <f t="shared" si="355"/>
        <v>4.2006246424779841</v>
      </c>
      <c r="FM22" s="105">
        <f t="shared" si="356"/>
        <v>31.728225274606768</v>
      </c>
      <c r="FN22" s="159">
        <f t="shared" si="357"/>
        <v>1.0644849380370196</v>
      </c>
      <c r="FO22" s="177">
        <f t="shared" si="149"/>
        <v>3.3550093925012723</v>
      </c>
      <c r="FP22" s="241">
        <f t="shared" si="150"/>
        <v>26.69079187937438</v>
      </c>
      <c r="FQ22" s="191">
        <f t="shared" si="358"/>
        <v>15.576742306475888</v>
      </c>
      <c r="FR22" s="195">
        <f t="shared" si="151"/>
        <v>2.3947290457451635</v>
      </c>
      <c r="FS22" s="198">
        <f t="shared" si="152"/>
        <v>26.860999715841427</v>
      </c>
      <c r="FT22" s="210">
        <f t="shared" si="359"/>
        <v>42.413438517990656</v>
      </c>
      <c r="FU22" s="207">
        <f t="shared" si="153"/>
        <v>1.8868775726721032</v>
      </c>
      <c r="FV22" s="204">
        <f t="shared" si="154"/>
        <v>73.13900028415857</v>
      </c>
      <c r="FW22" s="213"/>
      <c r="FX22" s="217">
        <f t="shared" si="360"/>
        <v>55.60079228769554</v>
      </c>
      <c r="FY22" s="218">
        <f t="shared" si="361"/>
        <v>4.8612737092085681</v>
      </c>
      <c r="FZ22" s="219">
        <f t="shared" si="362"/>
        <v>8.7431734498581388</v>
      </c>
      <c r="GA22" s="220">
        <f t="shared" si="363"/>
        <v>-2.5240548593584684</v>
      </c>
      <c r="GB22" s="40">
        <f t="shared" si="364"/>
        <v>30.752112637303384</v>
      </c>
      <c r="GC22" s="124">
        <f t="shared" si="365"/>
        <v>1.2558072990539617</v>
      </c>
      <c r="GD22" s="120">
        <f t="shared" si="366"/>
        <v>4.0836456144174749</v>
      </c>
      <c r="GE22" s="126">
        <f t="shared" si="367"/>
        <v>-5.525015983711314</v>
      </c>
      <c r="GF22" s="62">
        <f t="shared" si="368"/>
        <v>16.095571082238386</v>
      </c>
      <c r="GG22" s="63">
        <f t="shared" si="369"/>
        <v>2.0808077107098897</v>
      </c>
      <c r="GH22" s="64">
        <f t="shared" si="370"/>
        <v>12.927827786154666</v>
      </c>
      <c r="GI22" s="105">
        <f t="shared" si="371"/>
        <v>28.946135311221393</v>
      </c>
      <c r="GJ22" s="66">
        <f t="shared" si="372"/>
        <v>2.9015880292374354</v>
      </c>
      <c r="GK22" s="230">
        <f t="shared" si="373"/>
        <v>10.024094747158156</v>
      </c>
      <c r="GL22" s="210">
        <f t="shared" si="157"/>
        <v>39.505221205457161</v>
      </c>
      <c r="GM22" s="207">
        <f t="shared" si="158"/>
        <v>3.7664513848810279</v>
      </c>
      <c r="GN22" s="204">
        <f t="shared" si="159"/>
        <v>9.5340597266690885</v>
      </c>
      <c r="GO22" s="142">
        <f t="shared" si="374"/>
        <v>2.38938853677098</v>
      </c>
      <c r="GP22" s="53">
        <f t="shared" si="375"/>
        <v>1.4230180580101219</v>
      </c>
      <c r="GQ22" s="53">
        <f t="shared" si="376"/>
        <v>0.47349838144024403</v>
      </c>
      <c r="GR22" s="53">
        <f t="shared" si="377"/>
        <v>-2.5099892839013833</v>
      </c>
      <c r="GS22" s="53">
        <f t="shared" si="378"/>
        <v>-6.1067028362980622</v>
      </c>
      <c r="GT22" s="53">
        <f t="shared" si="160"/>
        <v>6.1067028362980622</v>
      </c>
      <c r="GU22" s="67">
        <f t="shared" si="161"/>
        <v>2.38938853677098</v>
      </c>
      <c r="GV22" s="142">
        <f t="shared" si="379"/>
        <v>-3.9424284765638262</v>
      </c>
      <c r="GW22" s="53">
        <f t="shared" si="380"/>
        <v>-0.72326946793111091</v>
      </c>
      <c r="GX22" s="53">
        <f t="shared" si="381"/>
        <v>-0.62034549132298622</v>
      </c>
      <c r="GY22" s="53">
        <f t="shared" si="382"/>
        <v>-2.7330558386196557</v>
      </c>
      <c r="GZ22" s="53">
        <f t="shared" si="383"/>
        <v>8.0190992744376217</v>
      </c>
      <c r="HA22" s="53">
        <f t="shared" si="162"/>
        <v>3.9424284765638262</v>
      </c>
      <c r="HB22" s="53">
        <f t="shared" si="248"/>
        <v>8.0190992744376217</v>
      </c>
      <c r="HC22" s="142">
        <f t="shared" si="384"/>
        <v>-0.11400000000000077</v>
      </c>
      <c r="HD22" s="53">
        <f t="shared" si="385"/>
        <v>-8.3999999999999631E-2</v>
      </c>
      <c r="HE22" s="53">
        <f t="shared" si="386"/>
        <v>0.21600000000000108</v>
      </c>
      <c r="HF22" s="53">
        <f t="shared" si="387"/>
        <v>-0.51399999999999935</v>
      </c>
      <c r="HG22" s="53">
        <f t="shared" si="388"/>
        <v>0.49599999999999866</v>
      </c>
      <c r="HH22" s="96">
        <f t="shared" si="164"/>
        <v>0.51399999999999935</v>
      </c>
      <c r="HI22" s="96">
        <f t="shared" si="165"/>
        <v>0.49599999999999866</v>
      </c>
      <c r="HJ22" s="238">
        <f t="shared" si="389"/>
        <v>1.0601857062614428</v>
      </c>
      <c r="HK22" s="96">
        <f t="shared" si="390"/>
        <v>0.45655196783385676</v>
      </c>
      <c r="HL22" s="96">
        <f t="shared" si="391"/>
        <v>0.42355094510485358</v>
      </c>
      <c r="HM22" s="96">
        <f t="shared" si="392"/>
        <v>9.5560180267145967E-2</v>
      </c>
      <c r="HN22" s="96">
        <f t="shared" si="393"/>
        <v>-2.0358487994672991</v>
      </c>
      <c r="HO22" s="96">
        <f t="shared" si="166"/>
        <v>2.0358487994672991</v>
      </c>
      <c r="HP22" s="96">
        <f t="shared" si="167"/>
        <v>1.0601857062614428</v>
      </c>
      <c r="HQ22" s="68">
        <f t="shared" si="394"/>
        <v>0.2634011090573054</v>
      </c>
      <c r="HR22" s="50">
        <f t="shared" si="395"/>
        <v>0.19408502772643388</v>
      </c>
      <c r="HS22" s="50">
        <f t="shared" si="396"/>
        <v>-0.49907578558225651</v>
      </c>
      <c r="HT22" s="50">
        <f t="shared" si="397"/>
        <v>4.2898916227810133</v>
      </c>
      <c r="HU22" s="50">
        <f t="shared" si="398"/>
        <v>9.2145888957349094</v>
      </c>
      <c r="HV22" s="53">
        <f t="shared" si="168"/>
        <v>0.49907578558225651</v>
      </c>
      <c r="HW22" s="53">
        <f t="shared" si="169"/>
        <v>9.2145888957349094</v>
      </c>
      <c r="HX22" s="68">
        <f t="shared" si="399"/>
        <v>-2.449597288034763</v>
      </c>
      <c r="HY22" s="50">
        <f t="shared" si="400"/>
        <v>-1.0548797778046648</v>
      </c>
      <c r="HZ22" s="50">
        <f t="shared" si="401"/>
        <v>-0.97862972528848502</v>
      </c>
      <c r="IA22" s="50">
        <f t="shared" si="402"/>
        <v>-0.22079524091300229</v>
      </c>
      <c r="IB22" s="50">
        <f t="shared" si="403"/>
        <v>4.7039020320408937</v>
      </c>
      <c r="IC22" s="53">
        <f t="shared" si="170"/>
        <v>2.449597288034763</v>
      </c>
      <c r="ID22" s="53">
        <f t="shared" si="171"/>
        <v>4.7039020320408937</v>
      </c>
      <c r="IE22" s="68">
        <f t="shared" si="404"/>
        <v>2.2309076246448498</v>
      </c>
      <c r="IF22" s="50">
        <f t="shared" si="405"/>
        <v>0.5561712073790801</v>
      </c>
      <c r="IG22" s="50">
        <f t="shared" si="406"/>
        <v>-0.10380859092067141</v>
      </c>
      <c r="IH22" s="50">
        <f t="shared" si="407"/>
        <v>-0.10974282966984461</v>
      </c>
      <c r="II22" s="50">
        <f t="shared" si="408"/>
        <v>-2.5735274114334175</v>
      </c>
      <c r="IJ22" s="53">
        <f t="shared" si="172"/>
        <v>2.5735274114334175</v>
      </c>
      <c r="IK22" s="67">
        <f t="shared" si="173"/>
        <v>2.2309076246448498</v>
      </c>
      <c r="IL22" s="50">
        <f t="shared" si="409"/>
        <v>-2.4706610653753938</v>
      </c>
      <c r="IM22" s="50">
        <f t="shared" si="410"/>
        <v>-0.71369883025379544</v>
      </c>
      <c r="IN22" s="50">
        <f t="shared" si="411"/>
        <v>-0.64045132455179576</v>
      </c>
      <c r="IO22" s="50">
        <f t="shared" si="412"/>
        <v>-0.76484443036884464</v>
      </c>
      <c r="IP22" s="50">
        <f t="shared" si="413"/>
        <v>4.589655650549842</v>
      </c>
      <c r="IQ22" s="53">
        <f t="shared" si="414"/>
        <v>2.4706610653753938</v>
      </c>
      <c r="IR22" s="53">
        <f t="shared" si="415"/>
        <v>4.589655650549842</v>
      </c>
      <c r="IS22" s="68">
        <f t="shared" si="416"/>
        <v>4.4892680561042511</v>
      </c>
      <c r="IT22" s="50">
        <f t="shared" si="417"/>
        <v>0.86684685063103473</v>
      </c>
      <c r="IU22" s="50">
        <f t="shared" si="418"/>
        <v>0.57730697236090833</v>
      </c>
      <c r="IV22" s="50">
        <f t="shared" si="419"/>
        <v>-2.4002464542315494</v>
      </c>
      <c r="IW22" s="50">
        <f t="shared" si="420"/>
        <v>-3.5331754248646519</v>
      </c>
      <c r="IX22" s="53">
        <f t="shared" si="176"/>
        <v>3.5331754248646519</v>
      </c>
      <c r="IY22" s="53">
        <f t="shared" si="177"/>
        <v>4.4892680561042511</v>
      </c>
      <c r="IZ22" s="68">
        <f t="shared" si="421"/>
        <v>-1.4717674111884307</v>
      </c>
      <c r="JA22" s="50">
        <f t="shared" si="422"/>
        <v>-9.5706376773136981E-3</v>
      </c>
      <c r="JB22" s="50">
        <f t="shared" si="423"/>
        <v>2.0105833228811321E-2</v>
      </c>
      <c r="JC22" s="50">
        <f t="shared" si="424"/>
        <v>-1.9682114082508093</v>
      </c>
      <c r="JD22" s="50">
        <f t="shared" si="425"/>
        <v>3.4294436238877779</v>
      </c>
      <c r="JE22" s="53">
        <f t="shared" si="178"/>
        <v>1.9682114082508093</v>
      </c>
      <c r="JF22" s="67">
        <f t="shared" si="179"/>
        <v>3.4294436238877779</v>
      </c>
    </row>
    <row r="23" spans="1:266" x14ac:dyDescent="0.25">
      <c r="A23" s="51">
        <v>3</v>
      </c>
      <c r="B23" s="52">
        <v>5</v>
      </c>
      <c r="C23" s="142">
        <v>488941.6</v>
      </c>
      <c r="D23" s="53">
        <v>4271469.9000000004</v>
      </c>
      <c r="E23" s="54">
        <v>0.47099999999999997</v>
      </c>
      <c r="F23" s="55">
        <v>17</v>
      </c>
      <c r="G23" s="56">
        <v>0.40138888888888885</v>
      </c>
      <c r="H23" s="57">
        <v>0.46875</v>
      </c>
      <c r="I23" s="58">
        <f t="shared" si="126"/>
        <v>97.000000000000057</v>
      </c>
      <c r="J23" s="52">
        <v>0</v>
      </c>
      <c r="K23" s="52">
        <v>11.25</v>
      </c>
      <c r="L23" s="52">
        <f t="shared" si="127"/>
        <v>11.25</v>
      </c>
      <c r="M23" s="52">
        <v>0</v>
      </c>
      <c r="N23" s="52">
        <v>23.15</v>
      </c>
      <c r="O23" s="59">
        <f t="shared" si="180"/>
        <v>65.111231687466045</v>
      </c>
      <c r="P23" s="40">
        <f t="shared" si="128"/>
        <v>23.15</v>
      </c>
      <c r="Q23" s="41">
        <f t="shared" si="295"/>
        <v>46.511090573012943</v>
      </c>
      <c r="R23" s="42">
        <f t="shared" si="129"/>
        <v>30.283943943361638</v>
      </c>
      <c r="S23" s="60">
        <f t="shared" si="130"/>
        <v>34.82728774410441</v>
      </c>
      <c r="T23" s="55">
        <v>17</v>
      </c>
      <c r="U23" s="56">
        <v>0.46875</v>
      </c>
      <c r="V23" s="57">
        <v>0.55763888888888891</v>
      </c>
      <c r="W23" s="58">
        <f t="shared" si="131"/>
        <v>128</v>
      </c>
      <c r="X23" s="52">
        <v>0</v>
      </c>
      <c r="Y23" s="52">
        <v>19.350000000000001</v>
      </c>
      <c r="Z23" s="52">
        <f t="shared" si="132"/>
        <v>19.350000000000001</v>
      </c>
      <c r="AA23" s="52">
        <v>0</v>
      </c>
      <c r="AB23" s="52">
        <v>22.42</v>
      </c>
      <c r="AC23" s="59">
        <f t="shared" si="1"/>
        <v>84.868421052631575</v>
      </c>
      <c r="AD23" s="40">
        <f t="shared" si="133"/>
        <v>22.42</v>
      </c>
      <c r="AE23" s="41">
        <f t="shared" si="296"/>
        <v>48.197781885397411</v>
      </c>
      <c r="AF23" s="42">
        <f t="shared" si="134"/>
        <v>40.904696468528066</v>
      </c>
      <c r="AG23" s="60">
        <f t="shared" si="135"/>
        <v>43.96372458410351</v>
      </c>
      <c r="AH23" s="55">
        <v>17</v>
      </c>
      <c r="AI23" s="56">
        <v>0.55763888888888891</v>
      </c>
      <c r="AJ23" s="57">
        <v>0.64930555555555558</v>
      </c>
      <c r="AK23" s="58">
        <f t="shared" si="136"/>
        <v>132</v>
      </c>
      <c r="AL23" s="52">
        <v>0</v>
      </c>
      <c r="AM23" s="52">
        <v>21.55</v>
      </c>
      <c r="AN23" s="52">
        <f t="shared" si="137"/>
        <v>21.55</v>
      </c>
      <c r="AO23" s="52">
        <v>0</v>
      </c>
      <c r="AP23" s="52">
        <v>22.44</v>
      </c>
      <c r="AQ23" s="59">
        <f t="shared" si="3"/>
        <v>91.65337586390217</v>
      </c>
      <c r="AR23" s="40">
        <f t="shared" si="297"/>
        <v>22.44</v>
      </c>
      <c r="AS23" s="41">
        <f t="shared" si="298"/>
        <v>48.151571164510166</v>
      </c>
      <c r="AT23" s="42">
        <f t="shared" si="138"/>
        <v>44.132540503782842</v>
      </c>
      <c r="AU23" s="60">
        <f t="shared" si="139"/>
        <v>47.520835360119328</v>
      </c>
      <c r="AV23" s="55">
        <v>17</v>
      </c>
      <c r="AW23" s="57">
        <v>0.64930555555555558</v>
      </c>
      <c r="AX23" s="57">
        <v>0.74236111111111114</v>
      </c>
      <c r="AY23" s="58">
        <f t="shared" si="299"/>
        <v>134</v>
      </c>
      <c r="AZ23" s="52">
        <v>0</v>
      </c>
      <c r="BA23" s="52">
        <v>23.5</v>
      </c>
      <c r="BB23" s="52">
        <f t="shared" si="300"/>
        <v>23.5</v>
      </c>
      <c r="BC23" s="52">
        <v>0</v>
      </c>
      <c r="BD23" s="52">
        <v>23.34</v>
      </c>
      <c r="BE23" s="59">
        <f t="shared" si="8"/>
        <v>98.455092956271301</v>
      </c>
      <c r="BF23" s="40">
        <f t="shared" si="301"/>
        <v>23.34</v>
      </c>
      <c r="BG23" s="41">
        <f t="shared" si="302"/>
        <v>46.072088724584106</v>
      </c>
      <c r="BH23" s="42">
        <f t="shared" si="303"/>
        <v>45.360317780685072</v>
      </c>
      <c r="BI23" s="60">
        <f t="shared" si="304"/>
        <v>53.094775175586228</v>
      </c>
      <c r="BJ23" s="55">
        <v>17</v>
      </c>
      <c r="BK23" s="57">
        <v>0.74236111111111114</v>
      </c>
      <c r="BL23" s="57">
        <v>0.81666666666666676</v>
      </c>
      <c r="BM23" s="58">
        <f t="shared" si="305"/>
        <v>107.0000000000001</v>
      </c>
      <c r="BN23" s="52">
        <v>0</v>
      </c>
      <c r="BO23" s="52">
        <v>17.25</v>
      </c>
      <c r="BP23" s="52">
        <f t="shared" si="306"/>
        <v>17.25</v>
      </c>
      <c r="BQ23" s="52">
        <v>0</v>
      </c>
      <c r="BR23" s="52">
        <v>23.39</v>
      </c>
      <c r="BS23" s="59">
        <f t="shared" si="15"/>
        <v>90.506640432857751</v>
      </c>
      <c r="BT23" s="40">
        <f t="shared" si="307"/>
        <v>23.39</v>
      </c>
      <c r="BU23" s="41">
        <f t="shared" si="308"/>
        <v>45.956561922365992</v>
      </c>
      <c r="BV23" s="42">
        <f t="shared" si="309"/>
        <v>41.593740254379412</v>
      </c>
      <c r="BW23" s="60">
        <f t="shared" si="310"/>
        <v>48.912900178478338</v>
      </c>
      <c r="BX23" s="164"/>
      <c r="BY23" s="55">
        <v>17</v>
      </c>
      <c r="BZ23" s="57">
        <v>0.41180555555555554</v>
      </c>
      <c r="CA23" s="57">
        <v>0.50208333333333333</v>
      </c>
      <c r="CB23" s="58">
        <f t="shared" si="311"/>
        <v>130.00000000000003</v>
      </c>
      <c r="CC23" s="52">
        <v>1.85</v>
      </c>
      <c r="CD23" s="52">
        <v>20.25</v>
      </c>
      <c r="CE23" s="52">
        <f t="shared" si="312"/>
        <v>18.399999999999999</v>
      </c>
      <c r="CF23" s="52">
        <v>0.495</v>
      </c>
      <c r="CG23" s="52">
        <v>25.15</v>
      </c>
      <c r="CH23" s="15">
        <v>1</v>
      </c>
      <c r="CI23" s="59">
        <f t="shared" si="21"/>
        <v>79.460188933873127</v>
      </c>
      <c r="CJ23" s="40">
        <f t="shared" si="313"/>
        <v>27.62889945652174</v>
      </c>
      <c r="CK23" s="41">
        <f t="shared" si="314"/>
        <v>36.162431939644776</v>
      </c>
      <c r="CL23" s="42">
        <f t="shared" si="315"/>
        <v>28.734736742325023</v>
      </c>
      <c r="CM23" s="60">
        <f t="shared" si="316"/>
        <v>50.725452191548101</v>
      </c>
      <c r="CN23" s="55">
        <v>17</v>
      </c>
      <c r="CO23" s="57">
        <v>0.50208333333333333</v>
      </c>
      <c r="CP23" s="57">
        <v>0.5854166666666667</v>
      </c>
      <c r="CQ23" s="58">
        <f t="shared" si="317"/>
        <v>120.00000000000004</v>
      </c>
      <c r="CR23" s="52">
        <v>2.15</v>
      </c>
      <c r="CS23" s="52">
        <v>18.8</v>
      </c>
      <c r="CT23" s="52">
        <f t="shared" si="318"/>
        <v>16.650000000000002</v>
      </c>
      <c r="CU23" s="52">
        <v>0.495</v>
      </c>
      <c r="CV23" s="52">
        <v>24.64</v>
      </c>
      <c r="CW23" s="15">
        <v>1</v>
      </c>
      <c r="CX23" s="59">
        <f t="shared" si="27"/>
        <v>77.89473684210526</v>
      </c>
      <c r="CY23" s="40">
        <f t="shared" si="319"/>
        <v>27.757822822822821</v>
      </c>
      <c r="CZ23" s="41">
        <f t="shared" si="320"/>
        <v>35.864549854845613</v>
      </c>
      <c r="DA23" s="42">
        <f t="shared" si="321"/>
        <v>27.936596729037632</v>
      </c>
      <c r="DB23" s="60">
        <f t="shared" si="322"/>
        <v>49.958140113067628</v>
      </c>
      <c r="DC23" s="55">
        <v>17</v>
      </c>
      <c r="DD23" s="57">
        <v>0.5854166666666667</v>
      </c>
      <c r="DE23" s="57">
        <v>0.67291666666666661</v>
      </c>
      <c r="DF23" s="58">
        <f t="shared" si="323"/>
        <v>125.99999999999987</v>
      </c>
      <c r="DG23" s="52">
        <v>2.2000000000000002</v>
      </c>
      <c r="DH23" s="52">
        <v>20.45</v>
      </c>
      <c r="DI23" s="52">
        <f t="shared" si="324"/>
        <v>18.25</v>
      </c>
      <c r="DJ23" s="52">
        <v>0.495</v>
      </c>
      <c r="DK23" s="52">
        <v>24.64</v>
      </c>
      <c r="DL23" s="15">
        <v>1</v>
      </c>
      <c r="DM23" s="59">
        <f t="shared" si="34"/>
        <v>81.314397103870874</v>
      </c>
      <c r="DN23" s="40">
        <f t="shared" si="325"/>
        <v>27.5506301369863</v>
      </c>
      <c r="DO23" s="41">
        <f t="shared" si="326"/>
        <v>36.343276023599124</v>
      </c>
      <c r="DP23" s="42">
        <f t="shared" si="327"/>
        <v>29.552315786385282</v>
      </c>
      <c r="DQ23" s="60">
        <f t="shared" si="328"/>
        <v>51.762081317485595</v>
      </c>
      <c r="DR23" s="55">
        <v>17</v>
      </c>
      <c r="DS23" s="57">
        <v>0.67291666666666661</v>
      </c>
      <c r="DT23" s="57">
        <v>0.7402777777777777</v>
      </c>
      <c r="DU23" s="58">
        <f t="shared" si="329"/>
        <v>96.999999999999986</v>
      </c>
      <c r="DV23" s="52">
        <v>2.25</v>
      </c>
      <c r="DW23" s="52">
        <v>17.600000000000001</v>
      </c>
      <c r="DX23" s="52">
        <f t="shared" si="330"/>
        <v>15.350000000000001</v>
      </c>
      <c r="DY23" s="52">
        <v>0.495</v>
      </c>
      <c r="DZ23" s="52">
        <v>24.2</v>
      </c>
      <c r="EA23" s="15">
        <v>1</v>
      </c>
      <c r="EB23" s="59">
        <f t="shared" si="331"/>
        <v>88.840658346898195</v>
      </c>
      <c r="EC23" s="40">
        <f t="shared" si="332"/>
        <v>27.684348534201952</v>
      </c>
      <c r="ED23" s="41">
        <f t="shared" si="333"/>
        <v>36.034314847038004</v>
      </c>
      <c r="EE23" s="42">
        <f t="shared" si="334"/>
        <v>32.013122540902643</v>
      </c>
      <c r="EF23" s="60">
        <f t="shared" si="335"/>
        <v>56.827535805995552</v>
      </c>
      <c r="EG23" s="55">
        <v>17</v>
      </c>
      <c r="EH23" s="57">
        <v>0.7402777777777777</v>
      </c>
      <c r="EI23" s="57">
        <v>0.8041666666666667</v>
      </c>
      <c r="EJ23" s="58">
        <f t="shared" si="336"/>
        <v>92.000000000000156</v>
      </c>
      <c r="EK23" s="52">
        <v>1.8</v>
      </c>
      <c r="EL23" s="52">
        <v>16.55</v>
      </c>
      <c r="EM23" s="52">
        <f t="shared" si="337"/>
        <v>14.75</v>
      </c>
      <c r="EN23" s="52">
        <v>0.495</v>
      </c>
      <c r="EO23" s="52">
        <v>24.9</v>
      </c>
      <c r="EP23" s="15">
        <v>1</v>
      </c>
      <c r="EQ23" s="59">
        <f t="shared" si="338"/>
        <v>90.007627765064683</v>
      </c>
      <c r="ER23" s="40">
        <f t="shared" si="339"/>
        <v>27.866491525423726</v>
      </c>
      <c r="ES23" s="41">
        <f t="shared" si="340"/>
        <v>35.613466900592137</v>
      </c>
      <c r="ET23" s="42">
        <f t="shared" si="341"/>
        <v>32.054836722119489</v>
      </c>
      <c r="EU23" s="97">
        <f t="shared" si="342"/>
        <v>57.952791042945194</v>
      </c>
      <c r="EV23" s="164"/>
      <c r="EW23" s="108">
        <f t="shared" si="343"/>
        <v>86.118952398625765</v>
      </c>
      <c r="EX23" s="61">
        <f t="shared" si="344"/>
        <v>11.357377966433374</v>
      </c>
      <c r="EY23" s="61">
        <f t="shared" si="345"/>
        <v>13.188012220425719</v>
      </c>
      <c r="EZ23" s="105">
        <f t="shared" si="346"/>
        <v>22.948</v>
      </c>
      <c r="FA23" s="159">
        <f t="shared" si="347"/>
        <v>0.43050667822926902</v>
      </c>
      <c r="FB23" s="177">
        <f t="shared" si="146"/>
        <v>1.8760095791758282</v>
      </c>
      <c r="FC23" s="241">
        <f t="shared" si="147"/>
        <v>46.977818853974121</v>
      </c>
      <c r="FD23" s="65">
        <f t="shared" si="348"/>
        <v>40.455047790147411</v>
      </c>
      <c r="FE23" s="170">
        <f t="shared" si="349"/>
        <v>5.3392093846013937</v>
      </c>
      <c r="FF23" s="170">
        <f t="shared" si="350"/>
        <v>46.975777878590371</v>
      </c>
      <c r="FG23" s="166">
        <f t="shared" si="351"/>
        <v>45.663904608478362</v>
      </c>
      <c r="FH23" s="168">
        <f t="shared" si="352"/>
        <v>6.1570265322783397</v>
      </c>
      <c r="FI23" s="168">
        <f t="shared" si="353"/>
        <v>53.024222121409636</v>
      </c>
      <c r="FJ23" s="164"/>
      <c r="FK23" s="59">
        <f t="shared" si="354"/>
        <v>83.503521798362428</v>
      </c>
      <c r="FL23" s="101">
        <f t="shared" si="355"/>
        <v>4.9676492877504321</v>
      </c>
      <c r="FM23" s="105">
        <f t="shared" si="356"/>
        <v>27.697638495191306</v>
      </c>
      <c r="FN23" s="159">
        <f t="shared" si="357"/>
        <v>0.10830201751913401</v>
      </c>
      <c r="FO23" s="177">
        <f t="shared" si="149"/>
        <v>0.39101534788944819</v>
      </c>
      <c r="FP23" s="241">
        <f t="shared" si="150"/>
        <v>36.003607913143924</v>
      </c>
      <c r="FQ23" s="191">
        <f t="shared" si="358"/>
        <v>30.058321704154014</v>
      </c>
      <c r="FR23" s="195">
        <f t="shared" si="151"/>
        <v>1.6921556984121919</v>
      </c>
      <c r="FS23" s="198">
        <f t="shared" si="152"/>
        <v>35.996471833531082</v>
      </c>
      <c r="FT23" s="210">
        <f t="shared" si="359"/>
        <v>53.445200094208417</v>
      </c>
      <c r="FU23" s="207">
        <f t="shared" si="153"/>
        <v>3.2908380638074552</v>
      </c>
      <c r="FV23" s="204">
        <f t="shared" si="154"/>
        <v>64.003528166468925</v>
      </c>
      <c r="FW23" s="213"/>
      <c r="FX23" s="217">
        <f t="shared" si="360"/>
        <v>84.811237098494104</v>
      </c>
      <c r="FY23" s="218">
        <f t="shared" si="361"/>
        <v>8.8624999952302232</v>
      </c>
      <c r="FZ23" s="219">
        <f t="shared" si="362"/>
        <v>10.449676597616312</v>
      </c>
      <c r="GA23" s="220">
        <f t="shared" si="363"/>
        <v>0.6671939254191781</v>
      </c>
      <c r="GB23" s="40">
        <f t="shared" si="364"/>
        <v>25.322819247595653</v>
      </c>
      <c r="GC23" s="124">
        <f t="shared" si="365"/>
        <v>2.395474717514285</v>
      </c>
      <c r="GD23" s="120">
        <f t="shared" si="366"/>
        <v>9.4597473294436991</v>
      </c>
      <c r="GE23" s="126">
        <f t="shared" si="367"/>
        <v>-33.834163735323273</v>
      </c>
      <c r="GF23" s="62">
        <f t="shared" si="368"/>
        <v>35.256684747150715</v>
      </c>
      <c r="GG23" s="63">
        <f t="shared" si="369"/>
        <v>6.535155101980016</v>
      </c>
      <c r="GH23" s="64">
        <f t="shared" si="370"/>
        <v>18.535931976724378</v>
      </c>
      <c r="GI23" s="105">
        <f t="shared" si="371"/>
        <v>41.490713383559026</v>
      </c>
      <c r="GJ23" s="66">
        <f t="shared" si="372"/>
        <v>5.5348306781753651</v>
      </c>
      <c r="GK23" s="230">
        <f t="shared" si="373"/>
        <v>13.339926520445367</v>
      </c>
      <c r="GL23" s="210">
        <f t="shared" si="157"/>
        <v>49.554552351343389</v>
      </c>
      <c r="GM23" s="207">
        <f t="shared" si="158"/>
        <v>6.2854144890970769</v>
      </c>
      <c r="GN23" s="204">
        <f t="shared" si="159"/>
        <v>12.683828610807103</v>
      </c>
      <c r="GO23" s="142">
        <f t="shared" si="374"/>
        <v>-1.3077153001316617</v>
      </c>
      <c r="GP23" s="53">
        <f t="shared" si="375"/>
        <v>1.2505313459941902</v>
      </c>
      <c r="GQ23" s="53">
        <f t="shared" si="376"/>
        <v>-5.5344234652764044</v>
      </c>
      <c r="GR23" s="53">
        <f t="shared" si="377"/>
        <v>-12.336140557645535</v>
      </c>
      <c r="GS23" s="53">
        <f t="shared" si="378"/>
        <v>-4.3876880342319851</v>
      </c>
      <c r="GT23" s="53">
        <f t="shared" si="160"/>
        <v>12.336140557645535</v>
      </c>
      <c r="GU23" s="67">
        <f t="shared" si="161"/>
        <v>1.2505313459941902</v>
      </c>
      <c r="GV23" s="142">
        <f t="shared" si="379"/>
        <v>4.043332864489301</v>
      </c>
      <c r="GW23" s="53">
        <f t="shared" si="380"/>
        <v>5.6087849562571677</v>
      </c>
      <c r="GX23" s="53">
        <f t="shared" si="381"/>
        <v>2.1891246944915537</v>
      </c>
      <c r="GY23" s="53">
        <f t="shared" si="382"/>
        <v>-5.3371365485357671</v>
      </c>
      <c r="GZ23" s="53">
        <f t="shared" si="383"/>
        <v>-6.5041059667022552</v>
      </c>
      <c r="HA23" s="53">
        <f t="shared" si="162"/>
        <v>6.5041059667022552</v>
      </c>
      <c r="HB23" s="53">
        <f t="shared" si="248"/>
        <v>5.6087849562571677</v>
      </c>
      <c r="HC23" s="142">
        <f t="shared" si="384"/>
        <v>-0.20199999999999818</v>
      </c>
      <c r="HD23" s="53">
        <f t="shared" si="385"/>
        <v>0.52799999999999869</v>
      </c>
      <c r="HE23" s="53">
        <f t="shared" si="386"/>
        <v>0.50799999999999912</v>
      </c>
      <c r="HF23" s="53">
        <f t="shared" si="387"/>
        <v>-0.39199999999999946</v>
      </c>
      <c r="HG23" s="53">
        <f t="shared" si="388"/>
        <v>-0.44200000000000017</v>
      </c>
      <c r="HH23" s="96">
        <f t="shared" si="164"/>
        <v>0.44200000000000017</v>
      </c>
      <c r="HI23" s="96">
        <f t="shared" si="165"/>
        <v>0.52799999999999869</v>
      </c>
      <c r="HJ23" s="238">
        <f t="shared" si="389"/>
        <v>6.8739038669566099E-2</v>
      </c>
      <c r="HK23" s="96">
        <f t="shared" si="390"/>
        <v>-6.0184327631514378E-2</v>
      </c>
      <c r="HL23" s="96">
        <f t="shared" si="391"/>
        <v>0.14700835820500657</v>
      </c>
      <c r="HM23" s="96">
        <f t="shared" si="392"/>
        <v>1.3289960989354199E-2</v>
      </c>
      <c r="HN23" s="96">
        <f t="shared" si="393"/>
        <v>-0.1688530302324196</v>
      </c>
      <c r="HO23" s="96">
        <f t="shared" si="166"/>
        <v>0.1688530302324196</v>
      </c>
      <c r="HP23" s="96">
        <f t="shared" si="167"/>
        <v>0.14700835820500657</v>
      </c>
      <c r="HQ23" s="68">
        <f t="shared" si="394"/>
        <v>0.46672828096117769</v>
      </c>
      <c r="HR23" s="50">
        <f t="shared" si="395"/>
        <v>-1.2199630314232905</v>
      </c>
      <c r="HS23" s="50">
        <f t="shared" si="396"/>
        <v>-1.1737523105360452</v>
      </c>
      <c r="HT23" s="50">
        <f t="shared" si="397"/>
        <v>10.943504006936116</v>
      </c>
      <c r="HU23" s="50">
        <f t="shared" si="398"/>
        <v>11.364351953381984</v>
      </c>
      <c r="HV23" s="53">
        <f t="shared" si="168"/>
        <v>1.2199630314232905</v>
      </c>
      <c r="HW23" s="53">
        <f t="shared" si="169"/>
        <v>11.364351953381984</v>
      </c>
      <c r="HX23" s="68">
        <f t="shared" si="399"/>
        <v>-0.15882402650085226</v>
      </c>
      <c r="HY23" s="50">
        <f t="shared" si="400"/>
        <v>0.13905805829831053</v>
      </c>
      <c r="HZ23" s="50">
        <f t="shared" si="401"/>
        <v>-0.33966811045520018</v>
      </c>
      <c r="IA23" s="50">
        <f t="shared" si="402"/>
        <v>-3.0706933894080635E-2</v>
      </c>
      <c r="IB23" s="50">
        <f t="shared" si="403"/>
        <v>0.39014101255178701</v>
      </c>
      <c r="IC23" s="53">
        <f t="shared" si="170"/>
        <v>0.33966811045520018</v>
      </c>
      <c r="ID23" s="53">
        <f t="shared" si="171"/>
        <v>0.39014101255178701</v>
      </c>
      <c r="IE23" s="68">
        <f t="shared" si="404"/>
        <v>10.171103846785773</v>
      </c>
      <c r="IF23" s="50">
        <f t="shared" si="405"/>
        <v>-0.44964867838065459</v>
      </c>
      <c r="IG23" s="50">
        <f t="shared" si="406"/>
        <v>-3.6774927136354307</v>
      </c>
      <c r="IH23" s="50">
        <f t="shared" si="407"/>
        <v>-4.9052699905376613</v>
      </c>
      <c r="II23" s="50">
        <f t="shared" si="408"/>
        <v>-1.1386924642320011</v>
      </c>
      <c r="IJ23" s="53">
        <f t="shared" si="172"/>
        <v>4.9052699905376613</v>
      </c>
      <c r="IK23" s="67">
        <f t="shared" si="173"/>
        <v>10.171103846785773</v>
      </c>
      <c r="IL23" s="50">
        <f t="shared" si="409"/>
        <v>1.3235849618289919</v>
      </c>
      <c r="IM23" s="50">
        <f t="shared" si="410"/>
        <v>2.1217249751163827</v>
      </c>
      <c r="IN23" s="50">
        <f t="shared" si="411"/>
        <v>0.50600591776873216</v>
      </c>
      <c r="IO23" s="50">
        <f t="shared" si="412"/>
        <v>-1.9548008367486283</v>
      </c>
      <c r="IP23" s="50">
        <f t="shared" si="413"/>
        <v>-1.9965150179654749</v>
      </c>
      <c r="IQ23" s="53">
        <f t="shared" si="414"/>
        <v>1.9965150179654749</v>
      </c>
      <c r="IR23" s="53">
        <f t="shared" si="415"/>
        <v>2.1217249751163827</v>
      </c>
      <c r="IS23" s="68">
        <f t="shared" si="416"/>
        <v>10.836616864373951</v>
      </c>
      <c r="IT23" s="50">
        <f t="shared" si="417"/>
        <v>1.7001800243748519</v>
      </c>
      <c r="IU23" s="50">
        <f t="shared" si="418"/>
        <v>-1.8569307516409665</v>
      </c>
      <c r="IV23" s="50">
        <f t="shared" si="419"/>
        <v>-7.430870567107867</v>
      </c>
      <c r="IW23" s="50">
        <f t="shared" si="420"/>
        <v>-3.2489955699999769</v>
      </c>
      <c r="IX23" s="53">
        <f t="shared" si="176"/>
        <v>7.430870567107867</v>
      </c>
      <c r="IY23" s="53">
        <f t="shared" si="177"/>
        <v>10.836616864373951</v>
      </c>
      <c r="IZ23" s="68">
        <f t="shared" si="421"/>
        <v>2.7197479026603162</v>
      </c>
      <c r="JA23" s="50">
        <f t="shared" si="422"/>
        <v>3.4870599811407885</v>
      </c>
      <c r="JB23" s="50">
        <f t="shared" si="423"/>
        <v>1.6831187767228215</v>
      </c>
      <c r="JC23" s="50">
        <f t="shared" si="424"/>
        <v>-3.3823357117871353</v>
      </c>
      <c r="JD23" s="50">
        <f t="shared" si="425"/>
        <v>-4.5075909487367767</v>
      </c>
      <c r="JE23" s="53">
        <f t="shared" si="178"/>
        <v>4.5075909487367767</v>
      </c>
      <c r="JF23" s="67">
        <f t="shared" si="179"/>
        <v>3.4870599811407885</v>
      </c>
    </row>
    <row r="24" spans="1:266" x14ac:dyDescent="0.25">
      <c r="A24" s="51">
        <v>3</v>
      </c>
      <c r="B24" s="52">
        <v>6</v>
      </c>
      <c r="C24" s="142">
        <v>488944.4</v>
      </c>
      <c r="D24" s="53">
        <v>4271469.9000000004</v>
      </c>
      <c r="E24" s="54">
        <v>0.46</v>
      </c>
      <c r="F24" s="55">
        <v>18</v>
      </c>
      <c r="G24" s="56">
        <v>0.40069444444444446</v>
      </c>
      <c r="H24" s="57">
        <v>0.46736111111111112</v>
      </c>
      <c r="I24" s="58">
        <f t="shared" si="126"/>
        <v>95.999999999999972</v>
      </c>
      <c r="J24" s="52">
        <v>0</v>
      </c>
      <c r="K24" s="52">
        <v>4.25</v>
      </c>
      <c r="L24" s="52">
        <f t="shared" si="127"/>
        <v>4.25</v>
      </c>
      <c r="M24" s="52">
        <v>0</v>
      </c>
      <c r="N24" s="52">
        <v>40.46</v>
      </c>
      <c r="O24" s="59">
        <f t="shared" si="180"/>
        <v>24.85380116959065</v>
      </c>
      <c r="P24" s="40">
        <f t="shared" si="128"/>
        <v>40.46</v>
      </c>
      <c r="Q24" s="41">
        <f t="shared" si="295"/>
        <v>6.5157116451016641</v>
      </c>
      <c r="R24" s="42">
        <f t="shared" si="129"/>
        <v>1.6194020170574317</v>
      </c>
      <c r="S24" s="60">
        <f t="shared" si="130"/>
        <v>23.234399152533218</v>
      </c>
      <c r="T24" s="55">
        <v>18</v>
      </c>
      <c r="U24" s="56">
        <v>0.46736111111111112</v>
      </c>
      <c r="V24" s="57">
        <v>0.55763888888888891</v>
      </c>
      <c r="W24" s="58">
        <f t="shared" si="131"/>
        <v>130.00000000000003</v>
      </c>
      <c r="X24" s="52">
        <v>0</v>
      </c>
      <c r="Y24" s="52">
        <v>2.4500000000000002</v>
      </c>
      <c r="Z24" s="52">
        <f t="shared" si="132"/>
        <v>2.4500000000000002</v>
      </c>
      <c r="AA24" s="52">
        <v>0</v>
      </c>
      <c r="AB24" s="52">
        <v>40.53</v>
      </c>
      <c r="AC24" s="59">
        <f t="shared" si="1"/>
        <v>10.580296896086368</v>
      </c>
      <c r="AD24" s="40">
        <f t="shared" si="133"/>
        <v>40.53</v>
      </c>
      <c r="AE24" s="41">
        <f t="shared" si="296"/>
        <v>6.3539741219963028</v>
      </c>
      <c r="AF24" s="42">
        <f t="shared" si="134"/>
        <v>0.6722693268077059</v>
      </c>
      <c r="AG24" s="60">
        <f t="shared" si="135"/>
        <v>9.9080275692786621</v>
      </c>
      <c r="AH24" s="55">
        <v>18</v>
      </c>
      <c r="AI24" s="56">
        <v>0.55763888888888891</v>
      </c>
      <c r="AJ24" s="57">
        <v>0.6479166666666667</v>
      </c>
      <c r="AK24" s="58">
        <f t="shared" si="136"/>
        <v>130.00000000000003</v>
      </c>
      <c r="AL24" s="52">
        <v>0</v>
      </c>
      <c r="AM24" s="52">
        <v>2.4</v>
      </c>
      <c r="AN24" s="52">
        <f t="shared" si="137"/>
        <v>2.4</v>
      </c>
      <c r="AO24" s="52">
        <v>0</v>
      </c>
      <c r="AP24" s="52">
        <v>40.92</v>
      </c>
      <c r="AQ24" s="59">
        <f t="shared" si="3"/>
        <v>10.364372469635626</v>
      </c>
      <c r="AR24" s="40">
        <f t="shared" si="297"/>
        <v>40.92</v>
      </c>
      <c r="AS24" s="41">
        <f t="shared" si="298"/>
        <v>5.4528650646950076</v>
      </c>
      <c r="AT24" s="42">
        <f t="shared" si="138"/>
        <v>0.56515524557162822</v>
      </c>
      <c r="AU24" s="60">
        <f t="shared" si="139"/>
        <v>9.7992172240639981</v>
      </c>
      <c r="AV24" s="55">
        <v>18</v>
      </c>
      <c r="AW24" s="57">
        <v>0.6479166666666667</v>
      </c>
      <c r="AX24" s="57">
        <v>0.74236111111111114</v>
      </c>
      <c r="AY24" s="58">
        <f t="shared" si="299"/>
        <v>136</v>
      </c>
      <c r="AZ24" s="52">
        <v>0</v>
      </c>
      <c r="BA24" s="52">
        <v>4.3499999999999996</v>
      </c>
      <c r="BB24" s="52">
        <f t="shared" si="300"/>
        <v>4.3499999999999996</v>
      </c>
      <c r="BC24" s="52">
        <v>0</v>
      </c>
      <c r="BD24" s="52">
        <v>39.82</v>
      </c>
      <c r="BE24" s="59">
        <f t="shared" si="8"/>
        <v>17.956656346749224</v>
      </c>
      <c r="BF24" s="40">
        <f t="shared" si="301"/>
        <v>39.82</v>
      </c>
      <c r="BG24" s="41">
        <f t="shared" si="302"/>
        <v>7.994454713493532</v>
      </c>
      <c r="BH24" s="42">
        <f t="shared" si="303"/>
        <v>1.4355367596985289</v>
      </c>
      <c r="BI24" s="60">
        <f t="shared" si="304"/>
        <v>16.521119587050695</v>
      </c>
      <c r="BJ24" s="55">
        <v>18</v>
      </c>
      <c r="BK24" s="57">
        <v>0.74236111111111114</v>
      </c>
      <c r="BL24" s="57">
        <v>0.81597222222222221</v>
      </c>
      <c r="BM24" s="58">
        <f t="shared" si="305"/>
        <v>105.99999999999994</v>
      </c>
      <c r="BN24" s="52">
        <v>0</v>
      </c>
      <c r="BO24" s="52">
        <v>4.25</v>
      </c>
      <c r="BP24" s="52">
        <f t="shared" si="306"/>
        <v>4.25</v>
      </c>
      <c r="BQ24" s="52">
        <v>0</v>
      </c>
      <c r="BR24" s="52">
        <v>37.85</v>
      </c>
      <c r="BS24" s="59">
        <f t="shared" si="15"/>
        <v>22.509102946044369</v>
      </c>
      <c r="BT24" s="40">
        <f t="shared" si="307"/>
        <v>37.85</v>
      </c>
      <c r="BU24" s="41">
        <f t="shared" si="308"/>
        <v>12.546210720887244</v>
      </c>
      <c r="BV24" s="42">
        <f t="shared" si="309"/>
        <v>2.8240394869921648</v>
      </c>
      <c r="BW24" s="60">
        <f t="shared" si="310"/>
        <v>19.685063459052202</v>
      </c>
      <c r="BX24" s="164"/>
      <c r="BY24" s="55">
        <v>18</v>
      </c>
      <c r="BZ24" s="57">
        <v>0.41111111111111115</v>
      </c>
      <c r="CA24" s="57">
        <v>0.50138888888888888</v>
      </c>
      <c r="CB24" s="58">
        <f t="shared" si="311"/>
        <v>129.99999999999994</v>
      </c>
      <c r="CC24" s="52">
        <v>2</v>
      </c>
      <c r="CD24" s="52">
        <v>10</v>
      </c>
      <c r="CE24" s="52">
        <f t="shared" si="312"/>
        <v>8</v>
      </c>
      <c r="CF24" s="52">
        <v>0.495</v>
      </c>
      <c r="CG24" s="52">
        <v>33.28</v>
      </c>
      <c r="CH24" s="15">
        <v>1</v>
      </c>
      <c r="CI24" s="59">
        <f t="shared" si="21"/>
        <v>34.547908232118772</v>
      </c>
      <c r="CJ24" s="40">
        <f t="shared" si="313"/>
        <v>41.47625</v>
      </c>
      <c r="CK24" s="41">
        <f t="shared" si="314"/>
        <v>4.1676293900184858</v>
      </c>
      <c r="CL24" s="42">
        <f t="shared" si="315"/>
        <v>1.439828777118398</v>
      </c>
      <c r="CM24" s="60">
        <f t="shared" si="316"/>
        <v>33.108079455000372</v>
      </c>
      <c r="CN24" s="55">
        <v>18</v>
      </c>
      <c r="CO24" s="57">
        <v>0.50138888888888888</v>
      </c>
      <c r="CP24" s="57">
        <v>0.5854166666666667</v>
      </c>
      <c r="CQ24" s="58">
        <f t="shared" si="317"/>
        <v>121.00000000000006</v>
      </c>
      <c r="CR24" s="52">
        <v>2.0499999999999998</v>
      </c>
      <c r="CS24" s="52">
        <v>7.95</v>
      </c>
      <c r="CT24" s="52">
        <f t="shared" si="318"/>
        <v>5.9</v>
      </c>
      <c r="CU24" s="52">
        <v>0.495</v>
      </c>
      <c r="CV24" s="52">
        <v>33.42</v>
      </c>
      <c r="CW24" s="135">
        <v>3</v>
      </c>
      <c r="CX24" s="59">
        <f t="shared" si="27"/>
        <v>27.374220675656069</v>
      </c>
      <c r="CY24" s="40">
        <f t="shared" si="319"/>
        <v>44.86004237288136</v>
      </c>
      <c r="CZ24" s="41">
        <f t="shared" si="320"/>
        <v>-3.6507448541621037</v>
      </c>
      <c r="DA24" s="42">
        <f t="shared" si="321"/>
        <v>-0.99936295268349251</v>
      </c>
      <c r="DB24" s="60">
        <f t="shared" si="322"/>
        <v>28.37358362833956</v>
      </c>
      <c r="DC24" s="55">
        <v>18</v>
      </c>
      <c r="DD24" s="57">
        <v>0.5854166666666667</v>
      </c>
      <c r="DE24" s="57">
        <v>0.67083333333333339</v>
      </c>
      <c r="DF24" s="58">
        <f t="shared" si="323"/>
        <v>123.00000000000004</v>
      </c>
      <c r="DG24" s="52">
        <v>2</v>
      </c>
      <c r="DH24" s="52">
        <v>7.85</v>
      </c>
      <c r="DI24" s="52">
        <f t="shared" si="324"/>
        <v>5.85</v>
      </c>
      <c r="DJ24" s="52">
        <v>0.495</v>
      </c>
      <c r="DK24" s="52">
        <v>33.42</v>
      </c>
      <c r="DL24" s="135">
        <v>3</v>
      </c>
      <c r="DM24" s="59">
        <f t="shared" si="34"/>
        <v>26.700898587933239</v>
      </c>
      <c r="DN24" s="40">
        <f t="shared" si="325"/>
        <v>44.676410256410257</v>
      </c>
      <c r="DO24" s="41">
        <f t="shared" si="326"/>
        <v>-3.2264562301530866</v>
      </c>
      <c r="DP24" s="42">
        <f t="shared" si="327"/>
        <v>-0.86149280599722955</v>
      </c>
      <c r="DQ24" s="60">
        <f t="shared" si="328"/>
        <v>27.562391393930469</v>
      </c>
      <c r="DR24" s="55">
        <v>18</v>
      </c>
      <c r="DS24" s="57">
        <v>0.67083333333333339</v>
      </c>
      <c r="DT24" s="57">
        <v>0.7402777777777777</v>
      </c>
      <c r="DU24" s="58">
        <f t="shared" si="329"/>
        <v>99.999999999999815</v>
      </c>
      <c r="DV24" s="52">
        <v>1.95</v>
      </c>
      <c r="DW24" s="52">
        <v>6</v>
      </c>
      <c r="DX24" s="52">
        <f t="shared" si="330"/>
        <v>4.05</v>
      </c>
      <c r="DY24" s="52">
        <v>0.495</v>
      </c>
      <c r="DZ24" s="52">
        <v>30.1</v>
      </c>
      <c r="EA24" s="135">
        <v>3</v>
      </c>
      <c r="EB24" s="59">
        <f t="shared" si="331"/>
        <v>22.7368421052632</v>
      </c>
      <c r="EC24" s="40">
        <f t="shared" si="332"/>
        <v>44.592592592592602</v>
      </c>
      <c r="ED24" s="41">
        <f t="shared" si="333"/>
        <v>-3.0327924967481543</v>
      </c>
      <c r="EE24" s="42">
        <f t="shared" si="334"/>
        <v>-0.68956124136589736</v>
      </c>
      <c r="EF24" s="60">
        <f t="shared" si="335"/>
        <v>23.426403346629098</v>
      </c>
      <c r="EG24" s="55">
        <v>18</v>
      </c>
      <c r="EH24" s="57">
        <v>0.7402777777777777</v>
      </c>
      <c r="EI24" s="57">
        <v>0.80208333333333337</v>
      </c>
      <c r="EJ24" s="58">
        <f t="shared" si="336"/>
        <v>89.000000000000171</v>
      </c>
      <c r="EK24" s="52">
        <v>2.15</v>
      </c>
      <c r="EL24" s="52">
        <v>4.7</v>
      </c>
      <c r="EM24" s="52">
        <f t="shared" si="337"/>
        <v>2.5500000000000003</v>
      </c>
      <c r="EN24" s="52">
        <v>0.495</v>
      </c>
      <c r="EO24" s="52">
        <v>24.8</v>
      </c>
      <c r="EP24" s="135">
        <v>3</v>
      </c>
      <c r="EQ24" s="59">
        <f t="shared" si="338"/>
        <v>16.0851567120047</v>
      </c>
      <c r="ER24" s="40">
        <f t="shared" si="339"/>
        <v>45.709803921568621</v>
      </c>
      <c r="ES24" s="41">
        <f t="shared" si="340"/>
        <v>-5.6141495415171443</v>
      </c>
      <c r="ET24" s="42">
        <f t="shared" si="341"/>
        <v>-0.90304475179932608</v>
      </c>
      <c r="EU24" s="97">
        <f t="shared" si="342"/>
        <v>16.988201463804025</v>
      </c>
      <c r="EV24" s="164"/>
      <c r="EW24" s="108">
        <f t="shared" si="343"/>
        <v>17.252845965621248</v>
      </c>
      <c r="EX24" s="61">
        <f t="shared" si="344"/>
        <v>5.9644293054713433</v>
      </c>
      <c r="EY24" s="61">
        <f t="shared" si="345"/>
        <v>34.57069817557241</v>
      </c>
      <c r="EZ24" s="105">
        <f t="shared" si="346"/>
        <v>39.916000000000004</v>
      </c>
      <c r="FA24" s="159">
        <f t="shared" si="347"/>
        <v>1.0916519591884586</v>
      </c>
      <c r="FB24" s="177">
        <f t="shared" si="146"/>
        <v>2.7348731315473955</v>
      </c>
      <c r="FC24" s="241">
        <f t="shared" si="147"/>
        <v>7.77264325323475</v>
      </c>
      <c r="FD24" s="65">
        <f t="shared" si="348"/>
        <v>1.423280567225492</v>
      </c>
      <c r="FE24" s="170">
        <f t="shared" si="349"/>
        <v>0.81254370215286542</v>
      </c>
      <c r="FF24" s="170">
        <f t="shared" si="350"/>
        <v>8.249540800755895</v>
      </c>
      <c r="FG24" s="166">
        <f t="shared" si="351"/>
        <v>15.829565398395754</v>
      </c>
      <c r="FH24" s="168">
        <f t="shared" si="352"/>
        <v>5.3217362727462616</v>
      </c>
      <c r="FI24" s="168">
        <f t="shared" si="353"/>
        <v>91.750459199244091</v>
      </c>
      <c r="FJ24" s="164"/>
      <c r="FK24" s="59">
        <f t="shared" si="354"/>
        <v>25.489005262595196</v>
      </c>
      <c r="FL24" s="101">
        <f t="shared" si="355"/>
        <v>6.0513339885334858</v>
      </c>
      <c r="FM24" s="105">
        <f t="shared" si="356"/>
        <v>44.263019828690574</v>
      </c>
      <c r="FN24" s="159">
        <f t="shared" si="357"/>
        <v>1.4488075137997709</v>
      </c>
      <c r="FO24" s="177">
        <f t="shared" si="149"/>
        <v>3.2731781957196637</v>
      </c>
      <c r="FP24" s="241">
        <f t="shared" si="150"/>
        <v>-2.2713027465124007</v>
      </c>
      <c r="FQ24" s="191">
        <f t="shared" si="358"/>
        <v>-0.40272659494550955</v>
      </c>
      <c r="FR24" s="195">
        <f t="shared" si="151"/>
        <v>0.92671938054233793</v>
      </c>
      <c r="FS24" s="198">
        <f>(FQ24/FK24)*100</f>
        <v>-1.5800012232588219</v>
      </c>
      <c r="FT24" s="210">
        <f t="shared" si="359"/>
        <v>25.891731857540709</v>
      </c>
      <c r="FU24" s="207">
        <f t="shared" si="153"/>
        <v>5.4106757856115317</v>
      </c>
      <c r="FV24" s="204">
        <f t="shared" si="154"/>
        <v>101.58000122325883</v>
      </c>
      <c r="FW24" s="213"/>
      <c r="FX24" s="217">
        <f t="shared" si="360"/>
        <v>21.370925614108224</v>
      </c>
      <c r="FY24" s="218">
        <f t="shared" si="361"/>
        <v>7.2838938749583351</v>
      </c>
      <c r="FZ24" s="219">
        <f t="shared" si="362"/>
        <v>34.083193243393268</v>
      </c>
      <c r="GA24" s="220">
        <f t="shared" si="363"/>
        <v>-3.0653284264271261</v>
      </c>
      <c r="GB24" s="40">
        <f t="shared" si="364"/>
        <v>42.089509914345278</v>
      </c>
      <c r="GC24" s="124">
        <f t="shared" si="365"/>
        <v>2.5237905922993251</v>
      </c>
      <c r="GD24" s="120">
        <f t="shared" si="366"/>
        <v>5.9962460894303424</v>
      </c>
      <c r="GE24" s="126">
        <f t="shared" si="367"/>
        <v>-7.5778213113967769</v>
      </c>
      <c r="GF24" s="62">
        <f t="shared" si="368"/>
        <v>0.51027698613999117</v>
      </c>
      <c r="GG24" s="63">
        <f t="shared" si="369"/>
        <v>1.2621781087332633</v>
      </c>
      <c r="GH24" s="64">
        <f t="shared" si="370"/>
        <v>247.3515645455727</v>
      </c>
      <c r="GI24" s="105">
        <f t="shared" si="371"/>
        <v>2.7506702533611738</v>
      </c>
      <c r="GJ24" s="66">
        <f t="shared" si="372"/>
        <v>5.8313091319300483</v>
      </c>
      <c r="GK24" s="230">
        <f t="shared" si="373"/>
        <v>211.99593534719389</v>
      </c>
      <c r="GL24" s="210">
        <f t="shared" si="157"/>
        <v>20.860648627968224</v>
      </c>
      <c r="GM24" s="207">
        <f t="shared" si="158"/>
        <v>7.3559461097617316</v>
      </c>
      <c r="GN24" s="204">
        <f t="shared" si="159"/>
        <v>35.262307711273607</v>
      </c>
      <c r="GO24" s="142">
        <f t="shared" si="374"/>
        <v>4.1180796484869759</v>
      </c>
      <c r="GP24" s="53">
        <f t="shared" si="375"/>
        <v>6.6725490695348793</v>
      </c>
      <c r="GQ24" s="53">
        <f t="shared" si="376"/>
        <v>6.8884734959856218</v>
      </c>
      <c r="GR24" s="53">
        <f t="shared" si="377"/>
        <v>-0.70381038112797611</v>
      </c>
      <c r="GS24" s="53">
        <f t="shared" si="378"/>
        <v>-5.256256980423121</v>
      </c>
      <c r="GT24" s="53">
        <f t="shared" si="160"/>
        <v>5.256256980423121</v>
      </c>
      <c r="GU24" s="67">
        <f t="shared" si="161"/>
        <v>6.8884734959856218</v>
      </c>
      <c r="GV24" s="142">
        <f t="shared" si="379"/>
        <v>-9.0589029695235759</v>
      </c>
      <c r="GW24" s="53">
        <f t="shared" si="380"/>
        <v>-1.8852154130608731</v>
      </c>
      <c r="GX24" s="53">
        <f t="shared" si="381"/>
        <v>-1.2118933253380426</v>
      </c>
      <c r="GY24" s="53">
        <f t="shared" si="382"/>
        <v>2.7521631573319958</v>
      </c>
      <c r="GZ24" s="53">
        <f t="shared" si="383"/>
        <v>9.4038485505904958</v>
      </c>
      <c r="HA24" s="53">
        <f t="shared" si="162"/>
        <v>9.0589029695235759</v>
      </c>
      <c r="HB24" s="53">
        <f t="shared" si="248"/>
        <v>9.4038485505904958</v>
      </c>
      <c r="HC24" s="142">
        <f t="shared" si="384"/>
        <v>-0.54399999999999693</v>
      </c>
      <c r="HD24" s="53">
        <f t="shared" si="385"/>
        <v>-0.61399999999999721</v>
      </c>
      <c r="HE24" s="53">
        <f t="shared" si="386"/>
        <v>-1.0039999999999978</v>
      </c>
      <c r="HF24" s="53">
        <f t="shared" si="387"/>
        <v>9.6000000000003638E-2</v>
      </c>
      <c r="HG24" s="53">
        <f t="shared" si="388"/>
        <v>2.0660000000000025</v>
      </c>
      <c r="HH24" s="96">
        <f t="shared" si="164"/>
        <v>1.0039999999999978</v>
      </c>
      <c r="HI24" s="96">
        <f t="shared" si="165"/>
        <v>2.0660000000000025</v>
      </c>
      <c r="HJ24" s="238">
        <f t="shared" si="389"/>
        <v>2.7867698286905735</v>
      </c>
      <c r="HK24" s="96">
        <f t="shared" si="390"/>
        <v>-0.59702254419078571</v>
      </c>
      <c r="HL24" s="96">
        <f t="shared" si="391"/>
        <v>-0.41339042771968337</v>
      </c>
      <c r="HM24" s="96">
        <f t="shared" si="392"/>
        <v>-0.3295727639020285</v>
      </c>
      <c r="HN24" s="96">
        <f t="shared" si="393"/>
        <v>-1.4467840928780475</v>
      </c>
      <c r="HO24" s="96">
        <f t="shared" si="166"/>
        <v>1.4467840928780475</v>
      </c>
      <c r="HP24" s="96">
        <f t="shared" si="167"/>
        <v>2.7867698286905735</v>
      </c>
      <c r="HQ24" s="68">
        <f t="shared" si="394"/>
        <v>1.2569316081330859</v>
      </c>
      <c r="HR24" s="50">
        <f t="shared" si="395"/>
        <v>1.4186691312384472</v>
      </c>
      <c r="HS24" s="50">
        <f t="shared" si="396"/>
        <v>2.3197781885397424</v>
      </c>
      <c r="HT24" s="50">
        <f t="shared" si="397"/>
        <v>10.805435749982905</v>
      </c>
      <c r="HU24" s="50">
        <f t="shared" si="398"/>
        <v>13.386792794751894</v>
      </c>
      <c r="HV24" s="53">
        <f t="shared" si="168"/>
        <v>-1.2569316081330859</v>
      </c>
      <c r="HW24" s="53">
        <f t="shared" si="169"/>
        <v>13.386792794751894</v>
      </c>
      <c r="HX24" s="68">
        <f t="shared" si="399"/>
        <v>-6.4389321365308865</v>
      </c>
      <c r="HY24" s="50">
        <f t="shared" si="400"/>
        <v>1.379442107649703</v>
      </c>
      <c r="HZ24" s="50">
        <f t="shared" si="401"/>
        <v>0.95515348364068586</v>
      </c>
      <c r="IA24" s="50">
        <f t="shared" si="402"/>
        <v>0.7614897502357536</v>
      </c>
      <c r="IB24" s="50">
        <f t="shared" si="403"/>
        <v>3.3428467950047436</v>
      </c>
      <c r="IC24" s="53">
        <f t="shared" si="170"/>
        <v>6.4389321365308865</v>
      </c>
      <c r="ID24" s="53">
        <f t="shared" si="171"/>
        <v>3.3428467950047436</v>
      </c>
      <c r="IE24" s="68">
        <f t="shared" si="404"/>
        <v>-0.19612144983193969</v>
      </c>
      <c r="IF24" s="50">
        <f t="shared" si="405"/>
        <v>0.75101124041778611</v>
      </c>
      <c r="IG24" s="50">
        <f t="shared" si="406"/>
        <v>0.85812532165386379</v>
      </c>
      <c r="IH24" s="50">
        <f t="shared" si="407"/>
        <v>-1.2256192473036887E-2</v>
      </c>
      <c r="II24" s="50">
        <f t="shared" si="408"/>
        <v>-1.4007589197666728</v>
      </c>
      <c r="IJ24" s="53">
        <f t="shared" si="172"/>
        <v>1.4007589197666728</v>
      </c>
      <c r="IK24" s="67">
        <f t="shared" si="173"/>
        <v>0.85812532165386379</v>
      </c>
      <c r="IL24" s="50">
        <f t="shared" si="409"/>
        <v>-1.8425553720639076</v>
      </c>
      <c r="IM24" s="50">
        <f t="shared" si="410"/>
        <v>0.59663635773798296</v>
      </c>
      <c r="IN24" s="50">
        <f t="shared" si="411"/>
        <v>0.45876621105172</v>
      </c>
      <c r="IO24" s="50">
        <f t="shared" si="412"/>
        <v>0.28683464642038781</v>
      </c>
      <c r="IP24" s="50">
        <f t="shared" si="413"/>
        <v>0.50031815685381653</v>
      </c>
      <c r="IQ24" s="53">
        <f t="shared" si="414"/>
        <v>1.8425553720639076</v>
      </c>
      <c r="IR24" s="53">
        <f t="shared" si="415"/>
        <v>0.59663635773798296</v>
      </c>
      <c r="IS24" s="68">
        <f t="shared" si="416"/>
        <v>-7.4048337541374636</v>
      </c>
      <c r="IT24" s="50">
        <f t="shared" si="417"/>
        <v>5.9215378291170921</v>
      </c>
      <c r="IU24" s="50">
        <f t="shared" si="418"/>
        <v>6.0303481743317562</v>
      </c>
      <c r="IV24" s="50">
        <f t="shared" si="419"/>
        <v>-0.69155418865494056</v>
      </c>
      <c r="IW24" s="50">
        <f t="shared" si="420"/>
        <v>-3.8554980606564477</v>
      </c>
      <c r="IX24" s="53">
        <f t="shared" si="176"/>
        <v>7.4048337541374636</v>
      </c>
      <c r="IY24" s="53">
        <f t="shared" si="177"/>
        <v>6.0303481743317562</v>
      </c>
      <c r="IZ24" s="68">
        <f t="shared" si="421"/>
        <v>-7.2163475974596629</v>
      </c>
      <c r="JA24" s="50">
        <f t="shared" si="422"/>
        <v>-2.4818517707988512</v>
      </c>
      <c r="JB24" s="50">
        <f t="shared" si="423"/>
        <v>-1.6706595363897598</v>
      </c>
      <c r="JC24" s="50">
        <f t="shared" si="424"/>
        <v>2.4653285109116112</v>
      </c>
      <c r="JD24" s="50">
        <f t="shared" si="425"/>
        <v>8.9035303937366841</v>
      </c>
      <c r="JE24" s="53">
        <f t="shared" si="178"/>
        <v>7.2163475974596629</v>
      </c>
      <c r="JF24" s="67">
        <f t="shared" si="179"/>
        <v>8.9035303937366841</v>
      </c>
    </row>
    <row r="25" spans="1:266" ht="7.5" customHeight="1" x14ac:dyDescent="0.25">
      <c r="A25" s="51"/>
      <c r="B25" s="52"/>
      <c r="C25" s="51"/>
      <c r="D25" s="52"/>
      <c r="F25" s="55"/>
      <c r="G25" s="56"/>
      <c r="H25" s="57"/>
      <c r="I25" s="58"/>
      <c r="J25" s="52"/>
      <c r="K25" s="52"/>
      <c r="L25" s="52"/>
      <c r="M25" s="52"/>
      <c r="N25" s="15"/>
      <c r="O25" s="59"/>
      <c r="P25" s="40"/>
      <c r="Q25" s="41"/>
      <c r="R25" s="42"/>
      <c r="S25" s="60"/>
      <c r="T25" s="55"/>
      <c r="U25" s="56"/>
      <c r="V25" s="57"/>
      <c r="W25" s="58"/>
      <c r="X25" s="52"/>
      <c r="Y25" s="52"/>
      <c r="Z25" s="52"/>
      <c r="AA25" s="52"/>
      <c r="AB25" s="52"/>
      <c r="AC25" s="59"/>
      <c r="AD25" s="40"/>
      <c r="AE25" s="41"/>
      <c r="AF25" s="42"/>
      <c r="AG25" s="60"/>
      <c r="AH25" s="55"/>
      <c r="AI25" s="56"/>
      <c r="AJ25" s="57"/>
      <c r="AK25" s="58"/>
      <c r="AL25" s="52"/>
      <c r="AM25" s="52"/>
      <c r="AN25" s="52"/>
      <c r="AO25" s="52"/>
      <c r="AP25" s="52"/>
      <c r="AQ25" s="59"/>
      <c r="AR25" s="40"/>
      <c r="AS25" s="41"/>
      <c r="AT25" s="42"/>
      <c r="AU25" s="60"/>
      <c r="AV25" s="55"/>
      <c r="AW25" s="57"/>
      <c r="AX25" s="57"/>
      <c r="AY25" s="58"/>
      <c r="AZ25" s="52"/>
      <c r="BA25" s="52"/>
      <c r="BB25" s="52"/>
      <c r="BC25" s="52"/>
      <c r="BD25" s="52"/>
      <c r="BE25" s="59"/>
      <c r="BF25" s="40"/>
      <c r="BG25" s="41"/>
      <c r="BH25" s="42"/>
      <c r="BI25" s="60"/>
      <c r="BJ25" s="55"/>
      <c r="BK25" s="57"/>
      <c r="BL25" s="57"/>
      <c r="BM25" s="58"/>
      <c r="BN25" s="52"/>
      <c r="BO25" s="52"/>
      <c r="BP25" s="52"/>
      <c r="BQ25" s="52"/>
      <c r="BR25" s="52"/>
      <c r="BS25" s="59"/>
      <c r="BT25" s="40"/>
      <c r="BU25" s="41"/>
      <c r="BV25" s="42"/>
      <c r="BW25" s="60"/>
      <c r="BX25" s="164"/>
      <c r="BY25" s="55"/>
      <c r="BZ25" s="57"/>
      <c r="CA25" s="57"/>
      <c r="CB25" s="58"/>
      <c r="CC25" s="52"/>
      <c r="CD25" s="52"/>
      <c r="CE25" s="52"/>
      <c r="CF25" s="52"/>
      <c r="CG25" s="52"/>
      <c r="CH25" s="52"/>
      <c r="CI25" s="59"/>
      <c r="CJ25" s="40"/>
      <c r="CK25" s="41"/>
      <c r="CL25" s="42"/>
      <c r="CM25" s="60"/>
      <c r="CN25" s="55"/>
      <c r="CO25" s="57"/>
      <c r="CP25" s="57"/>
      <c r="CQ25" s="58"/>
      <c r="CR25" s="52"/>
      <c r="CS25" s="52"/>
      <c r="CT25" s="52"/>
      <c r="CU25" s="52"/>
      <c r="CV25" s="52"/>
      <c r="CW25" s="52"/>
      <c r="CX25" s="59"/>
      <c r="CY25" s="40"/>
      <c r="CZ25" s="41"/>
      <c r="DA25" s="42"/>
      <c r="DB25" s="60"/>
      <c r="DC25" s="55"/>
      <c r="DD25" s="57"/>
      <c r="DE25" s="57"/>
      <c r="DF25" s="58"/>
      <c r="DG25" s="15"/>
      <c r="DH25" s="52"/>
      <c r="DI25" s="52"/>
      <c r="DJ25" s="52"/>
      <c r="DK25" s="52"/>
      <c r="DL25" s="15"/>
      <c r="DM25" s="59"/>
      <c r="DN25" s="40"/>
      <c r="DO25" s="41"/>
      <c r="DP25" s="42"/>
      <c r="DQ25" s="60"/>
      <c r="DR25" s="55"/>
      <c r="DS25" s="57"/>
      <c r="DT25" s="57"/>
      <c r="DU25" s="58"/>
      <c r="DV25" s="52"/>
      <c r="DW25" s="52"/>
      <c r="DX25" s="52"/>
      <c r="DY25" s="52"/>
      <c r="DZ25" s="52"/>
      <c r="EA25" s="52"/>
      <c r="EB25" s="59"/>
      <c r="EC25" s="40"/>
      <c r="ED25" s="41"/>
      <c r="EE25" s="42"/>
      <c r="EF25" s="60"/>
      <c r="EG25" s="55"/>
      <c r="EH25" s="57"/>
      <c r="EI25" s="57"/>
      <c r="EJ25" s="58"/>
      <c r="EK25" s="52"/>
      <c r="EL25" s="52"/>
      <c r="EM25" s="52"/>
      <c r="EN25" s="52"/>
      <c r="EO25" s="52"/>
      <c r="EP25" s="52"/>
      <c r="EQ25" s="59"/>
      <c r="ER25" s="40"/>
      <c r="ES25" s="41"/>
      <c r="ET25" s="42"/>
      <c r="EU25" s="97"/>
      <c r="EV25" s="164"/>
      <c r="EW25" s="108"/>
      <c r="EX25" s="61"/>
      <c r="EY25" s="61"/>
      <c r="EZ25" s="105"/>
      <c r="FA25" s="159"/>
      <c r="FB25" s="177"/>
      <c r="FC25" s="241"/>
      <c r="FD25" s="65"/>
      <c r="FE25" s="170"/>
      <c r="FF25" s="170"/>
      <c r="FG25" s="166"/>
      <c r="FH25" s="168"/>
      <c r="FI25" s="168"/>
      <c r="FJ25" s="164"/>
      <c r="FK25" s="59"/>
      <c r="FL25" s="101"/>
      <c r="FM25" s="105"/>
      <c r="FN25" s="159"/>
      <c r="FO25" s="177"/>
      <c r="FP25" s="241"/>
      <c r="FQ25" s="191"/>
      <c r="FR25" s="195"/>
      <c r="FS25" s="198"/>
      <c r="FT25" s="210"/>
      <c r="FU25" s="207"/>
      <c r="FV25" s="204"/>
      <c r="FW25" s="213"/>
      <c r="FX25" s="221"/>
      <c r="FY25" s="218"/>
      <c r="FZ25" s="219"/>
      <c r="GA25" s="220"/>
      <c r="GB25" s="40"/>
      <c r="GC25" s="124"/>
      <c r="GD25" s="120"/>
      <c r="GE25" s="113"/>
      <c r="GF25" s="62"/>
      <c r="GG25" s="63"/>
      <c r="GH25" s="64"/>
      <c r="GI25" s="105"/>
      <c r="GJ25" s="128"/>
      <c r="GK25" s="230"/>
      <c r="GL25" s="210"/>
      <c r="GM25" s="207"/>
      <c r="GN25" s="204"/>
      <c r="GO25" s="142"/>
      <c r="GP25" s="53"/>
      <c r="GQ25" s="53"/>
      <c r="GR25" s="53"/>
      <c r="GS25" s="53"/>
      <c r="GT25" s="53"/>
      <c r="GU25" s="67"/>
      <c r="GV25" s="142"/>
      <c r="GW25" s="53"/>
      <c r="GX25" s="53"/>
      <c r="GY25" s="53"/>
      <c r="GZ25" s="53"/>
      <c r="HA25" s="53"/>
      <c r="HB25" s="53"/>
      <c r="HC25" s="142"/>
      <c r="HD25" s="53"/>
      <c r="HE25" s="53"/>
      <c r="HF25" s="53"/>
      <c r="HG25" s="53"/>
      <c r="HH25" s="96"/>
      <c r="HI25" s="96"/>
      <c r="HJ25" s="238"/>
      <c r="HK25" s="96"/>
      <c r="HL25" s="96"/>
      <c r="HM25" s="96"/>
      <c r="HN25" s="96"/>
      <c r="HO25" s="96"/>
      <c r="HP25" s="96"/>
      <c r="HQ25" s="68"/>
      <c r="HR25" s="50"/>
      <c r="HS25" s="50"/>
      <c r="HT25" s="50"/>
      <c r="HU25" s="50"/>
      <c r="HV25" s="53"/>
      <c r="HW25" s="53"/>
      <c r="HX25" s="68"/>
      <c r="HY25" s="50"/>
      <c r="HZ25" s="50"/>
      <c r="IA25" s="50"/>
      <c r="IB25" s="50"/>
      <c r="IC25" s="53"/>
      <c r="ID25" s="53"/>
      <c r="IE25" s="68"/>
      <c r="IF25" s="50"/>
      <c r="IG25" s="50"/>
      <c r="IH25" s="50"/>
      <c r="II25" s="50"/>
      <c r="IJ25" s="53"/>
      <c r="IK25" s="67"/>
      <c r="IL25" s="50"/>
      <c r="IM25" s="50"/>
      <c r="IN25" s="50"/>
      <c r="IO25" s="50"/>
      <c r="IP25" s="50"/>
      <c r="IQ25" s="53"/>
      <c r="IR25" s="53"/>
      <c r="IS25" s="68"/>
      <c r="IT25" s="50"/>
      <c r="IU25" s="50"/>
      <c r="IV25" s="50"/>
      <c r="IW25" s="50"/>
      <c r="IX25" s="53"/>
      <c r="IY25" s="53"/>
      <c r="IZ25" s="68"/>
      <c r="JA25" s="50"/>
      <c r="JB25" s="50"/>
      <c r="JC25" s="50"/>
      <c r="JD25" s="50"/>
      <c r="JE25" s="53"/>
      <c r="JF25" s="67"/>
    </row>
    <row r="26" spans="1:266" x14ac:dyDescent="0.25">
      <c r="A26" s="51">
        <v>4</v>
      </c>
      <c r="B26" s="52">
        <v>1</v>
      </c>
      <c r="C26" s="142">
        <v>488930.5</v>
      </c>
      <c r="D26" s="53">
        <v>4271472</v>
      </c>
      <c r="E26" s="54">
        <v>0.436</v>
      </c>
      <c r="F26" s="55">
        <v>19</v>
      </c>
      <c r="G26" s="56">
        <v>0.39861111111111108</v>
      </c>
      <c r="H26" s="57">
        <v>0.46666666666666662</v>
      </c>
      <c r="I26" s="58">
        <f t="shared" si="126"/>
        <v>97.999999999999972</v>
      </c>
      <c r="J26" s="52">
        <v>0</v>
      </c>
      <c r="K26" s="52">
        <v>2.75</v>
      </c>
      <c r="L26" s="52">
        <f t="shared" si="127"/>
        <v>2.75</v>
      </c>
      <c r="M26" s="52">
        <v>0</v>
      </c>
      <c r="N26" s="52">
        <v>36.61</v>
      </c>
      <c r="O26" s="59">
        <f t="shared" si="180"/>
        <v>15.75366988900824</v>
      </c>
      <c r="P26" s="40">
        <f t="shared" si="128"/>
        <v>36.61</v>
      </c>
      <c r="Q26" s="41">
        <f t="shared" ref="Q26:Q31" si="426">(($K$2-P26)/$K$2)*100</f>
        <v>15.411275415896492</v>
      </c>
      <c r="R26" s="42">
        <f t="shared" si="129"/>
        <v>2.4278414547062148</v>
      </c>
      <c r="S26" s="60">
        <f t="shared" si="130"/>
        <v>13.325828434302025</v>
      </c>
      <c r="T26" s="55">
        <v>19</v>
      </c>
      <c r="U26" s="56">
        <v>0.46666666666666662</v>
      </c>
      <c r="V26" s="57">
        <v>0.55694444444444446</v>
      </c>
      <c r="W26" s="58">
        <f t="shared" si="131"/>
        <v>130.00000000000009</v>
      </c>
      <c r="X26" s="52">
        <v>0</v>
      </c>
      <c r="Y26" s="52">
        <v>4.8499999999999996</v>
      </c>
      <c r="Z26" s="52">
        <f t="shared" si="132"/>
        <v>4.8499999999999996</v>
      </c>
      <c r="AA26" s="52">
        <v>0</v>
      </c>
      <c r="AB26" s="52">
        <v>35.909999999999997</v>
      </c>
      <c r="AC26" s="59">
        <f t="shared" si="1"/>
        <v>20.944669365721982</v>
      </c>
      <c r="AD26" s="40">
        <f t="shared" si="133"/>
        <v>35.909999999999997</v>
      </c>
      <c r="AE26" s="41">
        <f t="shared" ref="AE26:AE31" si="427">(($K$2-AD26)/$K$2)*100</f>
        <v>17.028650646950101</v>
      </c>
      <c r="AF26" s="42">
        <f t="shared" si="134"/>
        <v>3.5665945754475756</v>
      </c>
      <c r="AG26" s="60">
        <f t="shared" si="135"/>
        <v>17.378074790274407</v>
      </c>
      <c r="AH26" s="55">
        <v>19</v>
      </c>
      <c r="AI26" s="56">
        <v>0.55694444444444446</v>
      </c>
      <c r="AJ26" s="57">
        <v>0.64722222222222225</v>
      </c>
      <c r="AK26" s="58">
        <f t="shared" si="136"/>
        <v>130.00000000000003</v>
      </c>
      <c r="AL26" s="52">
        <v>0</v>
      </c>
      <c r="AM26" s="52">
        <v>4.45</v>
      </c>
      <c r="AN26" s="52">
        <f t="shared" si="137"/>
        <v>4.45</v>
      </c>
      <c r="AO26" s="52">
        <v>0</v>
      </c>
      <c r="AP26" s="52">
        <v>36.43</v>
      </c>
      <c r="AQ26" s="59">
        <f t="shared" si="3"/>
        <v>19.217273954116056</v>
      </c>
      <c r="AR26" s="40">
        <f t="shared" ref="AR26:AR31" si="428">((AM26*AP26)-(AL26*AO26))/AN26</f>
        <v>36.43</v>
      </c>
      <c r="AS26" s="41">
        <f t="shared" ref="AS26:AS31" si="429">(($K$2-AR26)/$K$2)*100</f>
        <v>15.827171903881704</v>
      </c>
      <c r="AT26" s="42">
        <f t="shared" si="138"/>
        <v>3.041550983957833</v>
      </c>
      <c r="AU26" s="60">
        <f t="shared" si="139"/>
        <v>16.175722970158223</v>
      </c>
      <c r="AV26" s="55">
        <v>19</v>
      </c>
      <c r="AW26" s="57">
        <v>0.64722222222222225</v>
      </c>
      <c r="AX26" s="57">
        <v>0.7416666666666667</v>
      </c>
      <c r="AY26" s="58">
        <f t="shared" ref="AY26:AY31" si="430">(AX26-AW26)*60*24</f>
        <v>136</v>
      </c>
      <c r="AZ26" s="52">
        <v>0</v>
      </c>
      <c r="BA26" s="52">
        <v>4</v>
      </c>
      <c r="BB26" s="52">
        <f t="shared" ref="BB26:BB31" si="431">BA26-AZ26</f>
        <v>4</v>
      </c>
      <c r="BC26" s="52">
        <v>0</v>
      </c>
      <c r="BD26" s="52">
        <v>36.270000000000003</v>
      </c>
      <c r="BE26" s="59">
        <f t="shared" si="8"/>
        <v>16.511867905056757</v>
      </c>
      <c r="BF26" s="40">
        <f t="shared" ref="BF26:BF31" si="432">((BA26*BD26)-(AZ26*BC26))/BB26</f>
        <v>36.270000000000003</v>
      </c>
      <c r="BG26" s="41">
        <f t="shared" ref="BG26:BG31" si="433">(($K$2-BF26)/$K$2)*100</f>
        <v>16.196857670979661</v>
      </c>
      <c r="BH26" s="42">
        <f t="shared" ref="BH26:BH31" si="434">(BE26*BG26)/100</f>
        <v>2.6744037434022143</v>
      </c>
      <c r="BI26" s="60">
        <f t="shared" ref="BI26:BI31" si="435">BE26-BH26</f>
        <v>13.837464161654543</v>
      </c>
      <c r="BJ26" s="55">
        <v>19</v>
      </c>
      <c r="BK26" s="57">
        <v>0.7416666666666667</v>
      </c>
      <c r="BL26" s="57">
        <v>0.81597222222222221</v>
      </c>
      <c r="BM26" s="58">
        <f t="shared" ref="BM26:BM31" si="436">(BL26-BK26)*60*24</f>
        <v>106.99999999999993</v>
      </c>
      <c r="BN26" s="52">
        <v>0</v>
      </c>
      <c r="BO26" s="52">
        <v>4.3499999999999996</v>
      </c>
      <c r="BP26" s="52">
        <f t="shared" ref="BP26:BP31" si="437">BO26-BN26</f>
        <v>4.3499999999999996</v>
      </c>
      <c r="BQ26" s="52">
        <v>0</v>
      </c>
      <c r="BR26" s="52">
        <v>34.880000000000003</v>
      </c>
      <c r="BS26" s="59">
        <f t="shared" si="15"/>
        <v>22.823413674372862</v>
      </c>
      <c r="BT26" s="40">
        <f t="shared" ref="BT26:BT31" si="438">((BO26*BR26)-(BN26*BQ26))/BP26</f>
        <v>34.880000000000003</v>
      </c>
      <c r="BU26" s="41">
        <f t="shared" ref="BU26:BU31" si="439">(($K$2-BT26)/$K$2)*100</f>
        <v>19.408502772643249</v>
      </c>
      <c r="BV26" s="42">
        <f t="shared" ref="BV26:BV31" si="440">(BS26*BU26)/100</f>
        <v>4.4296828758024951</v>
      </c>
      <c r="BW26" s="60">
        <f t="shared" ref="BW26:BW31" si="441">BS26-BV26</f>
        <v>18.393730798570367</v>
      </c>
      <c r="BX26" s="164"/>
      <c r="BY26" s="55">
        <v>19</v>
      </c>
      <c r="BZ26" s="57">
        <v>0.41041666666666665</v>
      </c>
      <c r="CA26" s="57">
        <v>0.50347222222222221</v>
      </c>
      <c r="CB26" s="58">
        <f t="shared" ref="CB26:CB31" si="442">(CA26-BZ26)*60*24</f>
        <v>134</v>
      </c>
      <c r="CC26" s="52">
        <v>2.25</v>
      </c>
      <c r="CD26" s="52">
        <v>9.0500000000000007</v>
      </c>
      <c r="CE26" s="52">
        <f t="shared" ref="CE26:CE31" si="443">CD26-CC26</f>
        <v>6.8000000000000007</v>
      </c>
      <c r="CF26" s="52">
        <v>0.495</v>
      </c>
      <c r="CG26" s="52">
        <v>27.95</v>
      </c>
      <c r="CH26" s="52">
        <v>1</v>
      </c>
      <c r="CI26" s="59">
        <f t="shared" si="21"/>
        <v>28.48913328096361</v>
      </c>
      <c r="CJ26" s="40">
        <f t="shared" ref="CJ26:CJ31" si="444">((CD26*CG26)-(CC26*CF26))/CE26</f>
        <v>37.034374999999997</v>
      </c>
      <c r="CK26" s="41">
        <f t="shared" ref="CK26:CK31" si="445">(($K$2-CJ26)/$K$2)*100</f>
        <v>14.43074168207025</v>
      </c>
      <c r="CL26" s="42">
        <f t="shared" ref="CL26:CL31" si="446">(CI26*CK26)/100</f>
        <v>4.1111932312365642</v>
      </c>
      <c r="CM26" s="60">
        <f t="shared" ref="CM26:CM31" si="447">CI26-CL26</f>
        <v>24.377940049727044</v>
      </c>
      <c r="CN26" s="55">
        <v>19</v>
      </c>
      <c r="CO26" s="57">
        <v>0.50347222222222221</v>
      </c>
      <c r="CP26" s="57">
        <v>0.58472222222222225</v>
      </c>
      <c r="CQ26" s="58">
        <f t="shared" ref="CQ26:CQ31" si="448">(CP26-CO26)*60*24</f>
        <v>117.00000000000006</v>
      </c>
      <c r="CR26" s="52">
        <v>2.0499999999999998</v>
      </c>
      <c r="CS26" s="52">
        <v>7.15</v>
      </c>
      <c r="CT26" s="52">
        <f t="shared" ref="CT26:CT31" si="449">CS26-CR26</f>
        <v>5.1000000000000005</v>
      </c>
      <c r="CU26" s="52">
        <v>0.495</v>
      </c>
      <c r="CV26" s="52">
        <v>27.77</v>
      </c>
      <c r="CW26" s="135">
        <v>3</v>
      </c>
      <c r="CX26" s="59">
        <f t="shared" si="27"/>
        <v>24.471434997750777</v>
      </c>
      <c r="CY26" s="40">
        <f t="shared" ref="CY26:CY31" si="450">((CS26*CV26)-(CR26*CU26))/CT26</f>
        <v>38.733480392156856</v>
      </c>
      <c r="CZ26" s="41">
        <f t="shared" ref="CZ26:CZ31" si="451">(($K$2-CY26)/$K$2)*100</f>
        <v>10.504897430321499</v>
      </c>
      <c r="DA26" s="42">
        <f t="shared" ref="DA26:DA31" si="452">(CX26*CZ26)/100</f>
        <v>2.5706991462415174</v>
      </c>
      <c r="DB26" s="60">
        <f t="shared" ref="DB26:DB31" si="453">CX26-DA26</f>
        <v>21.90073585150926</v>
      </c>
      <c r="DC26" s="55">
        <v>19</v>
      </c>
      <c r="DD26" s="57">
        <v>0.58472222222222225</v>
      </c>
      <c r="DE26" s="57">
        <v>0.67013888888888884</v>
      </c>
      <c r="DF26" s="58">
        <f t="shared" ref="DF26:DF31" si="454">(DE26-DD26)*60*24</f>
        <v>122.99999999999987</v>
      </c>
      <c r="DG26" s="52">
        <v>2.1</v>
      </c>
      <c r="DH26" s="52">
        <v>7.1</v>
      </c>
      <c r="DI26" s="52">
        <f t="shared" ref="DI26:DI31" si="455">DH26-DG26</f>
        <v>5</v>
      </c>
      <c r="DJ26" s="52">
        <v>0.495</v>
      </c>
      <c r="DK26" s="52">
        <v>27.77</v>
      </c>
      <c r="DL26" s="136">
        <v>2</v>
      </c>
      <c r="DM26" s="59">
        <f t="shared" si="34"/>
        <v>22.821280844387417</v>
      </c>
      <c r="DN26" s="40">
        <f t="shared" ref="DN26:DN31" si="456">((DH26*DK26)-(DG26*DJ26))/DI26</f>
        <v>39.225499999999997</v>
      </c>
      <c r="DO26" s="41">
        <f t="shared" ref="DO26:DO31" si="457">(($K$2-DN26)/$K$2)*100</f>
        <v>9.3680683918669221</v>
      </c>
      <c r="DP26" s="42">
        <f t="shared" ref="DP26:DP31" si="458">(DM26*DO26)/100</f>
        <v>2.1379131974022383</v>
      </c>
      <c r="DQ26" s="60">
        <f t="shared" ref="DQ26:DQ31" si="459">DM26-DP26</f>
        <v>20.683367646985179</v>
      </c>
      <c r="DR26" s="55">
        <v>19</v>
      </c>
      <c r="DS26" s="57">
        <v>0.67013888888888884</v>
      </c>
      <c r="DT26" s="57">
        <v>0.73888888888888893</v>
      </c>
      <c r="DU26" s="58">
        <f t="shared" ref="DU26:DU31" si="460">(DT26-DS26)*60*24</f>
        <v>99.000000000000128</v>
      </c>
      <c r="DV26" s="52">
        <v>1.85</v>
      </c>
      <c r="DW26" s="52">
        <v>4.9000000000000004</v>
      </c>
      <c r="DX26" s="52">
        <f t="shared" ref="DX26:DX31" si="461">DW26-DV26</f>
        <v>3.0500000000000003</v>
      </c>
      <c r="DY26" s="52">
        <v>0.495</v>
      </c>
      <c r="DZ26" s="52">
        <v>27.9</v>
      </c>
      <c r="EA26" s="15">
        <v>1</v>
      </c>
      <c r="EB26" s="59">
        <f t="shared" ref="EB26:EB31" si="462">(DX26/0.2565)*(1440/DU26)*(1/10)</f>
        <v>17.295764664185697</v>
      </c>
      <c r="EC26" s="40">
        <f t="shared" ref="EC26:EC31" si="463">((DW26*DZ26)-(DV26*DY26))/DX26</f>
        <v>44.522704918032787</v>
      </c>
      <c r="ED26" s="41">
        <f t="shared" ref="ED26:ED31" si="464">(($K$2-EC26)/$K$2)*100</f>
        <v>-2.8713145056210387</v>
      </c>
      <c r="EE26" s="42">
        <f t="shared" ref="EE26:EE31" si="465">(EB26*ED26)/100</f>
        <v>-0.49661579966084185</v>
      </c>
      <c r="EF26" s="60">
        <f t="shared" ref="EF26:EF31" si="466">EB26-EE26</f>
        <v>17.792380463846538</v>
      </c>
      <c r="EG26" s="55">
        <v>19</v>
      </c>
      <c r="EH26" s="57">
        <v>0.73888888888888893</v>
      </c>
      <c r="EI26" s="57">
        <v>0.80347222222222225</v>
      </c>
      <c r="EJ26" s="58">
        <f t="shared" ref="EJ26:EJ31" si="467">(EI26-EH26)*60*24</f>
        <v>92.999999999999986</v>
      </c>
      <c r="EK26" s="52">
        <v>2.0499999999999998</v>
      </c>
      <c r="EL26" s="52">
        <v>4.5999999999999996</v>
      </c>
      <c r="EM26" s="52">
        <f t="shared" ref="EM26:EM29" si="468">EL26-EK26</f>
        <v>2.5499999999999998</v>
      </c>
      <c r="EN26" s="52">
        <v>0.495</v>
      </c>
      <c r="EO26" s="52">
        <v>22.5</v>
      </c>
      <c r="EP26" s="136">
        <v>2</v>
      </c>
      <c r="EQ26" s="59">
        <f t="shared" ref="EQ26:EQ31" si="469">(EM26/0.2565)*(1440/EJ26)*(1/10)</f>
        <v>15.393322014714204</v>
      </c>
      <c r="ER26" s="40">
        <f t="shared" ref="ER26:ER29" si="470">((EL26*EO26)-(EK26*EN26))/EM26</f>
        <v>40.190294117647056</v>
      </c>
      <c r="ES26" s="41">
        <f t="shared" ref="ES26:ES31" si="471">(($K$2-ER26)/$K$2)*100</f>
        <v>7.1388768076546789</v>
      </c>
      <c r="ET26" s="42">
        <f t="shared" ref="ET26:ET31" si="472">(EQ26*ES26)/100</f>
        <v>1.0989102952360343</v>
      </c>
      <c r="EU26" s="97">
        <f t="shared" ref="EU26:EU31" si="473">EQ26-ET26</f>
        <v>14.29441171947817</v>
      </c>
      <c r="EV26" s="164"/>
      <c r="EW26" s="108">
        <f t="shared" ref="EW26:EW31" si="474">(O26+AC26+AQ26+BE26+BS26)/5</f>
        <v>19.050178957655181</v>
      </c>
      <c r="EX26" s="61">
        <f t="shared" ref="EX26:EX31" si="475">_xlfn.STDEV.P(O26,AC26,AQ26,BE26,BS26)</f>
        <v>2.6519543703072008</v>
      </c>
      <c r="EY26" s="61">
        <f t="shared" ref="EY26:EY31" si="476">(EX26/EW26)*100</f>
        <v>13.920889542308112</v>
      </c>
      <c r="EZ26" s="105">
        <f t="shared" ref="EZ26:EZ31" si="477">AVERAGE(P26,AD26,AR26,BF26,BT26)</f>
        <v>36.019999999999996</v>
      </c>
      <c r="FA26" s="159">
        <f t="shared" ref="FA26:FA31" si="478">_xlfn.STDEV.P(P26,AD26,AR26,BF26,BT26)</f>
        <v>0.61488210252047426</v>
      </c>
      <c r="FB26" s="177">
        <f t="shared" si="146"/>
        <v>1.7070574750707228</v>
      </c>
      <c r="FC26" s="241">
        <f t="shared" si="147"/>
        <v>16.774491682070241</v>
      </c>
      <c r="FD26" s="65">
        <f t="shared" ref="FD26:FD31" si="479">AVERAGE(R26,AF26,AT26,BH26,BV26)</f>
        <v>3.2280147266632668</v>
      </c>
      <c r="FE26" s="170">
        <f t="shared" ref="FE26:FE31" si="480">_xlfn.STDEV.P(R26,AF26,AT26,BH26,BV26)</f>
        <v>0.71276556706170258</v>
      </c>
      <c r="FF26" s="170">
        <f t="shared" ref="FF26:FF31" si="481">(FD26/EW26)*100</f>
        <v>16.944800013892319</v>
      </c>
      <c r="FG26" s="166">
        <f t="shared" ref="FG26:FG31" si="482">AVERAGE(S26,AG26,AU26,BI26,BW26)</f>
        <v>15.822164230991913</v>
      </c>
      <c r="FH26" s="168">
        <f t="shared" ref="FH26:FH31" si="483">_xlfn.STDEV.P(S26,AG26,AU26,BI26,BW26)</f>
        <v>1.966191386263201</v>
      </c>
      <c r="FI26" s="168">
        <f t="shared" ref="FI26:FI31" si="484">(FG26/EW26)*100</f>
        <v>83.055199986107681</v>
      </c>
      <c r="FJ26" s="164"/>
      <c r="FK26" s="59">
        <f t="shared" ref="FK26:FK31" si="485">(CI26+CX26+DM26+EB26+EQ26)/5</f>
        <v>21.69418716040034</v>
      </c>
      <c r="FL26" s="101">
        <f t="shared" ref="FL26:FL31" si="486">_xlfn.STDEV.P(CI26,CX26,DM26,EB26,EQ26)</f>
        <v>4.7791580962181728</v>
      </c>
      <c r="FM26" s="105">
        <f t="shared" ref="FM26:FM31" si="487">AVERAGE(CJ26,CY26,DN26,EC26,ER26)</f>
        <v>39.941270885567334</v>
      </c>
      <c r="FN26" s="159">
        <f t="shared" ref="FN26:FN31" si="488">_xlfn.STDEV.P(CJ26,CY26,DN26,EC26,ER26)</f>
        <v>2.5088913842601865</v>
      </c>
      <c r="FO26" s="177">
        <f t="shared" si="149"/>
        <v>6.281451062106207</v>
      </c>
      <c r="FP26" s="241">
        <f t="shared" si="150"/>
        <v>7.7142539612584615</v>
      </c>
      <c r="FQ26" s="191">
        <f t="shared" ref="FQ26:FQ31" si="489">AVERAGE(CL26,DA26,DP26,EE26,ET26)</f>
        <v>1.8844200140911025</v>
      </c>
      <c r="FR26" s="195">
        <f t="shared" si="151"/>
        <v>1.5349341267032823</v>
      </c>
      <c r="FS26" s="198">
        <f t="shared" si="152"/>
        <v>8.6862900193414188</v>
      </c>
      <c r="FT26" s="210">
        <f t="shared" ref="FT26:FT31" si="490">AVERAGE(CM26,DB26,DQ26,EF26,EU26)</f>
        <v>19.809767146309241</v>
      </c>
      <c r="FU26" s="207">
        <f t="shared" si="153"/>
        <v>3.478290561390176</v>
      </c>
      <c r="FV26" s="204">
        <f t="shared" si="154"/>
        <v>91.313709980658601</v>
      </c>
      <c r="FW26" s="213"/>
      <c r="FX26" s="217">
        <f t="shared" ref="FX26:FX31" si="491">AVERAGE(O26,AC26,AQ26,BE26,BS26,CI26,CX26,DM26,EB26,EQ26)</f>
        <v>20.372183059027762</v>
      </c>
      <c r="FY26" s="218">
        <f t="shared" ref="FY26:FY31" si="492">_xlfn.STDEV.P(O26,AC26,AQ26,BE26,BS26,CI26,CX26,DM26,EB26,EQ26)</f>
        <v>4.0846421984631034</v>
      </c>
      <c r="FZ26" s="219">
        <f t="shared" ref="FZ26:FZ31" si="493">(FY26/FX26)*100</f>
        <v>20.050095694840266</v>
      </c>
      <c r="GA26" s="220">
        <f t="shared" ref="GA26:GA31" si="494">(EW26-FK26)/SQRT(((EX26^2)/10)+((FL26^2)/10))</f>
        <v>-1.5297547926861572</v>
      </c>
      <c r="GB26" s="40">
        <f t="shared" ref="GB26:GB31" si="495">AVERAGE(AD26,P26,AR26,BF26,BT26,CJ26,CY26,DN26,EC26,ER26)</f>
        <v>37.980635442783665</v>
      </c>
      <c r="GC26" s="124">
        <f t="shared" ref="GC26:GC31" si="496">_xlfn.STDEV.P(AD26,P26,AR26,BF26,BT26,CJ26,CY26,DN26,EC26,ER26)</f>
        <v>2.6796267143964312</v>
      </c>
      <c r="GD26" s="120">
        <f t="shared" ref="GD26:GD31" si="497">(GC26/GB26)*100</f>
        <v>7.0552445559611128</v>
      </c>
      <c r="GE26" s="126">
        <f t="shared" ref="GE26:GE31" si="498">(EZ26-FM26)/SQRT(((FA26^2)/10)+((FN26^2)/10))</f>
        <v>-4.8004149468530803</v>
      </c>
      <c r="GF26" s="62">
        <f t="shared" ref="GF26:GF31" si="499">AVERAGE(R26,AF26,AT26,BH26,BV26,CL26,DA26,DP26,EE26,ET26)</f>
        <v>2.5562173703771842</v>
      </c>
      <c r="GG26" s="63">
        <f t="shared" ref="GG26:GG31" si="500">_xlfn.STDEV.P(R26,AF26,AT26,BH26,BV26,CL26,DA26,DP26,EE26,ET26)</f>
        <v>1.3723485167283676</v>
      </c>
      <c r="GH26" s="64">
        <f t="shared" ref="GH26:GH31" si="501">(GG26/GF26)*100</f>
        <v>53.686690835915485</v>
      </c>
      <c r="GI26" s="105">
        <f t="shared" ref="GI26:GI31" si="502">AVERAGE(Q26,AE26,AS26,BG26,BU26,CK26,CZ26,DO26,ED26,ES26)</f>
        <v>12.244372821664351</v>
      </c>
      <c r="GJ26" s="66">
        <f t="shared" ref="GJ26:GJ31" si="503">_xlfn.STDEV.P(Q26,AE26,AS26,BG26,BU26,CK26,CZ26,DO26,ED26,ES26)</f>
        <v>6.1913741090490557</v>
      </c>
      <c r="GK26" s="230">
        <f t="shared" ref="GK26:GK31" si="504">(GJ26/GI26)*100</f>
        <v>50.565057101940447</v>
      </c>
      <c r="GL26" s="210">
        <f t="shared" si="157"/>
        <v>17.815965688650575</v>
      </c>
      <c r="GM26" s="207">
        <f t="shared" si="158"/>
        <v>3.4579547641630097</v>
      </c>
      <c r="GN26" s="204">
        <f t="shared" si="159"/>
        <v>19.40930300716651</v>
      </c>
      <c r="GO26" s="142">
        <f t="shared" ref="GO26:GO31" si="505">FX26-EW26</f>
        <v>1.3220041013725812</v>
      </c>
      <c r="GP26" s="53">
        <f t="shared" ref="GP26:GP31" si="506">EW26-AC26</f>
        <v>-1.894490408066801</v>
      </c>
      <c r="GQ26" s="53">
        <f t="shared" ref="GQ26:GQ31" si="507">EW26-AQ26</f>
        <v>-0.16709499646087522</v>
      </c>
      <c r="GR26" s="53">
        <f t="shared" ref="GR26:GR31" si="508">EW26-BE26</f>
        <v>2.5383110525984236</v>
      </c>
      <c r="GS26" s="53">
        <f t="shared" ref="GS26:GS31" si="509">EW26-BS26</f>
        <v>-3.7732347167176812</v>
      </c>
      <c r="GT26" s="53">
        <f t="shared" si="160"/>
        <v>3.7732347167176812</v>
      </c>
      <c r="GU26" s="67">
        <f t="shared" si="161"/>
        <v>2.5383110525984236</v>
      </c>
      <c r="GV26" s="142">
        <f t="shared" ref="GV26:GV31" si="510">FK26-CI26</f>
        <v>-6.7949461205632709</v>
      </c>
      <c r="GW26" s="53">
        <f t="shared" ref="GW26:GW31" si="511">FK26-CX26</f>
        <v>-2.777247837350437</v>
      </c>
      <c r="GX26" s="53">
        <f t="shared" ref="GX26:GX31" si="512">FK26-DM26</f>
        <v>-1.1270936839870771</v>
      </c>
      <c r="GY26" s="53">
        <f t="shared" ref="GY26:GY31" si="513">FK26-EB26</f>
        <v>4.3984224962146428</v>
      </c>
      <c r="GZ26" s="53">
        <f t="shared" ref="GZ26:GZ31" si="514">FK26-EQ26</f>
        <v>6.3008651456861351</v>
      </c>
      <c r="HA26" s="53">
        <f t="shared" si="162"/>
        <v>6.7949461205632709</v>
      </c>
      <c r="HB26" s="53">
        <f t="shared" si="248"/>
        <v>6.3008651456861351</v>
      </c>
      <c r="HC26" s="142">
        <f t="shared" ref="HC26:HC31" si="515">EZ26-P26</f>
        <v>-0.59000000000000341</v>
      </c>
      <c r="HD26" s="53">
        <f t="shared" ref="HD26:HD31" si="516">EZ26-AD26</f>
        <v>0.10999999999999943</v>
      </c>
      <c r="HE26" s="53">
        <f t="shared" ref="HE26:HE31" si="517">EZ26-AR26</f>
        <v>-0.41000000000000369</v>
      </c>
      <c r="HF26" s="53">
        <f t="shared" ref="HF26:HF31" si="518">EZ26-BF26</f>
        <v>-0.25000000000000711</v>
      </c>
      <c r="HG26" s="53">
        <f t="shared" ref="HG26:HG31" si="519">EZ26-BT26</f>
        <v>1.1399999999999935</v>
      </c>
      <c r="HH26" s="96">
        <f t="shared" si="164"/>
        <v>0.59000000000000341</v>
      </c>
      <c r="HI26" s="96">
        <f t="shared" si="165"/>
        <v>1.1399999999999935</v>
      </c>
      <c r="HJ26" s="238">
        <f t="shared" ref="HJ26:HJ31" si="520">FM26-CJ26</f>
        <v>2.9068958855673372</v>
      </c>
      <c r="HK26" s="96">
        <f t="shared" ref="HK26:HK31" si="521">FM26-CY26</f>
        <v>1.2077904934104779</v>
      </c>
      <c r="HL26" s="96">
        <f t="shared" ref="HL26:HL31" si="522">FM26-DN26</f>
        <v>0.7157708855673377</v>
      </c>
      <c r="HM26" s="96">
        <f t="shared" ref="HM26:HM31" si="523">FM26-EC26</f>
        <v>-4.5814340324654523</v>
      </c>
      <c r="HN26" s="96">
        <f t="shared" ref="HN26:HN31" si="524">FM26-ER26</f>
        <v>-0.24902323207972188</v>
      </c>
      <c r="HO26" s="96">
        <f t="shared" si="166"/>
        <v>4.5814340324654523</v>
      </c>
      <c r="HP26" s="96">
        <f t="shared" si="167"/>
        <v>2.9068958855673372</v>
      </c>
      <c r="HQ26" s="68">
        <f t="shared" ref="HQ26:HQ31" si="525">FC26-Q26</f>
        <v>1.3632162661737492</v>
      </c>
      <c r="HR26" s="50">
        <f t="shared" ref="HR26:HR31" si="526">FC26-AE26</f>
        <v>-0.25415896487985989</v>
      </c>
      <c r="HS26" s="50">
        <f t="shared" ref="HS26:HS31" si="527">FC26-AS26</f>
        <v>0.94731977818853785</v>
      </c>
      <c r="HT26" s="50">
        <f t="shared" ref="HT26:HT31" si="528">FC26-ED26</f>
        <v>19.645806187691282</v>
      </c>
      <c r="HU26" s="50">
        <f t="shared" ref="HU26:HU31" si="529">FC26-ES26</f>
        <v>9.6356148744155625</v>
      </c>
      <c r="HV26" s="53">
        <f t="shared" si="168"/>
        <v>0.25415896487985989</v>
      </c>
      <c r="HW26" s="53">
        <f t="shared" si="169"/>
        <v>19.645806187691282</v>
      </c>
      <c r="HX26" s="68">
        <f t="shared" ref="HX26:HX31" si="530">FP26-CK26</f>
        <v>-6.7164877208117888</v>
      </c>
      <c r="HY26" s="50">
        <f t="shared" ref="HY26:HY31" si="531">FP26-CZ26</f>
        <v>-2.7906434690630375</v>
      </c>
      <c r="HZ26" s="50">
        <f t="shared" ref="HZ26:HZ31" si="532">FP26-DO26</f>
        <v>-1.6538144306084606</v>
      </c>
      <c r="IA26" s="50">
        <f t="shared" ref="IA26:IA31" si="533">FP26-ED26</f>
        <v>10.585568466879501</v>
      </c>
      <c r="IB26" s="50">
        <f t="shared" ref="IB26:IB31" si="534">FP26-ES26</f>
        <v>0.57537715360378261</v>
      </c>
      <c r="IC26" s="53">
        <f t="shared" si="170"/>
        <v>6.7164877208117888</v>
      </c>
      <c r="ID26" s="53">
        <f t="shared" si="171"/>
        <v>10.585568466879501</v>
      </c>
      <c r="IE26" s="68">
        <f t="shared" ref="IE26:IE31" si="535">FD26-R26</f>
        <v>0.80017327195705201</v>
      </c>
      <c r="IF26" s="50">
        <f t="shared" ref="IF26:IF31" si="536">FD26-AF26</f>
        <v>-0.3385798487843088</v>
      </c>
      <c r="IG26" s="50">
        <f t="shared" ref="IG26:IG31" si="537">FD26-AT26</f>
        <v>0.18646374270543387</v>
      </c>
      <c r="IH26" s="50">
        <f t="shared" ref="IH26:IH31" si="538">FD26-BH26</f>
        <v>0.55361098326105251</v>
      </c>
      <c r="II26" s="50">
        <f t="shared" ref="II26:II31" si="539">FD26-BV26</f>
        <v>-1.2016681491392283</v>
      </c>
      <c r="IJ26" s="53">
        <f t="shared" si="172"/>
        <v>1.2016681491392283</v>
      </c>
      <c r="IK26" s="67">
        <f t="shared" si="173"/>
        <v>0.80017327195705201</v>
      </c>
      <c r="IL26" s="50">
        <f t="shared" ref="IL26:IL31" si="540">FQ26-CL26</f>
        <v>-2.2267732171454617</v>
      </c>
      <c r="IM26" s="50">
        <f t="shared" ref="IM26:IM31" si="541">FQ26-DA26</f>
        <v>-0.68627913215041492</v>
      </c>
      <c r="IN26" s="50">
        <f t="shared" ref="IN26:IN31" si="542">FQ26-DP26</f>
        <v>-0.25349318331113579</v>
      </c>
      <c r="IO26" s="50">
        <f t="shared" ref="IO26:IO31" si="543">FQ26-EE26</f>
        <v>2.3810358137519443</v>
      </c>
      <c r="IP26" s="50">
        <f t="shared" ref="IP26:IP31" si="544">FQ26-ET26</f>
        <v>0.78550971885506815</v>
      </c>
      <c r="IQ26" s="53">
        <f t="shared" ref="IQ26:IQ31" si="545">-MIN(IL26:IP26)</f>
        <v>2.2267732171454617</v>
      </c>
      <c r="IR26" s="53">
        <f t="shared" ref="IR26:IR31" si="546">MAX(IL26:IP26)</f>
        <v>2.3810358137519443</v>
      </c>
      <c r="IS26" s="68">
        <f t="shared" ref="IS26:IS31" si="547">FG26-S26</f>
        <v>2.4963357966898876</v>
      </c>
      <c r="IT26" s="50">
        <f t="shared" ref="IT26:IT31" si="548">FG26-AG26</f>
        <v>-1.5559105592824949</v>
      </c>
      <c r="IU26" s="50">
        <f t="shared" ref="IU26:IU31" si="549">FG26-AU26</f>
        <v>-0.35355873916630998</v>
      </c>
      <c r="IV26" s="50">
        <f t="shared" ref="IV26:IV31" si="550">FG26-BI26</f>
        <v>1.9847000693373698</v>
      </c>
      <c r="IW26" s="50">
        <f t="shared" ref="IW26:IW31" si="551">FG26-BW26</f>
        <v>-2.5715665675784543</v>
      </c>
      <c r="IX26" s="53">
        <f t="shared" si="176"/>
        <v>2.5715665675784543</v>
      </c>
      <c r="IY26" s="53">
        <f t="shared" si="177"/>
        <v>2.4963357966898876</v>
      </c>
      <c r="IZ26" s="68">
        <f t="shared" ref="IZ26:IZ31" si="552">FT26-CM26</f>
        <v>-4.5681729034178034</v>
      </c>
      <c r="JA26" s="50">
        <f t="shared" ref="JA26:JA31" si="553">FT26-DB26</f>
        <v>-2.0909687052000194</v>
      </c>
      <c r="JB26" s="50">
        <f t="shared" ref="JB26:JB31" si="554">FT26-DQ26</f>
        <v>-0.87360050067593775</v>
      </c>
      <c r="JC26" s="50">
        <f t="shared" ref="JC26:JC31" si="555">FT26-EF26</f>
        <v>2.0173866824627034</v>
      </c>
      <c r="JD26" s="50">
        <f t="shared" ref="JD26:JD31" si="556">FT26-EU26</f>
        <v>5.5153554268310714</v>
      </c>
      <c r="JE26" s="53">
        <f t="shared" si="178"/>
        <v>4.5681729034178034</v>
      </c>
      <c r="JF26" s="67">
        <f t="shared" si="179"/>
        <v>5.5153554268310714</v>
      </c>
    </row>
    <row r="27" spans="1:266" x14ac:dyDescent="0.25">
      <c r="A27" s="51">
        <v>4</v>
      </c>
      <c r="B27" s="52">
        <v>2</v>
      </c>
      <c r="C27" s="142">
        <v>488933.4</v>
      </c>
      <c r="D27" s="53">
        <v>4271472.4000000004</v>
      </c>
      <c r="E27" s="54">
        <v>0.43</v>
      </c>
      <c r="F27" s="55">
        <v>20</v>
      </c>
      <c r="G27" s="56">
        <v>0.3972222222222222</v>
      </c>
      <c r="H27" s="57">
        <v>0.46666666666666662</v>
      </c>
      <c r="I27" s="58">
        <f t="shared" si="126"/>
        <v>99.999999999999972</v>
      </c>
      <c r="J27" s="52">
        <v>0</v>
      </c>
      <c r="K27" s="52">
        <v>1.7</v>
      </c>
      <c r="L27" s="52">
        <f t="shared" si="127"/>
        <v>1.7</v>
      </c>
      <c r="M27" s="52">
        <v>0</v>
      </c>
      <c r="N27" s="52">
        <v>35.85</v>
      </c>
      <c r="O27" s="59">
        <f t="shared" si="180"/>
        <v>9.54385964912281</v>
      </c>
      <c r="P27" s="40">
        <f t="shared" si="128"/>
        <v>35.85</v>
      </c>
      <c r="Q27" s="41">
        <f t="shared" si="426"/>
        <v>17.167282809611827</v>
      </c>
      <c r="R27" s="42">
        <f t="shared" si="129"/>
        <v>1.6384213769173397</v>
      </c>
      <c r="S27" s="60">
        <f t="shared" si="130"/>
        <v>7.9054382722054708</v>
      </c>
      <c r="T27" s="55">
        <v>20</v>
      </c>
      <c r="U27" s="56">
        <v>0.46666666666666662</v>
      </c>
      <c r="V27" s="57">
        <v>0.55694444444444446</v>
      </c>
      <c r="W27" s="58">
        <f t="shared" si="131"/>
        <v>130.00000000000009</v>
      </c>
      <c r="X27" s="52">
        <v>0</v>
      </c>
      <c r="Y27" s="52">
        <v>2.2000000000000002</v>
      </c>
      <c r="Z27" s="52">
        <f t="shared" si="132"/>
        <v>2.2000000000000002</v>
      </c>
      <c r="AA27" s="52">
        <v>0</v>
      </c>
      <c r="AB27" s="52">
        <v>35.299999999999997</v>
      </c>
      <c r="AC27" s="59">
        <f t="shared" si="1"/>
        <v>9.5006747638326541</v>
      </c>
      <c r="AD27" s="40">
        <f t="shared" si="133"/>
        <v>35.299999999999997</v>
      </c>
      <c r="AE27" s="41">
        <f t="shared" si="427"/>
        <v>18.438077634011098</v>
      </c>
      <c r="AF27" s="42">
        <f t="shared" si="134"/>
        <v>1.7517417887103652</v>
      </c>
      <c r="AG27" s="60">
        <f t="shared" si="135"/>
        <v>7.7489329751222886</v>
      </c>
      <c r="AH27" s="55">
        <v>20</v>
      </c>
      <c r="AI27" s="56">
        <v>0.55694444444444446</v>
      </c>
      <c r="AJ27" s="57">
        <v>0.64652777777777781</v>
      </c>
      <c r="AK27" s="58">
        <f t="shared" si="136"/>
        <v>129.00000000000003</v>
      </c>
      <c r="AL27" s="52">
        <v>0</v>
      </c>
      <c r="AM27" s="52">
        <v>2.4</v>
      </c>
      <c r="AN27" s="52">
        <f t="shared" si="137"/>
        <v>2.4</v>
      </c>
      <c r="AO27" s="52">
        <v>0</v>
      </c>
      <c r="AP27" s="52">
        <v>35.380000000000003</v>
      </c>
      <c r="AQ27" s="59">
        <f t="shared" si="3"/>
        <v>10.444716442268458</v>
      </c>
      <c r="AR27" s="40">
        <f t="shared" si="428"/>
        <v>35.380000000000003</v>
      </c>
      <c r="AS27" s="41">
        <f t="shared" si="429"/>
        <v>18.253234750462102</v>
      </c>
      <c r="AT27" s="42">
        <f t="shared" si="138"/>
        <v>1.9064986112273752</v>
      </c>
      <c r="AU27" s="60">
        <f t="shared" si="139"/>
        <v>8.5382178310410826</v>
      </c>
      <c r="AV27" s="55">
        <v>20</v>
      </c>
      <c r="AW27" s="57">
        <v>0.64652777777777781</v>
      </c>
      <c r="AX27" s="57">
        <v>0.74097222222222225</v>
      </c>
      <c r="AY27" s="58">
        <f t="shared" si="430"/>
        <v>136</v>
      </c>
      <c r="AZ27" s="52">
        <v>0</v>
      </c>
      <c r="BA27" s="52">
        <v>2.75</v>
      </c>
      <c r="BB27" s="52">
        <f t="shared" si="431"/>
        <v>2.75</v>
      </c>
      <c r="BC27" s="52">
        <v>0</v>
      </c>
      <c r="BD27" s="52">
        <v>35.090000000000003</v>
      </c>
      <c r="BE27" s="59">
        <f t="shared" si="8"/>
        <v>11.351909184726523</v>
      </c>
      <c r="BF27" s="40">
        <f t="shared" si="432"/>
        <v>35.090000000000003</v>
      </c>
      <c r="BG27" s="41">
        <f t="shared" si="433"/>
        <v>18.923290203327166</v>
      </c>
      <c r="BH27" s="42">
        <f t="shared" si="434"/>
        <v>2.1481547186439509</v>
      </c>
      <c r="BI27" s="60">
        <f t="shared" si="435"/>
        <v>9.2037544660825716</v>
      </c>
      <c r="BJ27" s="55">
        <v>20</v>
      </c>
      <c r="BK27" s="57">
        <v>0.74097222222222225</v>
      </c>
      <c r="BL27" s="57">
        <v>0.81527777777777777</v>
      </c>
      <c r="BM27" s="58">
        <f t="shared" si="436"/>
        <v>106.99999999999993</v>
      </c>
      <c r="BN27" s="52">
        <v>0</v>
      </c>
      <c r="BO27" s="52">
        <v>2.4500000000000002</v>
      </c>
      <c r="BP27" s="52">
        <f t="shared" si="437"/>
        <v>2.4500000000000002</v>
      </c>
      <c r="BQ27" s="52">
        <v>0</v>
      </c>
      <c r="BR27" s="52">
        <v>32.659999999999997</v>
      </c>
      <c r="BS27" s="59">
        <f t="shared" si="15"/>
        <v>12.854566322347933</v>
      </c>
      <c r="BT27" s="40">
        <f t="shared" si="438"/>
        <v>32.659999999999997</v>
      </c>
      <c r="BU27" s="41">
        <f t="shared" si="439"/>
        <v>24.537892791127554</v>
      </c>
      <c r="BV27" s="42">
        <f t="shared" si="440"/>
        <v>3.1542397029421236</v>
      </c>
      <c r="BW27" s="60">
        <f t="shared" si="441"/>
        <v>9.7003266194058106</v>
      </c>
      <c r="BX27" s="164"/>
      <c r="BY27" s="55">
        <v>20</v>
      </c>
      <c r="BZ27" s="57">
        <v>0.41041666666666665</v>
      </c>
      <c r="CA27" s="57">
        <v>0.50277777777777777</v>
      </c>
      <c r="CB27" s="58">
        <f t="shared" si="442"/>
        <v>133</v>
      </c>
      <c r="CC27" s="52">
        <v>2.0499999999999998</v>
      </c>
      <c r="CD27" s="52">
        <v>5</v>
      </c>
      <c r="CE27" s="52">
        <f t="shared" si="443"/>
        <v>2.95</v>
      </c>
      <c r="CF27" s="52">
        <v>0.495</v>
      </c>
      <c r="CG27" s="52">
        <v>22.47</v>
      </c>
      <c r="CH27" s="133">
        <v>2</v>
      </c>
      <c r="CI27" s="59">
        <f t="shared" si="21"/>
        <v>12.452183089302203</v>
      </c>
      <c r="CJ27" s="40">
        <f t="shared" si="444"/>
        <v>37.740762711864399</v>
      </c>
      <c r="CK27" s="41">
        <f t="shared" si="445"/>
        <v>12.798607412512943</v>
      </c>
      <c r="CL27" s="42">
        <f t="shared" si="446"/>
        <v>1.5937060278871149</v>
      </c>
      <c r="CM27" s="60">
        <f t="shared" si="447"/>
        <v>10.858477061415087</v>
      </c>
      <c r="CN27" s="55">
        <v>20</v>
      </c>
      <c r="CO27" s="57">
        <v>0.50277777777777777</v>
      </c>
      <c r="CP27" s="57">
        <v>0.58402777777777781</v>
      </c>
      <c r="CQ27" s="58">
        <f t="shared" si="448"/>
        <v>117.00000000000006</v>
      </c>
      <c r="CR27" s="52">
        <v>2.15</v>
      </c>
      <c r="CS27" s="52">
        <v>4.8</v>
      </c>
      <c r="CT27" s="52">
        <f t="shared" si="449"/>
        <v>2.65</v>
      </c>
      <c r="CU27" s="52">
        <v>0.495</v>
      </c>
      <c r="CV27" s="52">
        <v>24.05</v>
      </c>
      <c r="CW27" s="136">
        <v>2</v>
      </c>
      <c r="CX27" s="59">
        <f t="shared" si="27"/>
        <v>12.715549557654812</v>
      </c>
      <c r="CY27" s="40">
        <f t="shared" si="450"/>
        <v>43.160660377358489</v>
      </c>
      <c r="CZ27" s="41">
        <f t="shared" si="451"/>
        <v>0.2757384996338072</v>
      </c>
      <c r="DA27" s="42">
        <f t="shared" si="452"/>
        <v>3.5061665570470586E-2</v>
      </c>
      <c r="DB27" s="60">
        <f t="shared" si="453"/>
        <v>12.680487892084342</v>
      </c>
      <c r="DC27" s="55">
        <v>20</v>
      </c>
      <c r="DD27" s="57">
        <v>0.58402777777777781</v>
      </c>
      <c r="DE27" s="57">
        <v>0.6694444444444444</v>
      </c>
      <c r="DF27" s="58">
        <f t="shared" si="454"/>
        <v>122.99999999999987</v>
      </c>
      <c r="DG27" s="52">
        <v>2.1</v>
      </c>
      <c r="DH27" s="52">
        <v>5.0999999999999996</v>
      </c>
      <c r="DI27" s="52">
        <f t="shared" si="455"/>
        <v>2.9999999999999996</v>
      </c>
      <c r="DJ27" s="52">
        <v>0.495</v>
      </c>
      <c r="DK27" s="52">
        <v>24.05</v>
      </c>
      <c r="DL27" s="136">
        <v>2</v>
      </c>
      <c r="DM27" s="59">
        <f t="shared" si="34"/>
        <v>13.692768506632447</v>
      </c>
      <c r="DN27" s="40">
        <f t="shared" si="456"/>
        <v>40.538500000000006</v>
      </c>
      <c r="DO27" s="41">
        <f t="shared" si="457"/>
        <v>6.334334565619212</v>
      </c>
      <c r="DP27" s="42">
        <f t="shared" si="458"/>
        <v>0.86734576850584066</v>
      </c>
      <c r="DQ27" s="60">
        <f t="shared" si="459"/>
        <v>12.825422738126607</v>
      </c>
      <c r="DR27" s="55">
        <v>20</v>
      </c>
      <c r="DS27" s="57">
        <v>0.6694444444444444</v>
      </c>
      <c r="DT27" s="57">
        <v>0.73888888888888893</v>
      </c>
      <c r="DU27" s="58">
        <f t="shared" si="460"/>
        <v>100.00000000000011</v>
      </c>
      <c r="DV27" s="52">
        <v>2.4</v>
      </c>
      <c r="DW27" s="52">
        <v>4.55</v>
      </c>
      <c r="DX27" s="52">
        <f t="shared" si="461"/>
        <v>2.15</v>
      </c>
      <c r="DY27" s="52">
        <v>0.495</v>
      </c>
      <c r="DZ27" s="52">
        <v>19.3</v>
      </c>
      <c r="EA27" s="136">
        <v>2</v>
      </c>
      <c r="EB27" s="59">
        <f t="shared" si="462"/>
        <v>12.070175438596479</v>
      </c>
      <c r="EC27" s="40">
        <f t="shared" si="463"/>
        <v>40.291627906976743</v>
      </c>
      <c r="ED27" s="41">
        <f t="shared" si="464"/>
        <v>6.9047414348966232</v>
      </c>
      <c r="EE27" s="42">
        <f t="shared" si="465"/>
        <v>0.83341440477348627</v>
      </c>
      <c r="EF27" s="60">
        <f t="shared" si="466"/>
        <v>11.236761033822992</v>
      </c>
      <c r="EG27" s="55">
        <v>20</v>
      </c>
      <c r="EH27" s="57">
        <v>0.73888888888888893</v>
      </c>
      <c r="EI27" s="57">
        <v>0.8027777777777777</v>
      </c>
      <c r="EJ27" s="58">
        <f t="shared" si="467"/>
        <v>91.999999999999829</v>
      </c>
      <c r="EK27" s="52">
        <v>2.0499999999999998</v>
      </c>
      <c r="EL27" s="52">
        <v>3.9</v>
      </c>
      <c r="EM27" s="52">
        <f>EL27-EK27</f>
        <v>1.85</v>
      </c>
      <c r="EN27" s="52">
        <v>0.495</v>
      </c>
      <c r="EO27" s="52">
        <v>19.2</v>
      </c>
      <c r="EP27" s="136">
        <v>2</v>
      </c>
      <c r="EQ27" s="59">
        <f t="shared" si="469"/>
        <v>11.289092295957305</v>
      </c>
      <c r="ER27" s="40">
        <f t="shared" si="470"/>
        <v>39.927162162162155</v>
      </c>
      <c r="ES27" s="41">
        <f t="shared" si="471"/>
        <v>7.7468526752260773</v>
      </c>
      <c r="ET27" s="42">
        <f t="shared" si="472"/>
        <v>0.87454934853810951</v>
      </c>
      <c r="EU27" s="97">
        <f t="shared" si="473"/>
        <v>10.414542947419196</v>
      </c>
      <c r="EV27" s="164"/>
      <c r="EW27" s="108">
        <f t="shared" si="474"/>
        <v>10.739145272459677</v>
      </c>
      <c r="EX27" s="61">
        <f t="shared" si="475"/>
        <v>1.256955933088288</v>
      </c>
      <c r="EY27" s="61">
        <f t="shared" si="476"/>
        <v>11.704431788549563</v>
      </c>
      <c r="EZ27" s="105">
        <f t="shared" si="477"/>
        <v>34.856000000000002</v>
      </c>
      <c r="FA27" s="159">
        <f t="shared" si="478"/>
        <v>1.1257815063323806</v>
      </c>
      <c r="FB27" s="177">
        <f t="shared" si="146"/>
        <v>3.2298069380662744</v>
      </c>
      <c r="FC27" s="241">
        <f t="shared" si="147"/>
        <v>19.463955637707947</v>
      </c>
      <c r="FD27" s="65">
        <f t="shared" si="479"/>
        <v>2.1198112396882309</v>
      </c>
      <c r="FE27" s="170">
        <f t="shared" si="480"/>
        <v>0.54471262085098227</v>
      </c>
      <c r="FF27" s="170">
        <f t="shared" si="481"/>
        <v>19.739105728688152</v>
      </c>
      <c r="FG27" s="166">
        <f t="shared" si="482"/>
        <v>8.6193340327714445</v>
      </c>
      <c r="FH27" s="168">
        <f t="shared" si="483"/>
        <v>0.74617922934426728</v>
      </c>
      <c r="FI27" s="168">
        <f t="shared" si="484"/>
        <v>80.260894271311827</v>
      </c>
      <c r="FJ27" s="164"/>
      <c r="FK27" s="59">
        <f t="shared" si="485"/>
        <v>12.443953777628648</v>
      </c>
      <c r="FL27" s="101">
        <f t="shared" si="486"/>
        <v>0.78826207637476131</v>
      </c>
      <c r="FM27" s="105">
        <f t="shared" si="487"/>
        <v>40.331742631672356</v>
      </c>
      <c r="FN27" s="159">
        <f t="shared" si="488"/>
        <v>1.7276571253295743</v>
      </c>
      <c r="FO27" s="177">
        <f t="shared" si="149"/>
        <v>4.2836163592218606</v>
      </c>
      <c r="FP27" s="241">
        <f t="shared" si="150"/>
        <v>6.8120549175777327</v>
      </c>
      <c r="FQ27" s="191">
        <f t="shared" si="489"/>
        <v>0.84081544305500433</v>
      </c>
      <c r="FR27" s="195">
        <f t="shared" si="151"/>
        <v>0.49355445344455101</v>
      </c>
      <c r="FS27" s="198">
        <f t="shared" si="152"/>
        <v>6.7568190792109499</v>
      </c>
      <c r="FT27" s="210">
        <f t="shared" si="490"/>
        <v>11.603138334573647</v>
      </c>
      <c r="FU27" s="207">
        <f t="shared" si="153"/>
        <v>0.9753125616795475</v>
      </c>
      <c r="FV27" s="204">
        <f t="shared" si="154"/>
        <v>93.243180920789072</v>
      </c>
      <c r="FW27" s="213"/>
      <c r="FX27" s="217">
        <f t="shared" si="491"/>
        <v>11.591549525044162</v>
      </c>
      <c r="FY27" s="218">
        <f t="shared" si="492"/>
        <v>1.3517546630999169</v>
      </c>
      <c r="FZ27" s="219">
        <f t="shared" si="493"/>
        <v>11.661552755991584</v>
      </c>
      <c r="GA27" s="220">
        <f t="shared" si="494"/>
        <v>-3.6335944067692592</v>
      </c>
      <c r="GB27" s="40">
        <f t="shared" si="495"/>
        <v>37.593871315836182</v>
      </c>
      <c r="GC27" s="124">
        <f t="shared" si="496"/>
        <v>3.1019398629614914</v>
      </c>
      <c r="GD27" s="120">
        <f t="shared" si="497"/>
        <v>8.2511849787995075</v>
      </c>
      <c r="GE27" s="126">
        <f t="shared" si="498"/>
        <v>-8.397249297583679</v>
      </c>
      <c r="GF27" s="62">
        <f t="shared" si="499"/>
        <v>1.4803133413716179</v>
      </c>
      <c r="GG27" s="63">
        <f t="shared" si="500"/>
        <v>0.82408220516281749</v>
      </c>
      <c r="GH27" s="64">
        <f t="shared" si="501"/>
        <v>55.66944390295405</v>
      </c>
      <c r="GI27" s="105">
        <f t="shared" si="502"/>
        <v>13.138005277642842</v>
      </c>
      <c r="GJ27" s="66">
        <f t="shared" si="503"/>
        <v>7.1671438608167559</v>
      </c>
      <c r="GK27" s="230">
        <f t="shared" si="504"/>
        <v>54.552755226953686</v>
      </c>
      <c r="GL27" s="210">
        <f t="shared" si="157"/>
        <v>10.111236183672544</v>
      </c>
      <c r="GM27" s="207">
        <f t="shared" si="158"/>
        <v>1.7262042305302969</v>
      </c>
      <c r="GN27" s="204">
        <f t="shared" si="159"/>
        <v>17.072138353545167</v>
      </c>
      <c r="GO27" s="142">
        <f t="shared" si="505"/>
        <v>0.85240425258448482</v>
      </c>
      <c r="GP27" s="53">
        <f t="shared" si="506"/>
        <v>1.2384705086270227</v>
      </c>
      <c r="GQ27" s="53">
        <f t="shared" si="507"/>
        <v>0.29442883019121879</v>
      </c>
      <c r="GR27" s="53">
        <f t="shared" si="508"/>
        <v>-0.61276391226684623</v>
      </c>
      <c r="GS27" s="53">
        <f t="shared" si="509"/>
        <v>-2.1154210498882566</v>
      </c>
      <c r="GT27" s="53">
        <f t="shared" si="160"/>
        <v>2.1154210498882566</v>
      </c>
      <c r="GU27" s="67">
        <f t="shared" si="161"/>
        <v>1.2384705086270227</v>
      </c>
      <c r="GV27" s="142">
        <f t="shared" si="510"/>
        <v>-8.2293116735545624E-3</v>
      </c>
      <c r="GW27" s="53">
        <f t="shared" si="511"/>
        <v>-0.27159578002616414</v>
      </c>
      <c r="GX27" s="53">
        <f t="shared" si="512"/>
        <v>-1.248814729003799</v>
      </c>
      <c r="GY27" s="53">
        <f t="shared" si="513"/>
        <v>0.37377833903216917</v>
      </c>
      <c r="GZ27" s="53">
        <f t="shared" si="514"/>
        <v>1.1548614816713432</v>
      </c>
      <c r="HA27" s="53">
        <f t="shared" si="162"/>
        <v>1.248814729003799</v>
      </c>
      <c r="HB27" s="53">
        <f t="shared" si="248"/>
        <v>1.1548614816713432</v>
      </c>
      <c r="HC27" s="142">
        <f t="shared" si="515"/>
        <v>-0.99399999999999977</v>
      </c>
      <c r="HD27" s="53">
        <f t="shared" si="516"/>
        <v>-0.44399999999999551</v>
      </c>
      <c r="HE27" s="53">
        <f t="shared" si="517"/>
        <v>-0.52400000000000091</v>
      </c>
      <c r="HF27" s="53">
        <f t="shared" si="518"/>
        <v>-0.23400000000000176</v>
      </c>
      <c r="HG27" s="53">
        <f t="shared" si="519"/>
        <v>2.1960000000000051</v>
      </c>
      <c r="HH27" s="96">
        <f t="shared" si="164"/>
        <v>0.99399999999999977</v>
      </c>
      <c r="HI27" s="96">
        <f t="shared" si="165"/>
        <v>2.1960000000000051</v>
      </c>
      <c r="HJ27" s="238">
        <f t="shared" si="520"/>
        <v>2.5909799198079568</v>
      </c>
      <c r="HK27" s="96">
        <f t="shared" si="521"/>
        <v>-2.8289177456861339</v>
      </c>
      <c r="HL27" s="96">
        <f t="shared" si="522"/>
        <v>-0.20675736832765068</v>
      </c>
      <c r="HM27" s="96">
        <f t="shared" si="523"/>
        <v>4.0114724695612836E-2</v>
      </c>
      <c r="HN27" s="96">
        <f t="shared" si="524"/>
        <v>0.40458046951020066</v>
      </c>
      <c r="HO27" s="96">
        <f t="shared" si="166"/>
        <v>2.8289177456861339</v>
      </c>
      <c r="HP27" s="96">
        <f t="shared" si="167"/>
        <v>2.5909799198079568</v>
      </c>
      <c r="HQ27" s="68">
        <f t="shared" si="525"/>
        <v>2.2966728280961206</v>
      </c>
      <c r="HR27" s="50">
        <f t="shared" si="526"/>
        <v>1.0258780036968496</v>
      </c>
      <c r="HS27" s="50">
        <f t="shared" si="527"/>
        <v>1.210720887245845</v>
      </c>
      <c r="HT27" s="50">
        <f t="shared" si="528"/>
        <v>12.559214202811324</v>
      </c>
      <c r="HU27" s="50">
        <f t="shared" si="529"/>
        <v>11.717102962481871</v>
      </c>
      <c r="HV27" s="53">
        <f t="shared" si="168"/>
        <v>-1.0258780036968496</v>
      </c>
      <c r="HW27" s="53">
        <f t="shared" si="169"/>
        <v>12.559214202811324</v>
      </c>
      <c r="HX27" s="68">
        <f t="shared" si="530"/>
        <v>-5.9865524949352107</v>
      </c>
      <c r="HY27" s="50">
        <f t="shared" si="531"/>
        <v>6.5363164179439259</v>
      </c>
      <c r="HZ27" s="50">
        <f t="shared" si="532"/>
        <v>0.47772035195852069</v>
      </c>
      <c r="IA27" s="50">
        <f t="shared" si="533"/>
        <v>-9.2686517318890438E-2</v>
      </c>
      <c r="IB27" s="50">
        <f t="shared" si="534"/>
        <v>-0.93479775764834461</v>
      </c>
      <c r="IC27" s="53">
        <f t="shared" si="170"/>
        <v>5.9865524949352107</v>
      </c>
      <c r="ID27" s="53">
        <f t="shared" si="171"/>
        <v>6.5363164179439259</v>
      </c>
      <c r="IE27" s="68">
        <f t="shared" si="535"/>
        <v>0.48138986277089124</v>
      </c>
      <c r="IF27" s="50">
        <f t="shared" si="536"/>
        <v>0.3680694509778657</v>
      </c>
      <c r="IG27" s="50">
        <f t="shared" si="537"/>
        <v>0.21331262846085575</v>
      </c>
      <c r="IH27" s="50">
        <f t="shared" si="538"/>
        <v>-2.8343478955719981E-2</v>
      </c>
      <c r="II27" s="50">
        <f t="shared" si="539"/>
        <v>-1.0344284632538927</v>
      </c>
      <c r="IJ27" s="53">
        <f t="shared" si="172"/>
        <v>1.0344284632538927</v>
      </c>
      <c r="IK27" s="67">
        <f t="shared" si="173"/>
        <v>0.48138986277089124</v>
      </c>
      <c r="IL27" s="50">
        <f t="shared" si="540"/>
        <v>-0.75289058483211058</v>
      </c>
      <c r="IM27" s="50">
        <f t="shared" si="541"/>
        <v>0.8057537774845337</v>
      </c>
      <c r="IN27" s="50">
        <f t="shared" si="542"/>
        <v>-2.6530325450836334E-2</v>
      </c>
      <c r="IO27" s="50">
        <f t="shared" si="543"/>
        <v>7.4010382815180575E-3</v>
      </c>
      <c r="IP27" s="50">
        <f t="shared" si="544"/>
        <v>-3.3733905483105175E-2</v>
      </c>
      <c r="IQ27" s="53">
        <f t="shared" si="545"/>
        <v>0.75289058483211058</v>
      </c>
      <c r="IR27" s="53">
        <f t="shared" si="546"/>
        <v>0.8057537774845337</v>
      </c>
      <c r="IS27" s="68">
        <f t="shared" si="547"/>
        <v>0.7138957605659737</v>
      </c>
      <c r="IT27" s="50">
        <f t="shared" si="548"/>
        <v>0.87040105764915587</v>
      </c>
      <c r="IU27" s="50">
        <f t="shared" si="549"/>
        <v>8.1116201730361936E-2</v>
      </c>
      <c r="IV27" s="50">
        <f t="shared" si="550"/>
        <v>-0.58442043331112714</v>
      </c>
      <c r="IW27" s="50">
        <f t="shared" si="551"/>
        <v>-1.0809925866343661</v>
      </c>
      <c r="IX27" s="53">
        <f t="shared" si="176"/>
        <v>1.0809925866343661</v>
      </c>
      <c r="IY27" s="53">
        <f t="shared" si="177"/>
        <v>0.87040105764915587</v>
      </c>
      <c r="IZ27" s="68">
        <f t="shared" si="552"/>
        <v>0.74466127315855957</v>
      </c>
      <c r="JA27" s="50">
        <f t="shared" si="553"/>
        <v>-1.0773495575106953</v>
      </c>
      <c r="JB27" s="50">
        <f t="shared" si="554"/>
        <v>-1.2222844035529601</v>
      </c>
      <c r="JC27" s="50">
        <f t="shared" si="555"/>
        <v>0.36637730075065456</v>
      </c>
      <c r="JD27" s="50">
        <f t="shared" si="556"/>
        <v>1.1885953871544501</v>
      </c>
      <c r="JE27" s="53">
        <f t="shared" si="178"/>
        <v>1.2222844035529601</v>
      </c>
      <c r="JF27" s="67">
        <f t="shared" si="179"/>
        <v>1.1885953871544501</v>
      </c>
    </row>
    <row r="28" spans="1:266" x14ac:dyDescent="0.25">
      <c r="A28" s="51">
        <v>4</v>
      </c>
      <c r="B28" s="52">
        <v>3</v>
      </c>
      <c r="C28" s="142">
        <v>488936.3</v>
      </c>
      <c r="D28" s="53">
        <v>4271472.5</v>
      </c>
      <c r="E28" s="54">
        <v>0.42</v>
      </c>
      <c r="F28" s="55">
        <v>21</v>
      </c>
      <c r="G28" s="56">
        <v>0.39583333333333331</v>
      </c>
      <c r="H28" s="57">
        <v>0.46666666666666662</v>
      </c>
      <c r="I28" s="58">
        <f t="shared" si="126"/>
        <v>101.99999999999996</v>
      </c>
      <c r="J28" s="52">
        <v>0</v>
      </c>
      <c r="K28" s="52">
        <v>3.45</v>
      </c>
      <c r="L28" s="52">
        <f t="shared" si="127"/>
        <v>3.45</v>
      </c>
      <c r="M28" s="52">
        <v>0</v>
      </c>
      <c r="N28" s="52">
        <v>29.39</v>
      </c>
      <c r="O28" s="59">
        <f t="shared" si="180"/>
        <v>18.988648090815285</v>
      </c>
      <c r="P28" s="40">
        <f t="shared" si="128"/>
        <v>29.39</v>
      </c>
      <c r="Q28" s="41">
        <f t="shared" si="426"/>
        <v>32.093345656192234</v>
      </c>
      <c r="R28" s="42">
        <f t="shared" si="129"/>
        <v>6.0940924672232972</v>
      </c>
      <c r="S28" s="60">
        <f t="shared" si="130"/>
        <v>12.894555623591987</v>
      </c>
      <c r="T28" s="55">
        <v>21</v>
      </c>
      <c r="U28" s="56">
        <v>0.46666666666666662</v>
      </c>
      <c r="V28" s="57">
        <v>0.55625000000000002</v>
      </c>
      <c r="W28" s="58">
        <f t="shared" si="131"/>
        <v>129.00000000000011</v>
      </c>
      <c r="X28" s="52">
        <v>0</v>
      </c>
      <c r="Y28" s="52">
        <v>4.2</v>
      </c>
      <c r="Z28" s="52">
        <f t="shared" si="132"/>
        <v>4.2</v>
      </c>
      <c r="AA28" s="52">
        <v>0</v>
      </c>
      <c r="AB28" s="52">
        <v>29.58</v>
      </c>
      <c r="AC28" s="59">
        <f t="shared" si="1"/>
        <v>18.278253773969791</v>
      </c>
      <c r="AD28" s="40">
        <f t="shared" si="133"/>
        <v>29.58</v>
      </c>
      <c r="AE28" s="41">
        <f t="shared" si="427"/>
        <v>31.654343807763407</v>
      </c>
      <c r="AF28" s="42">
        <f t="shared" si="134"/>
        <v>5.7858612916678878</v>
      </c>
      <c r="AG28" s="60">
        <f t="shared" si="135"/>
        <v>12.492392482301902</v>
      </c>
      <c r="AH28" s="55">
        <v>21</v>
      </c>
      <c r="AI28" s="56">
        <v>0.55625000000000002</v>
      </c>
      <c r="AJ28" s="57">
        <v>0.64652777777777781</v>
      </c>
      <c r="AK28" s="58">
        <f t="shared" si="136"/>
        <v>130.00000000000003</v>
      </c>
      <c r="AL28" s="52">
        <v>0</v>
      </c>
      <c r="AM28" s="52">
        <v>4.6500000000000004</v>
      </c>
      <c r="AN28" s="52">
        <f t="shared" si="137"/>
        <v>4.6500000000000004</v>
      </c>
      <c r="AO28" s="52">
        <v>0</v>
      </c>
      <c r="AP28" s="52">
        <v>30.06</v>
      </c>
      <c r="AQ28" s="59">
        <f t="shared" si="3"/>
        <v>20.080971659919026</v>
      </c>
      <c r="AR28" s="40">
        <f t="shared" si="428"/>
        <v>30.059999999999995</v>
      </c>
      <c r="AS28" s="41">
        <f t="shared" si="429"/>
        <v>30.545286506469516</v>
      </c>
      <c r="AT28" s="42">
        <f t="shared" si="138"/>
        <v>6.1337903268052143</v>
      </c>
      <c r="AU28" s="60">
        <f t="shared" si="139"/>
        <v>13.947181333113811</v>
      </c>
      <c r="AV28" s="55">
        <v>21</v>
      </c>
      <c r="AW28" s="57">
        <v>0.64652777777777781</v>
      </c>
      <c r="AX28" s="57">
        <v>0.7402777777777777</v>
      </c>
      <c r="AY28" s="58">
        <f t="shared" si="430"/>
        <v>134.99999999999983</v>
      </c>
      <c r="AZ28" s="52">
        <v>0</v>
      </c>
      <c r="BA28" s="52">
        <v>5.05</v>
      </c>
      <c r="BB28" s="52">
        <f t="shared" si="431"/>
        <v>5.05</v>
      </c>
      <c r="BC28" s="52">
        <v>0</v>
      </c>
      <c r="BD28" s="52">
        <v>30.29</v>
      </c>
      <c r="BE28" s="59">
        <f t="shared" si="8"/>
        <v>21.000649772579621</v>
      </c>
      <c r="BF28" s="40">
        <f t="shared" si="432"/>
        <v>30.29</v>
      </c>
      <c r="BG28" s="41">
        <f t="shared" si="433"/>
        <v>30.013863216266181</v>
      </c>
      <c r="BH28" s="42">
        <f t="shared" si="434"/>
        <v>6.3031062972691618</v>
      </c>
      <c r="BI28" s="60">
        <f t="shared" si="435"/>
        <v>14.697543475310459</v>
      </c>
      <c r="BJ28" s="55">
        <v>21</v>
      </c>
      <c r="BK28" s="57">
        <v>0.7402777777777777</v>
      </c>
      <c r="BL28" s="57">
        <v>0.81458333333333333</v>
      </c>
      <c r="BM28" s="58">
        <f t="shared" si="436"/>
        <v>107.0000000000001</v>
      </c>
      <c r="BN28" s="52">
        <v>0</v>
      </c>
      <c r="BO28" s="52">
        <v>4.25</v>
      </c>
      <c r="BP28" s="52">
        <f t="shared" si="437"/>
        <v>4.25</v>
      </c>
      <c r="BQ28" s="52">
        <v>0</v>
      </c>
      <c r="BR28" s="52">
        <v>29.45</v>
      </c>
      <c r="BS28" s="59">
        <f t="shared" si="15"/>
        <v>22.298737497950462</v>
      </c>
      <c r="BT28" s="40">
        <f t="shared" si="438"/>
        <v>29.45</v>
      </c>
      <c r="BU28" s="41">
        <f t="shared" si="439"/>
        <v>31.954713493530502</v>
      </c>
      <c r="BV28" s="42">
        <f t="shared" si="440"/>
        <v>7.1254976801445222</v>
      </c>
      <c r="BW28" s="60">
        <f t="shared" si="441"/>
        <v>15.173239817805939</v>
      </c>
      <c r="BX28" s="164"/>
      <c r="BY28" s="55">
        <v>21</v>
      </c>
      <c r="BZ28" s="57">
        <v>0.41041666666666665</v>
      </c>
      <c r="CA28" s="57">
        <v>0.50277777777777777</v>
      </c>
      <c r="CB28" s="58">
        <f t="shared" si="442"/>
        <v>133</v>
      </c>
      <c r="CC28" s="52">
        <v>2.0499999999999998</v>
      </c>
      <c r="CD28" s="52">
        <v>6.95</v>
      </c>
      <c r="CE28" s="52">
        <f t="shared" si="443"/>
        <v>4.9000000000000004</v>
      </c>
      <c r="CF28" s="52">
        <v>0.495</v>
      </c>
      <c r="CG28" s="52">
        <v>23.12</v>
      </c>
      <c r="CH28" s="15">
        <v>1</v>
      </c>
      <c r="CI28" s="59">
        <f t="shared" si="21"/>
        <v>20.683287165281627</v>
      </c>
      <c r="CJ28" s="40">
        <f t="shared" si="444"/>
        <v>32.585561224489794</v>
      </c>
      <c r="CK28" s="41">
        <f t="shared" si="445"/>
        <v>24.709886265042066</v>
      </c>
      <c r="CL28" s="42">
        <f t="shared" si="446"/>
        <v>5.1108167344131328</v>
      </c>
      <c r="CM28" s="60">
        <f t="shared" si="447"/>
        <v>15.572470430868494</v>
      </c>
      <c r="CN28" s="55">
        <v>21</v>
      </c>
      <c r="CO28" s="57">
        <v>0.50277777777777777</v>
      </c>
      <c r="CP28" s="57">
        <v>0.58402777777777781</v>
      </c>
      <c r="CQ28" s="58">
        <f t="shared" si="448"/>
        <v>117.00000000000006</v>
      </c>
      <c r="CR28" s="52">
        <v>2.1</v>
      </c>
      <c r="CS28" s="52">
        <v>6.05</v>
      </c>
      <c r="CT28" s="52">
        <f t="shared" si="449"/>
        <v>3.9499999999999997</v>
      </c>
      <c r="CU28" s="52">
        <v>0.495</v>
      </c>
      <c r="CV28" s="52">
        <v>23.37</v>
      </c>
      <c r="CW28" s="135">
        <v>3</v>
      </c>
      <c r="CX28" s="59">
        <f t="shared" si="27"/>
        <v>18.953366321787364</v>
      </c>
      <c r="CY28" s="40">
        <f t="shared" si="450"/>
        <v>35.531392405063293</v>
      </c>
      <c r="CZ28" s="41">
        <f t="shared" si="451"/>
        <v>17.903437141720673</v>
      </c>
      <c r="DA28" s="42">
        <f t="shared" si="452"/>
        <v>3.3933040256612559</v>
      </c>
      <c r="DB28" s="60">
        <f t="shared" si="453"/>
        <v>15.560062296126109</v>
      </c>
      <c r="DC28" s="55">
        <v>21</v>
      </c>
      <c r="DD28" s="57">
        <v>0.58402777777777781</v>
      </c>
      <c r="DE28" s="57">
        <v>0.67013888888888884</v>
      </c>
      <c r="DF28" s="58">
        <f t="shared" si="454"/>
        <v>123.99999999999989</v>
      </c>
      <c r="DG28" s="52">
        <v>2</v>
      </c>
      <c r="DH28" s="52">
        <v>6.8</v>
      </c>
      <c r="DI28" s="52">
        <f t="shared" si="455"/>
        <v>4.8</v>
      </c>
      <c r="DJ28" s="52">
        <v>0.495</v>
      </c>
      <c r="DK28" s="52">
        <v>23.37</v>
      </c>
      <c r="DL28" s="135">
        <v>3</v>
      </c>
      <c r="DM28" s="59">
        <f t="shared" si="34"/>
        <v>21.731748726655368</v>
      </c>
      <c r="DN28" s="40">
        <f t="shared" si="456"/>
        <v>32.901249999999997</v>
      </c>
      <c r="DO28" s="41">
        <f t="shared" si="457"/>
        <v>23.980475970425147</v>
      </c>
      <c r="DP28" s="42">
        <f t="shared" si="458"/>
        <v>5.211376781348763</v>
      </c>
      <c r="DQ28" s="60">
        <f t="shared" si="459"/>
        <v>16.520371945306607</v>
      </c>
      <c r="DR28" s="55">
        <v>21</v>
      </c>
      <c r="DS28" s="57">
        <v>0.67013888888888884</v>
      </c>
      <c r="DT28" s="57">
        <v>0.73819444444444438</v>
      </c>
      <c r="DU28" s="58">
        <f t="shared" si="460"/>
        <v>97.999999999999972</v>
      </c>
      <c r="DV28" s="52">
        <v>1.95</v>
      </c>
      <c r="DW28" s="52">
        <v>5.7</v>
      </c>
      <c r="DX28" s="52">
        <f t="shared" si="461"/>
        <v>3.75</v>
      </c>
      <c r="DY28" s="52">
        <v>0.495</v>
      </c>
      <c r="DZ28" s="52">
        <v>22.9</v>
      </c>
      <c r="EA28" s="136">
        <v>2</v>
      </c>
      <c r="EB28" s="59">
        <f t="shared" si="462"/>
        <v>21.482277121374874</v>
      </c>
      <c r="EC28" s="40">
        <f t="shared" si="463"/>
        <v>34.550600000000003</v>
      </c>
      <c r="ED28" s="41">
        <f t="shared" si="464"/>
        <v>20.169593345656185</v>
      </c>
      <c r="EE28" s="42">
        <f t="shared" si="465"/>
        <v>4.3328879367682474</v>
      </c>
      <c r="EF28" s="60">
        <f t="shared" si="466"/>
        <v>17.149389184606626</v>
      </c>
      <c r="EG28" s="55">
        <v>21</v>
      </c>
      <c r="EH28" s="57">
        <v>0.73819444444444438</v>
      </c>
      <c r="EI28" s="57">
        <v>0.8027777777777777</v>
      </c>
      <c r="EJ28" s="58">
        <f t="shared" si="467"/>
        <v>92.999999999999986</v>
      </c>
      <c r="EK28" s="52">
        <v>2</v>
      </c>
      <c r="EL28" s="52">
        <v>4.9000000000000004</v>
      </c>
      <c r="EM28" s="52">
        <f t="shared" si="468"/>
        <v>2.9000000000000004</v>
      </c>
      <c r="EN28" s="52">
        <v>0.495</v>
      </c>
      <c r="EO28" s="52">
        <v>21.5</v>
      </c>
      <c r="EP28" s="135">
        <v>3</v>
      </c>
      <c r="EQ28" s="59">
        <f t="shared" si="469"/>
        <v>17.506130918694591</v>
      </c>
      <c r="ER28" s="40">
        <f t="shared" si="470"/>
        <v>35.986206896551721</v>
      </c>
      <c r="ES28" s="41">
        <f t="shared" si="471"/>
        <v>16.852571865638353</v>
      </c>
      <c r="ET28" s="42">
        <f t="shared" si="472"/>
        <v>2.9502332939657419</v>
      </c>
      <c r="EU28" s="97">
        <f t="shared" si="473"/>
        <v>14.55589762472885</v>
      </c>
      <c r="EV28" s="164"/>
      <c r="EW28" s="108">
        <f t="shared" si="474"/>
        <v>20.129452159046838</v>
      </c>
      <c r="EX28" s="61">
        <f t="shared" si="475"/>
        <v>1.4279708614119995</v>
      </c>
      <c r="EY28" s="61">
        <f t="shared" si="476"/>
        <v>7.0939380273706183</v>
      </c>
      <c r="EZ28" s="105">
        <f t="shared" si="477"/>
        <v>29.753999999999998</v>
      </c>
      <c r="FA28" s="159">
        <f t="shared" si="478"/>
        <v>0.35668473474484347</v>
      </c>
      <c r="FB28" s="177">
        <f t="shared" si="146"/>
        <v>1.198779104472822</v>
      </c>
      <c r="FC28" s="241">
        <f t="shared" si="147"/>
        <v>31.252310536044366</v>
      </c>
      <c r="FD28" s="65">
        <f t="shared" si="479"/>
        <v>6.2884696126220172</v>
      </c>
      <c r="FE28" s="170">
        <f t="shared" si="480"/>
        <v>0.45058928055700564</v>
      </c>
      <c r="FF28" s="170">
        <f t="shared" si="481"/>
        <v>31.240142865963556</v>
      </c>
      <c r="FG28" s="166">
        <f t="shared" si="482"/>
        <v>13.84098254642482</v>
      </c>
      <c r="FH28" s="168">
        <f t="shared" si="483"/>
        <v>1.0231620913276047</v>
      </c>
      <c r="FI28" s="168">
        <f t="shared" si="484"/>
        <v>68.759857134036437</v>
      </c>
      <c r="FJ28" s="164"/>
      <c r="FK28" s="59">
        <f t="shared" si="485"/>
        <v>20.071362050758765</v>
      </c>
      <c r="FL28" s="101">
        <f t="shared" si="486"/>
        <v>1.6094932622835045</v>
      </c>
      <c r="FM28" s="105">
        <f t="shared" si="487"/>
        <v>34.311002105220965</v>
      </c>
      <c r="FN28" s="159">
        <f t="shared" si="488"/>
        <v>1.365109369911629</v>
      </c>
      <c r="FO28" s="177">
        <f t="shared" si="149"/>
        <v>3.97863450832847</v>
      </c>
      <c r="FP28" s="241">
        <f t="shared" si="150"/>
        <v>20.723192917696483</v>
      </c>
      <c r="FQ28" s="191">
        <f t="shared" si="489"/>
        <v>4.1997237544314281</v>
      </c>
      <c r="FR28" s="195">
        <f t="shared" si="151"/>
        <v>0.90363755502357246</v>
      </c>
      <c r="FS28" s="198">
        <f t="shared" si="152"/>
        <v>20.92395993760007</v>
      </c>
      <c r="FT28" s="210">
        <f t="shared" si="490"/>
        <v>15.871638296327337</v>
      </c>
      <c r="FU28" s="207">
        <f t="shared" si="153"/>
        <v>0.89120785570365191</v>
      </c>
      <c r="FV28" s="204">
        <f t="shared" si="154"/>
        <v>79.076040062399926</v>
      </c>
      <c r="FW28" s="213"/>
      <c r="FX28" s="217">
        <f t="shared" si="491"/>
        <v>20.1004071049028</v>
      </c>
      <c r="FY28" s="218">
        <f t="shared" si="492"/>
        <v>1.5217188591717894</v>
      </c>
      <c r="FZ28" s="219">
        <f t="shared" si="493"/>
        <v>7.5705872584074116</v>
      </c>
      <c r="GA28" s="220">
        <f t="shared" si="494"/>
        <v>8.5375230527197046E-2</v>
      </c>
      <c r="GB28" s="40">
        <f t="shared" si="495"/>
        <v>32.032501052610478</v>
      </c>
      <c r="GC28" s="124">
        <f t="shared" si="496"/>
        <v>2.4873561953723748</v>
      </c>
      <c r="GD28" s="120">
        <f t="shared" si="497"/>
        <v>7.7651014239790959</v>
      </c>
      <c r="GE28" s="126">
        <f t="shared" si="498"/>
        <v>-10.213418546740888</v>
      </c>
      <c r="GF28" s="62">
        <f t="shared" si="499"/>
        <v>5.2440966835267222</v>
      </c>
      <c r="GG28" s="63">
        <f t="shared" si="500"/>
        <v>1.265112872564347</v>
      </c>
      <c r="GH28" s="64">
        <f t="shared" si="501"/>
        <v>24.124514647840979</v>
      </c>
      <c r="GI28" s="105">
        <f t="shared" si="502"/>
        <v>25.987751726870425</v>
      </c>
      <c r="GJ28" s="66">
        <f t="shared" si="503"/>
        <v>5.7471261445757333</v>
      </c>
      <c r="GK28" s="230">
        <f t="shared" si="504"/>
        <v>22.114749305663892</v>
      </c>
      <c r="GL28" s="210">
        <f t="shared" si="157"/>
        <v>14.856310421376079</v>
      </c>
      <c r="GM28" s="207">
        <f t="shared" si="158"/>
        <v>1.3969419269432528</v>
      </c>
      <c r="GN28" s="204">
        <f t="shared" si="159"/>
        <v>9.4030205839887131</v>
      </c>
      <c r="GO28" s="142">
        <f t="shared" si="505"/>
        <v>-2.9045054144038573E-2</v>
      </c>
      <c r="GP28" s="53">
        <f t="shared" si="506"/>
        <v>1.8511983850770477</v>
      </c>
      <c r="GQ28" s="53">
        <f t="shared" si="507"/>
        <v>4.8480499127812493E-2</v>
      </c>
      <c r="GR28" s="53">
        <f t="shared" si="508"/>
        <v>-0.87119761353278236</v>
      </c>
      <c r="GS28" s="53">
        <f t="shared" si="509"/>
        <v>-2.1692853389036237</v>
      </c>
      <c r="GT28" s="53">
        <f t="shared" si="160"/>
        <v>2.1692853389036237</v>
      </c>
      <c r="GU28" s="67">
        <f t="shared" si="161"/>
        <v>1.8511983850770477</v>
      </c>
      <c r="GV28" s="142">
        <f t="shared" si="510"/>
        <v>-0.61192511452286169</v>
      </c>
      <c r="GW28" s="53">
        <f t="shared" si="511"/>
        <v>1.1179957289714011</v>
      </c>
      <c r="GX28" s="53">
        <f t="shared" si="512"/>
        <v>-1.6603866758966035</v>
      </c>
      <c r="GY28" s="53">
        <f t="shared" si="513"/>
        <v>-1.4109150706161095</v>
      </c>
      <c r="GZ28" s="53">
        <f t="shared" si="514"/>
        <v>2.5652311320641736</v>
      </c>
      <c r="HA28" s="53">
        <f t="shared" si="162"/>
        <v>1.6603866758966035</v>
      </c>
      <c r="HB28" s="53">
        <f t="shared" si="248"/>
        <v>2.5652311320641736</v>
      </c>
      <c r="HC28" s="142">
        <f t="shared" si="515"/>
        <v>0.36399999999999721</v>
      </c>
      <c r="HD28" s="53">
        <f t="shared" si="516"/>
        <v>0.17399999999999949</v>
      </c>
      <c r="HE28" s="53">
        <f t="shared" si="517"/>
        <v>-0.30599999999999739</v>
      </c>
      <c r="HF28" s="53">
        <f t="shared" si="518"/>
        <v>-0.53600000000000136</v>
      </c>
      <c r="HG28" s="53">
        <f t="shared" si="519"/>
        <v>0.30399999999999849</v>
      </c>
      <c r="HH28" s="96">
        <f t="shared" si="164"/>
        <v>0.53600000000000136</v>
      </c>
      <c r="HI28" s="96">
        <f t="shared" si="165"/>
        <v>0.36399999999999721</v>
      </c>
      <c r="HJ28" s="238">
        <f t="shared" si="520"/>
        <v>1.7254408807311705</v>
      </c>
      <c r="HK28" s="96">
        <f t="shared" si="521"/>
        <v>-1.2203902998423288</v>
      </c>
      <c r="HL28" s="96">
        <f t="shared" si="522"/>
        <v>1.4097521052209672</v>
      </c>
      <c r="HM28" s="96">
        <f t="shared" si="523"/>
        <v>-0.23959789477903826</v>
      </c>
      <c r="HN28" s="96">
        <f t="shared" si="524"/>
        <v>-1.6752047913307564</v>
      </c>
      <c r="HO28" s="96">
        <f t="shared" si="166"/>
        <v>1.6752047913307564</v>
      </c>
      <c r="HP28" s="96">
        <f t="shared" si="167"/>
        <v>1.7254408807311705</v>
      </c>
      <c r="HQ28" s="68">
        <f t="shared" si="525"/>
        <v>-0.8410351201478683</v>
      </c>
      <c r="HR28" s="50">
        <f t="shared" si="526"/>
        <v>-0.40203327171904135</v>
      </c>
      <c r="HS28" s="50">
        <f t="shared" si="527"/>
        <v>0.70702402957484978</v>
      </c>
      <c r="HT28" s="50">
        <f t="shared" si="528"/>
        <v>11.08271719038818</v>
      </c>
      <c r="HU28" s="50">
        <f t="shared" si="529"/>
        <v>14.399738670406013</v>
      </c>
      <c r="HV28" s="53">
        <f t="shared" si="168"/>
        <v>0.8410351201478683</v>
      </c>
      <c r="HW28" s="53">
        <f t="shared" si="169"/>
        <v>14.399738670406013</v>
      </c>
      <c r="HX28" s="68">
        <f t="shared" si="530"/>
        <v>-3.9866933473455823</v>
      </c>
      <c r="HY28" s="50">
        <f t="shared" si="531"/>
        <v>2.8197557759758105</v>
      </c>
      <c r="HZ28" s="50">
        <f t="shared" si="532"/>
        <v>-3.2572830527286634</v>
      </c>
      <c r="IA28" s="50">
        <f t="shared" si="533"/>
        <v>0.55359957204029797</v>
      </c>
      <c r="IB28" s="50">
        <f t="shared" si="534"/>
        <v>3.8706210520581301</v>
      </c>
      <c r="IC28" s="53">
        <f t="shared" si="170"/>
        <v>3.9866933473455823</v>
      </c>
      <c r="ID28" s="53">
        <f t="shared" si="171"/>
        <v>3.8706210520581301</v>
      </c>
      <c r="IE28" s="68">
        <f t="shared" si="535"/>
        <v>0.19437714539871997</v>
      </c>
      <c r="IF28" s="50">
        <f t="shared" si="536"/>
        <v>0.50260832095412944</v>
      </c>
      <c r="IG28" s="50">
        <f t="shared" si="537"/>
        <v>0.1546792858168029</v>
      </c>
      <c r="IH28" s="50">
        <f t="shared" si="538"/>
        <v>-1.4636684647144627E-2</v>
      </c>
      <c r="II28" s="50">
        <f t="shared" si="539"/>
        <v>-0.83702806752250503</v>
      </c>
      <c r="IJ28" s="53">
        <f t="shared" si="172"/>
        <v>0.83702806752250503</v>
      </c>
      <c r="IK28" s="67">
        <f t="shared" si="173"/>
        <v>0.50260832095412944</v>
      </c>
      <c r="IL28" s="50">
        <f t="shared" si="540"/>
        <v>-0.91109297998170469</v>
      </c>
      <c r="IM28" s="50">
        <f t="shared" si="541"/>
        <v>0.80641972877017221</v>
      </c>
      <c r="IN28" s="50">
        <f t="shared" si="542"/>
        <v>-1.0116530269173349</v>
      </c>
      <c r="IO28" s="50">
        <f t="shared" si="543"/>
        <v>-0.13316418233681926</v>
      </c>
      <c r="IP28" s="50">
        <f t="shared" si="544"/>
        <v>1.2494904604656862</v>
      </c>
      <c r="IQ28" s="53">
        <f t="shared" si="545"/>
        <v>1.0116530269173349</v>
      </c>
      <c r="IR28" s="53">
        <f t="shared" si="546"/>
        <v>1.2494904604656862</v>
      </c>
      <c r="IS28" s="68">
        <f t="shared" si="547"/>
        <v>0.94642692283283303</v>
      </c>
      <c r="IT28" s="50">
        <f t="shared" si="548"/>
        <v>1.3485900641229183</v>
      </c>
      <c r="IU28" s="50">
        <f t="shared" si="549"/>
        <v>-0.10619878668899041</v>
      </c>
      <c r="IV28" s="50">
        <f t="shared" si="550"/>
        <v>-0.85656092888563862</v>
      </c>
      <c r="IW28" s="50">
        <f t="shared" si="551"/>
        <v>-1.3322572713811187</v>
      </c>
      <c r="IX28" s="53">
        <f t="shared" si="176"/>
        <v>1.3322572713811187</v>
      </c>
      <c r="IY28" s="53">
        <f t="shared" si="177"/>
        <v>1.3485900641229183</v>
      </c>
      <c r="IZ28" s="68">
        <f t="shared" si="552"/>
        <v>0.299167865458843</v>
      </c>
      <c r="JA28" s="50">
        <f t="shared" si="553"/>
        <v>0.311576000201228</v>
      </c>
      <c r="JB28" s="50">
        <f t="shared" si="554"/>
        <v>-0.64873364897927033</v>
      </c>
      <c r="JC28" s="50">
        <f t="shared" si="555"/>
        <v>-1.2777508882792894</v>
      </c>
      <c r="JD28" s="50">
        <f t="shared" si="556"/>
        <v>1.315740671598487</v>
      </c>
      <c r="JE28" s="53">
        <f t="shared" si="178"/>
        <v>1.2777508882792894</v>
      </c>
      <c r="JF28" s="67">
        <f t="shared" si="179"/>
        <v>1.315740671598487</v>
      </c>
    </row>
    <row r="29" spans="1:266" x14ac:dyDescent="0.25">
      <c r="A29" s="51">
        <v>4</v>
      </c>
      <c r="B29" s="52">
        <v>4</v>
      </c>
      <c r="C29" s="142">
        <v>488939.1</v>
      </c>
      <c r="D29" s="53">
        <v>4271472.0999999996</v>
      </c>
      <c r="E29" s="54">
        <v>0.45</v>
      </c>
      <c r="F29" s="55">
        <v>22</v>
      </c>
      <c r="G29" s="56">
        <v>0.39444444444444443</v>
      </c>
      <c r="H29" s="57">
        <v>0.46527777777777773</v>
      </c>
      <c r="I29" s="58">
        <f t="shared" si="126"/>
        <v>101.99999999999996</v>
      </c>
      <c r="J29" s="52">
        <v>0</v>
      </c>
      <c r="K29" s="52">
        <v>4.4000000000000004</v>
      </c>
      <c r="L29" s="52">
        <f t="shared" si="127"/>
        <v>4.4000000000000004</v>
      </c>
      <c r="M29" s="52">
        <v>0</v>
      </c>
      <c r="N29" s="52">
        <v>35.909999999999997</v>
      </c>
      <c r="O29" s="59">
        <f t="shared" si="180"/>
        <v>24.217406260749929</v>
      </c>
      <c r="P29" s="40">
        <f t="shared" si="128"/>
        <v>35.909999999999997</v>
      </c>
      <c r="Q29" s="41">
        <f t="shared" si="426"/>
        <v>17.028650646950101</v>
      </c>
      <c r="R29" s="42">
        <f t="shared" si="129"/>
        <v>4.1238975078957267</v>
      </c>
      <c r="S29" s="60">
        <f t="shared" si="130"/>
        <v>20.093508752854202</v>
      </c>
      <c r="T29" s="55">
        <v>22</v>
      </c>
      <c r="U29" s="56">
        <v>0.46527777777777773</v>
      </c>
      <c r="V29" s="57">
        <v>0.55625000000000002</v>
      </c>
      <c r="W29" s="58">
        <f t="shared" si="131"/>
        <v>131.00000000000011</v>
      </c>
      <c r="X29" s="52">
        <v>0</v>
      </c>
      <c r="Y29" s="52">
        <v>5.15</v>
      </c>
      <c r="Z29" s="52">
        <f t="shared" si="132"/>
        <v>5.15</v>
      </c>
      <c r="AA29" s="52">
        <v>0</v>
      </c>
      <c r="AB29" s="52">
        <v>35.25</v>
      </c>
      <c r="AC29" s="59">
        <f t="shared" si="1"/>
        <v>22.070443283781955</v>
      </c>
      <c r="AD29" s="40">
        <f t="shared" si="133"/>
        <v>35.25</v>
      </c>
      <c r="AE29" s="41">
        <f t="shared" si="427"/>
        <v>18.553604436229207</v>
      </c>
      <c r="AF29" s="42">
        <f t="shared" si="134"/>
        <v>4.0948627441952201</v>
      </c>
      <c r="AG29" s="60">
        <f t="shared" si="135"/>
        <v>17.975580539586737</v>
      </c>
      <c r="AH29" s="55">
        <v>22</v>
      </c>
      <c r="AI29" s="56">
        <v>0.55625000000000002</v>
      </c>
      <c r="AJ29" s="57">
        <v>0.64583333333333337</v>
      </c>
      <c r="AK29" s="58">
        <f t="shared" si="136"/>
        <v>129.00000000000003</v>
      </c>
      <c r="AL29" s="52">
        <v>0</v>
      </c>
      <c r="AM29" s="52">
        <v>5.6</v>
      </c>
      <c r="AN29" s="52">
        <f t="shared" si="137"/>
        <v>5.6</v>
      </c>
      <c r="AO29" s="52">
        <v>0</v>
      </c>
      <c r="AP29" s="15">
        <v>34.93</v>
      </c>
      <c r="AQ29" s="59">
        <f t="shared" si="3"/>
        <v>24.37100503195974</v>
      </c>
      <c r="AR29" s="40">
        <f t="shared" si="428"/>
        <v>34.93</v>
      </c>
      <c r="AS29" s="41">
        <f t="shared" si="429"/>
        <v>19.29297597042514</v>
      </c>
      <c r="AT29" s="42">
        <f t="shared" si="138"/>
        <v>4.7018921445670943</v>
      </c>
      <c r="AU29" s="60">
        <f t="shared" si="139"/>
        <v>19.669112887392647</v>
      </c>
      <c r="AV29" s="55">
        <v>22</v>
      </c>
      <c r="AW29" s="57">
        <v>0.64583333333333337</v>
      </c>
      <c r="AX29" s="57">
        <v>0.73958333333333337</v>
      </c>
      <c r="AY29" s="58">
        <f t="shared" si="430"/>
        <v>135</v>
      </c>
      <c r="AZ29" s="52">
        <v>0</v>
      </c>
      <c r="BA29" s="52">
        <v>5.8</v>
      </c>
      <c r="BB29" s="52">
        <f t="shared" si="431"/>
        <v>5.8</v>
      </c>
      <c r="BC29" s="52">
        <v>0</v>
      </c>
      <c r="BD29" s="15">
        <v>35.33</v>
      </c>
      <c r="BE29" s="59">
        <f t="shared" si="8"/>
        <v>24.119558154645873</v>
      </c>
      <c r="BF29" s="40">
        <f t="shared" si="432"/>
        <v>35.33</v>
      </c>
      <c r="BG29" s="41">
        <f t="shared" si="433"/>
        <v>18.368761552680226</v>
      </c>
      <c r="BH29" s="42">
        <f t="shared" si="434"/>
        <v>4.4304641249869396</v>
      </c>
      <c r="BI29" s="60">
        <f t="shared" si="435"/>
        <v>19.689094029658932</v>
      </c>
      <c r="BJ29" s="55">
        <v>22</v>
      </c>
      <c r="BK29" s="57">
        <v>0.73958333333333337</v>
      </c>
      <c r="BL29" s="57">
        <v>0.81388888888888899</v>
      </c>
      <c r="BM29" s="58">
        <f t="shared" si="436"/>
        <v>107.0000000000001</v>
      </c>
      <c r="BN29" s="52">
        <v>0</v>
      </c>
      <c r="BO29" s="52">
        <v>4.8499999999999996</v>
      </c>
      <c r="BP29" s="52">
        <f t="shared" si="437"/>
        <v>4.8499999999999996</v>
      </c>
      <c r="BQ29" s="52">
        <v>0</v>
      </c>
      <c r="BR29" s="15">
        <v>33.130000000000003</v>
      </c>
      <c r="BS29" s="59">
        <f t="shared" si="15"/>
        <v>25.446794556484644</v>
      </c>
      <c r="BT29" s="40">
        <f t="shared" si="438"/>
        <v>33.130000000000003</v>
      </c>
      <c r="BU29" s="41">
        <f t="shared" si="439"/>
        <v>23.451940850277261</v>
      </c>
      <c r="BV29" s="42">
        <f t="shared" si="440"/>
        <v>5.967767207678353</v>
      </c>
      <c r="BW29" s="60">
        <f t="shared" si="441"/>
        <v>19.479027348806291</v>
      </c>
      <c r="BX29" s="164"/>
      <c r="BY29" s="55">
        <v>22</v>
      </c>
      <c r="BZ29" s="57">
        <v>0.40972222222222227</v>
      </c>
      <c r="CA29" s="57">
        <v>0.50208333333333333</v>
      </c>
      <c r="CB29" s="58">
        <f t="shared" si="442"/>
        <v>132.99999999999991</v>
      </c>
      <c r="CC29" s="52">
        <v>2</v>
      </c>
      <c r="CD29" s="52">
        <v>8.8000000000000007</v>
      </c>
      <c r="CE29" s="52">
        <f t="shared" si="443"/>
        <v>6.8000000000000007</v>
      </c>
      <c r="CF29" s="52">
        <v>0.495</v>
      </c>
      <c r="CG29" s="15">
        <v>29.03</v>
      </c>
      <c r="CH29" s="15">
        <v>1</v>
      </c>
      <c r="CI29" s="59">
        <f t="shared" si="21"/>
        <v>28.703337290594931</v>
      </c>
      <c r="CJ29" s="40">
        <f t="shared" si="444"/>
        <v>37.422647058823529</v>
      </c>
      <c r="CK29" s="41">
        <f t="shared" si="445"/>
        <v>13.533625095139723</v>
      </c>
      <c r="CL29" s="42">
        <f t="shared" si="446"/>
        <v>3.8846020587025536</v>
      </c>
      <c r="CM29" s="60">
        <f t="shared" si="447"/>
        <v>24.818735231892376</v>
      </c>
      <c r="CN29" s="55">
        <v>22</v>
      </c>
      <c r="CO29" s="57">
        <v>0.50208333333333333</v>
      </c>
      <c r="CP29" s="57">
        <v>0.58333333333333337</v>
      </c>
      <c r="CQ29" s="58">
        <f t="shared" si="448"/>
        <v>117.00000000000006</v>
      </c>
      <c r="CR29" s="52">
        <v>2.15</v>
      </c>
      <c r="CS29" s="52">
        <v>8.0500000000000007</v>
      </c>
      <c r="CT29" s="52">
        <f t="shared" si="449"/>
        <v>5.9</v>
      </c>
      <c r="CU29" s="52">
        <v>0.495</v>
      </c>
      <c r="CV29" s="15">
        <v>30.27</v>
      </c>
      <c r="CW29" s="15">
        <v>1</v>
      </c>
      <c r="CX29" s="59">
        <f t="shared" si="27"/>
        <v>28.31009146798619</v>
      </c>
      <c r="CY29" s="40">
        <f t="shared" si="450"/>
        <v>41.120211864406784</v>
      </c>
      <c r="CZ29" s="41">
        <f t="shared" si="451"/>
        <v>4.9902683354741617</v>
      </c>
      <c r="DA29" s="42">
        <f t="shared" si="452"/>
        <v>1.4127495302706869</v>
      </c>
      <c r="DB29" s="60">
        <f t="shared" si="453"/>
        <v>26.897341937715503</v>
      </c>
      <c r="DC29" s="55">
        <v>22</v>
      </c>
      <c r="DD29" s="57">
        <v>0.58333333333333337</v>
      </c>
      <c r="DE29" s="57">
        <v>0.66875000000000007</v>
      </c>
      <c r="DF29" s="58">
        <f t="shared" si="454"/>
        <v>123.00000000000004</v>
      </c>
      <c r="DG29" s="52">
        <v>2.0499999999999998</v>
      </c>
      <c r="DH29" s="52">
        <v>8.1999999999999993</v>
      </c>
      <c r="DI29" s="52">
        <f t="shared" si="455"/>
        <v>6.1499999999999995</v>
      </c>
      <c r="DJ29" s="52">
        <v>0.495</v>
      </c>
      <c r="DK29" s="15">
        <v>30.27</v>
      </c>
      <c r="DL29" s="15">
        <v>1</v>
      </c>
      <c r="DM29" s="59">
        <f t="shared" si="34"/>
        <v>28.070175438596479</v>
      </c>
      <c r="DN29" s="40">
        <f t="shared" si="456"/>
        <v>40.195</v>
      </c>
      <c r="DO29" s="41">
        <f t="shared" si="457"/>
        <v>7.1280036968576725</v>
      </c>
      <c r="DP29" s="42">
        <f t="shared" si="458"/>
        <v>2.0008431429775912</v>
      </c>
      <c r="DQ29" s="60">
        <f t="shared" si="459"/>
        <v>26.069332295618889</v>
      </c>
      <c r="DR29" s="55">
        <v>22</v>
      </c>
      <c r="DS29" s="57">
        <v>0.66875000000000007</v>
      </c>
      <c r="DT29" s="57">
        <v>0.73819444444444438</v>
      </c>
      <c r="DU29" s="58">
        <f t="shared" si="460"/>
        <v>99.999999999999815</v>
      </c>
      <c r="DV29" s="52">
        <v>1.95</v>
      </c>
      <c r="DW29" s="52">
        <v>7</v>
      </c>
      <c r="DX29" s="52">
        <f t="shared" si="461"/>
        <v>5.05</v>
      </c>
      <c r="DY29" s="52">
        <v>0.495</v>
      </c>
      <c r="DZ29" s="15">
        <v>27.6</v>
      </c>
      <c r="EA29" s="136">
        <v>2</v>
      </c>
      <c r="EB29" s="59">
        <f t="shared" si="462"/>
        <v>28.350877192982509</v>
      </c>
      <c r="EC29" s="40">
        <f t="shared" si="463"/>
        <v>38.066287128712879</v>
      </c>
      <c r="ED29" s="41">
        <f t="shared" si="464"/>
        <v>12.046471514064514</v>
      </c>
      <c r="EE29" s="42">
        <f t="shared" si="465"/>
        <v>3.4152803450400513</v>
      </c>
      <c r="EF29" s="60">
        <f t="shared" si="466"/>
        <v>24.935596847942456</v>
      </c>
      <c r="EG29" s="55">
        <v>22</v>
      </c>
      <c r="EH29" s="57">
        <v>0.73819444444444438</v>
      </c>
      <c r="EI29" s="57">
        <v>0.8027777777777777</v>
      </c>
      <c r="EJ29" s="58">
        <f t="shared" si="467"/>
        <v>92.999999999999986</v>
      </c>
      <c r="EK29" s="52">
        <v>2.1</v>
      </c>
      <c r="EL29" s="52">
        <v>5.0999999999999996</v>
      </c>
      <c r="EM29" s="52">
        <f t="shared" si="468"/>
        <v>2.9999999999999996</v>
      </c>
      <c r="EN29" s="52">
        <v>0.495</v>
      </c>
      <c r="EO29" s="15">
        <v>25.4</v>
      </c>
      <c r="EP29" s="136">
        <v>2</v>
      </c>
      <c r="EQ29" s="59">
        <f t="shared" si="469"/>
        <v>18.109790605546124</v>
      </c>
      <c r="ER29" s="40">
        <f t="shared" si="470"/>
        <v>42.833500000000001</v>
      </c>
      <c r="ES29" s="41">
        <f t="shared" si="471"/>
        <v>1.0316543438077641</v>
      </c>
      <c r="ET29" s="42">
        <f t="shared" si="472"/>
        <v>0.18683044143660699</v>
      </c>
      <c r="EU29" s="97">
        <f t="shared" si="473"/>
        <v>17.922960164109515</v>
      </c>
      <c r="EV29" s="164"/>
      <c r="EW29" s="108">
        <f t="shared" si="474"/>
        <v>24.045041457524427</v>
      </c>
      <c r="EX29" s="61">
        <f t="shared" si="475"/>
        <v>1.095943822793046</v>
      </c>
      <c r="EY29" s="61">
        <f t="shared" si="476"/>
        <v>4.5578786991448164</v>
      </c>
      <c r="EZ29" s="105">
        <f t="shared" si="477"/>
        <v>34.910000000000004</v>
      </c>
      <c r="FA29" s="159">
        <f t="shared" si="478"/>
        <v>0.94454221716130649</v>
      </c>
      <c r="FB29" s="177">
        <f t="shared" si="146"/>
        <v>2.7056494332893339</v>
      </c>
      <c r="FC29" s="241">
        <f t="shared" si="147"/>
        <v>19.339186691312385</v>
      </c>
      <c r="FD29" s="65">
        <f t="shared" si="479"/>
        <v>4.6637767458646673</v>
      </c>
      <c r="FE29" s="170">
        <f t="shared" si="480"/>
        <v>0.68868155486633709</v>
      </c>
      <c r="FF29" s="170">
        <f t="shared" si="481"/>
        <v>19.39600209924042</v>
      </c>
      <c r="FG29" s="166">
        <f t="shared" si="482"/>
        <v>19.38126471165976</v>
      </c>
      <c r="FH29" s="168">
        <f t="shared" si="483"/>
        <v>0.73080949095479597</v>
      </c>
      <c r="FI29" s="168">
        <f t="shared" si="484"/>
        <v>80.60399790075958</v>
      </c>
      <c r="FJ29" s="164"/>
      <c r="FK29" s="59">
        <f t="shared" si="485"/>
        <v>26.30885439914125</v>
      </c>
      <c r="FL29" s="101">
        <f t="shared" si="486"/>
        <v>4.1045159059070562</v>
      </c>
      <c r="FM29" s="105">
        <f t="shared" si="487"/>
        <v>39.927529210388641</v>
      </c>
      <c r="FN29" s="159">
        <f t="shared" si="488"/>
        <v>1.9838021799764081</v>
      </c>
      <c r="FO29" s="177">
        <f t="shared" si="149"/>
        <v>4.9685072410146729</v>
      </c>
      <c r="FP29" s="241">
        <f t="shared" si="150"/>
        <v>7.746004597068767</v>
      </c>
      <c r="FQ29" s="191">
        <f t="shared" si="489"/>
        <v>2.1800611036854982</v>
      </c>
      <c r="FR29" s="195">
        <f t="shared" si="151"/>
        <v>1.3435089164280776</v>
      </c>
      <c r="FS29" s="198">
        <f t="shared" si="152"/>
        <v>8.2864159366690551</v>
      </c>
      <c r="FT29" s="210">
        <f t="shared" si="490"/>
        <v>24.128793295455747</v>
      </c>
      <c r="FU29" s="207">
        <f t="shared" si="153"/>
        <v>3.195930847117491</v>
      </c>
      <c r="FV29" s="204">
        <f t="shared" si="154"/>
        <v>91.713584063330927</v>
      </c>
      <c r="FW29" s="213"/>
      <c r="FX29" s="217">
        <f t="shared" si="491"/>
        <v>25.176947928332837</v>
      </c>
      <c r="FY29" s="218">
        <f t="shared" si="492"/>
        <v>3.2101844341002033</v>
      </c>
      <c r="FZ29" s="219">
        <f t="shared" si="493"/>
        <v>12.750490818975033</v>
      </c>
      <c r="GA29" s="220">
        <f t="shared" si="494"/>
        <v>-1.6850945284462848</v>
      </c>
      <c r="GB29" s="40">
        <f t="shared" si="495"/>
        <v>37.418764605194319</v>
      </c>
      <c r="GC29" s="124">
        <f t="shared" si="496"/>
        <v>2.9508838318231683</v>
      </c>
      <c r="GD29" s="120">
        <f t="shared" si="497"/>
        <v>7.8861070453767432</v>
      </c>
      <c r="GE29" s="126">
        <f t="shared" si="498"/>
        <v>-7.2214244453708369</v>
      </c>
      <c r="GF29" s="62">
        <f t="shared" si="499"/>
        <v>3.4219189247750825</v>
      </c>
      <c r="GG29" s="63">
        <f t="shared" si="500"/>
        <v>1.6376385724783122</v>
      </c>
      <c r="GH29" s="64">
        <f t="shared" si="501"/>
        <v>47.857316566492052</v>
      </c>
      <c r="GI29" s="105">
        <f t="shared" si="502"/>
        <v>13.542595644190575</v>
      </c>
      <c r="GJ29" s="66">
        <f t="shared" si="503"/>
        <v>6.8181234561533488</v>
      </c>
      <c r="GK29" s="230">
        <f t="shared" si="504"/>
        <v>50.345765577650901</v>
      </c>
      <c r="GL29" s="210">
        <f t="shared" si="157"/>
        <v>21.755029003557755</v>
      </c>
      <c r="GM29" s="207">
        <f t="shared" si="158"/>
        <v>3.3179489386220884</v>
      </c>
      <c r="GN29" s="204">
        <f t="shared" si="159"/>
        <v>15.251411239578124</v>
      </c>
      <c r="GO29" s="142">
        <f t="shared" si="505"/>
        <v>1.1319064708084099</v>
      </c>
      <c r="GP29" s="53">
        <f t="shared" si="506"/>
        <v>1.9745981737424714</v>
      </c>
      <c r="GQ29" s="53">
        <f t="shared" si="507"/>
        <v>-0.32596357443531332</v>
      </c>
      <c r="GR29" s="53">
        <f t="shared" si="508"/>
        <v>-7.4516697121445929E-2</v>
      </c>
      <c r="GS29" s="53">
        <f t="shared" si="509"/>
        <v>-1.4017530989602172</v>
      </c>
      <c r="GT29" s="53">
        <f t="shared" si="160"/>
        <v>1.4017530989602172</v>
      </c>
      <c r="GU29" s="67">
        <f t="shared" si="161"/>
        <v>1.9745981737424714</v>
      </c>
      <c r="GV29" s="142">
        <f t="shared" si="510"/>
        <v>-2.3944828914536807</v>
      </c>
      <c r="GW29" s="53">
        <f t="shared" si="511"/>
        <v>-2.0012370688449401</v>
      </c>
      <c r="GX29" s="53">
        <f t="shared" si="512"/>
        <v>-1.761321039455229</v>
      </c>
      <c r="GY29" s="53">
        <f t="shared" si="513"/>
        <v>-2.0420227938412587</v>
      </c>
      <c r="GZ29" s="53">
        <f t="shared" si="514"/>
        <v>8.1990637935951263</v>
      </c>
      <c r="HA29" s="53">
        <f t="shared" si="162"/>
        <v>2.3944828914536807</v>
      </c>
      <c r="HB29" s="53">
        <f t="shared" si="248"/>
        <v>8.1990637935951263</v>
      </c>
      <c r="HC29" s="142">
        <f t="shared" si="515"/>
        <v>-0.99999999999999289</v>
      </c>
      <c r="HD29" s="53">
        <f t="shared" si="516"/>
        <v>-0.33999999999999631</v>
      </c>
      <c r="HE29" s="53">
        <f t="shared" si="517"/>
        <v>-1.9999999999996021E-2</v>
      </c>
      <c r="HF29" s="53">
        <f t="shared" si="518"/>
        <v>-0.4199999999999946</v>
      </c>
      <c r="HG29" s="53">
        <f t="shared" si="519"/>
        <v>1.7800000000000011</v>
      </c>
      <c r="HH29" s="96">
        <f t="shared" si="164"/>
        <v>0.99999999999999289</v>
      </c>
      <c r="HI29" s="96">
        <f t="shared" si="165"/>
        <v>1.7800000000000011</v>
      </c>
      <c r="HJ29" s="238">
        <f t="shared" si="520"/>
        <v>2.5048821515651127</v>
      </c>
      <c r="HK29" s="96">
        <f t="shared" si="521"/>
        <v>-1.1926826540181423</v>
      </c>
      <c r="HL29" s="96">
        <f t="shared" si="522"/>
        <v>-0.26747078961135884</v>
      </c>
      <c r="HM29" s="96">
        <f t="shared" si="523"/>
        <v>1.861242081675762</v>
      </c>
      <c r="HN29" s="96">
        <f t="shared" si="524"/>
        <v>-2.9059707896113594</v>
      </c>
      <c r="HO29" s="96">
        <f t="shared" si="166"/>
        <v>2.9059707896113594</v>
      </c>
      <c r="HP29" s="96">
        <f t="shared" si="167"/>
        <v>2.5048821515651127</v>
      </c>
      <c r="HQ29" s="68">
        <f t="shared" si="525"/>
        <v>2.3105360443622835</v>
      </c>
      <c r="HR29" s="50">
        <f t="shared" si="526"/>
        <v>0.78558225508317747</v>
      </c>
      <c r="HS29" s="50">
        <f t="shared" si="527"/>
        <v>4.6210720887245316E-2</v>
      </c>
      <c r="HT29" s="50">
        <f t="shared" si="528"/>
        <v>7.2927151772478709</v>
      </c>
      <c r="HU29" s="50">
        <f t="shared" si="529"/>
        <v>18.307532347504619</v>
      </c>
      <c r="HV29" s="53">
        <f t="shared" si="168"/>
        <v>-4.6210720887245316E-2</v>
      </c>
      <c r="HW29" s="53">
        <f t="shared" si="169"/>
        <v>18.307532347504619</v>
      </c>
      <c r="HX29" s="68">
        <f t="shared" si="530"/>
        <v>-5.7876204980709556</v>
      </c>
      <c r="HY29" s="50">
        <f t="shared" si="531"/>
        <v>2.7557362615946053</v>
      </c>
      <c r="HZ29" s="50">
        <f t="shared" si="532"/>
        <v>0.61800090021109444</v>
      </c>
      <c r="IA29" s="50">
        <f t="shared" si="533"/>
        <v>-4.300466916995747</v>
      </c>
      <c r="IB29" s="50">
        <f t="shared" si="534"/>
        <v>6.7143502532610029</v>
      </c>
      <c r="IC29" s="53">
        <f t="shared" si="170"/>
        <v>5.7876204980709556</v>
      </c>
      <c r="ID29" s="53">
        <f t="shared" si="171"/>
        <v>6.7143502532610029</v>
      </c>
      <c r="IE29" s="68">
        <f t="shared" si="535"/>
        <v>0.53987923796894055</v>
      </c>
      <c r="IF29" s="50">
        <f t="shared" si="536"/>
        <v>0.56891400166944717</v>
      </c>
      <c r="IG29" s="50">
        <f t="shared" si="537"/>
        <v>-3.8115398702426972E-2</v>
      </c>
      <c r="IH29" s="50">
        <f t="shared" si="538"/>
        <v>0.23331262087772764</v>
      </c>
      <c r="II29" s="50">
        <f t="shared" si="539"/>
        <v>-1.3039904618136857</v>
      </c>
      <c r="IJ29" s="53">
        <f t="shared" si="172"/>
        <v>1.3039904618136857</v>
      </c>
      <c r="IK29" s="67">
        <f t="shared" si="173"/>
        <v>0.56891400166944717</v>
      </c>
      <c r="IL29" s="50">
        <f t="shared" si="540"/>
        <v>-1.7045409550170554</v>
      </c>
      <c r="IM29" s="50">
        <f t="shared" si="541"/>
        <v>0.76731157341481127</v>
      </c>
      <c r="IN29" s="50">
        <f t="shared" si="542"/>
        <v>0.17921796070790696</v>
      </c>
      <c r="IO29" s="50">
        <f t="shared" si="543"/>
        <v>-1.2352192413545531</v>
      </c>
      <c r="IP29" s="50">
        <f t="shared" si="544"/>
        <v>1.9932306622488913</v>
      </c>
      <c r="IQ29" s="53">
        <f t="shared" si="545"/>
        <v>1.7045409550170554</v>
      </c>
      <c r="IR29" s="53">
        <f t="shared" si="546"/>
        <v>1.9932306622488913</v>
      </c>
      <c r="IS29" s="68">
        <f t="shared" si="547"/>
        <v>-0.71224404119444173</v>
      </c>
      <c r="IT29" s="50">
        <f t="shared" si="548"/>
        <v>1.4056841720730233</v>
      </c>
      <c r="IU29" s="50">
        <f t="shared" si="549"/>
        <v>-0.28784817573288635</v>
      </c>
      <c r="IV29" s="50">
        <f t="shared" si="550"/>
        <v>-0.30782931799917179</v>
      </c>
      <c r="IW29" s="50">
        <f t="shared" si="551"/>
        <v>-9.7762637146530551E-2</v>
      </c>
      <c r="IX29" s="53">
        <f t="shared" si="176"/>
        <v>0.71224404119444173</v>
      </c>
      <c r="IY29" s="53">
        <f t="shared" si="177"/>
        <v>1.4056841720730233</v>
      </c>
      <c r="IZ29" s="68">
        <f t="shared" si="552"/>
        <v>-0.68994193643662882</v>
      </c>
      <c r="JA29" s="50">
        <f t="shared" si="553"/>
        <v>-2.7685486422597556</v>
      </c>
      <c r="JB29" s="50">
        <f t="shared" si="554"/>
        <v>-1.9405390001631417</v>
      </c>
      <c r="JC29" s="50">
        <f t="shared" si="555"/>
        <v>-0.80680355248670921</v>
      </c>
      <c r="JD29" s="50">
        <f t="shared" si="556"/>
        <v>6.2058331313462318</v>
      </c>
      <c r="JE29" s="53">
        <f t="shared" si="178"/>
        <v>2.7685486422597556</v>
      </c>
      <c r="JF29" s="67">
        <f t="shared" si="179"/>
        <v>6.2058331313462318</v>
      </c>
    </row>
    <row r="30" spans="1:266" x14ac:dyDescent="0.25">
      <c r="A30" s="51">
        <v>4</v>
      </c>
      <c r="B30" s="52">
        <v>5</v>
      </c>
      <c r="C30" s="142">
        <v>488941.9</v>
      </c>
      <c r="D30" s="53">
        <v>4271472.5999999996</v>
      </c>
      <c r="E30" s="54">
        <v>0.47099999999999997</v>
      </c>
      <c r="F30" s="55">
        <v>23</v>
      </c>
      <c r="G30" s="56">
        <v>0.39305555555555555</v>
      </c>
      <c r="H30" s="57">
        <v>0.46527777777777773</v>
      </c>
      <c r="I30" s="58">
        <f t="shared" si="126"/>
        <v>103.99999999999994</v>
      </c>
      <c r="J30" s="52">
        <v>0</v>
      </c>
      <c r="K30" s="52">
        <v>2.9</v>
      </c>
      <c r="L30" s="52">
        <f t="shared" si="127"/>
        <v>2.9</v>
      </c>
      <c r="M30" s="52">
        <v>0</v>
      </c>
      <c r="N30" s="52">
        <v>40.799999999999997</v>
      </c>
      <c r="O30" s="59">
        <f t="shared" si="180"/>
        <v>15.654520917678822</v>
      </c>
      <c r="P30" s="40">
        <f t="shared" si="128"/>
        <v>40.799999999999997</v>
      </c>
      <c r="Q30" s="41">
        <f t="shared" si="426"/>
        <v>5.7301293900184938</v>
      </c>
      <c r="R30" s="42">
        <f t="shared" si="129"/>
        <v>0.89702430397050692</v>
      </c>
      <c r="S30" s="60">
        <f t="shared" si="130"/>
        <v>14.757496613708314</v>
      </c>
      <c r="T30" s="55">
        <v>23</v>
      </c>
      <c r="U30" s="56">
        <v>0.46527777777777773</v>
      </c>
      <c r="V30" s="57">
        <v>0.55555555555555558</v>
      </c>
      <c r="W30" s="58">
        <f t="shared" si="131"/>
        <v>130.00000000000009</v>
      </c>
      <c r="X30" s="52">
        <v>0</v>
      </c>
      <c r="Y30" s="52">
        <v>3.5</v>
      </c>
      <c r="Z30" s="52">
        <f t="shared" si="132"/>
        <v>3.5</v>
      </c>
      <c r="AA30" s="52">
        <v>0</v>
      </c>
      <c r="AB30" s="52">
        <v>40.54</v>
      </c>
      <c r="AC30" s="59">
        <f t="shared" si="1"/>
        <v>15.114709851551948</v>
      </c>
      <c r="AD30" s="40">
        <f t="shared" si="133"/>
        <v>40.54</v>
      </c>
      <c r="AE30" s="41">
        <f t="shared" si="427"/>
        <v>6.3308687615526837</v>
      </c>
      <c r="AF30" s="42">
        <f t="shared" si="134"/>
        <v>0.95689244439122834</v>
      </c>
      <c r="AG30" s="60">
        <f t="shared" si="135"/>
        <v>14.157817407160721</v>
      </c>
      <c r="AH30" s="55">
        <v>23</v>
      </c>
      <c r="AI30" s="56">
        <v>0.55555555555555558</v>
      </c>
      <c r="AJ30" s="57">
        <v>0.64513888888888882</v>
      </c>
      <c r="AK30" s="58">
        <f t="shared" si="136"/>
        <v>128.99999999999989</v>
      </c>
      <c r="AL30" s="52">
        <v>0</v>
      </c>
      <c r="AM30" s="52">
        <v>4.8</v>
      </c>
      <c r="AN30" s="52">
        <f t="shared" si="137"/>
        <v>4.8</v>
      </c>
      <c r="AO30" s="52">
        <v>0</v>
      </c>
      <c r="AP30" s="52">
        <v>40.25</v>
      </c>
      <c r="AQ30" s="59">
        <f t="shared" si="3"/>
        <v>20.889432884536941</v>
      </c>
      <c r="AR30" s="40">
        <f t="shared" si="428"/>
        <v>40.25</v>
      </c>
      <c r="AS30" s="41">
        <f t="shared" si="429"/>
        <v>7.000924214417747</v>
      </c>
      <c r="AT30" s="42">
        <f t="shared" si="138"/>
        <v>1.4624533650680902</v>
      </c>
      <c r="AU30" s="60">
        <f t="shared" si="139"/>
        <v>19.426979519468851</v>
      </c>
      <c r="AV30" s="55">
        <v>23</v>
      </c>
      <c r="AW30" s="57">
        <v>0.64513888888888882</v>
      </c>
      <c r="AX30" s="57">
        <v>0.73888888888888893</v>
      </c>
      <c r="AY30" s="58">
        <f t="shared" si="430"/>
        <v>135.00000000000017</v>
      </c>
      <c r="AZ30" s="52">
        <v>0</v>
      </c>
      <c r="BA30" s="52">
        <v>1.9</v>
      </c>
      <c r="BB30" s="52">
        <f t="shared" si="431"/>
        <v>1.9</v>
      </c>
      <c r="BC30" s="52">
        <v>0</v>
      </c>
      <c r="BD30" s="52">
        <v>39.57</v>
      </c>
      <c r="BE30" s="59">
        <f t="shared" si="8"/>
        <v>7.9012345679012244</v>
      </c>
      <c r="BF30" s="40">
        <f t="shared" si="432"/>
        <v>39.57</v>
      </c>
      <c r="BG30" s="41">
        <f t="shared" si="433"/>
        <v>8.5720887245841055</v>
      </c>
      <c r="BH30" s="42">
        <f t="shared" si="434"/>
        <v>0.67730083749800263</v>
      </c>
      <c r="BI30" s="60">
        <f t="shared" si="435"/>
        <v>7.2239337304032221</v>
      </c>
      <c r="BJ30" s="55">
        <v>23</v>
      </c>
      <c r="BK30" s="57">
        <v>0.73888888888888893</v>
      </c>
      <c r="BL30" s="57">
        <v>0.81388888888888899</v>
      </c>
      <c r="BM30" s="58">
        <f t="shared" si="436"/>
        <v>108.00000000000009</v>
      </c>
      <c r="BN30" s="52">
        <v>0</v>
      </c>
      <c r="BO30" s="52">
        <v>2.5499999999999998</v>
      </c>
      <c r="BP30" s="52">
        <f t="shared" si="437"/>
        <v>2.5499999999999998</v>
      </c>
      <c r="BQ30" s="52">
        <v>0</v>
      </c>
      <c r="BR30" s="52">
        <v>35.93</v>
      </c>
      <c r="BS30" s="59">
        <f t="shared" si="15"/>
        <v>13.255360623781664</v>
      </c>
      <c r="BT30" s="40">
        <f t="shared" si="438"/>
        <v>35.93</v>
      </c>
      <c r="BU30" s="41">
        <f t="shared" si="439"/>
        <v>16.982439926062849</v>
      </c>
      <c r="BV30" s="42">
        <f t="shared" si="440"/>
        <v>2.251083654916711</v>
      </c>
      <c r="BW30" s="60">
        <f t="shared" si="441"/>
        <v>11.004276968864954</v>
      </c>
      <c r="BX30" s="164"/>
      <c r="BY30" s="55">
        <v>23</v>
      </c>
      <c r="BZ30" s="57">
        <v>0.40972222222222227</v>
      </c>
      <c r="CA30" s="57">
        <v>0.50208333333333333</v>
      </c>
      <c r="CB30" s="58">
        <f t="shared" si="442"/>
        <v>132.99999999999991</v>
      </c>
      <c r="CC30" s="52">
        <v>2</v>
      </c>
      <c r="CD30" s="52">
        <v>6.55</v>
      </c>
      <c r="CE30" s="52">
        <f t="shared" si="443"/>
        <v>4.55</v>
      </c>
      <c r="CF30" s="52">
        <v>0.495</v>
      </c>
      <c r="CG30" s="52">
        <v>29.14</v>
      </c>
      <c r="CH30" s="15">
        <v>1</v>
      </c>
      <c r="CI30" s="59">
        <f t="shared" si="21"/>
        <v>19.205909510618664</v>
      </c>
      <c r="CJ30" s="40">
        <f t="shared" si="444"/>
        <v>41.731208791208786</v>
      </c>
      <c r="CK30" s="41">
        <f t="shared" si="445"/>
        <v>3.5785379131035464</v>
      </c>
      <c r="CL30" s="42">
        <f t="shared" si="446"/>
        <v>0.6872907533938486</v>
      </c>
      <c r="CM30" s="60">
        <f t="shared" si="447"/>
        <v>18.518618757224814</v>
      </c>
      <c r="CN30" s="55">
        <v>23</v>
      </c>
      <c r="CO30" s="57">
        <v>0.50208333333333333</v>
      </c>
      <c r="CP30" s="57">
        <v>0.58263888888888882</v>
      </c>
      <c r="CQ30" s="58">
        <f t="shared" si="448"/>
        <v>115.99999999999991</v>
      </c>
      <c r="CR30" s="52">
        <v>2.15</v>
      </c>
      <c r="CS30" s="52">
        <v>5.85</v>
      </c>
      <c r="CT30" s="52">
        <f t="shared" si="449"/>
        <v>3.6999999999999997</v>
      </c>
      <c r="CU30" s="52">
        <v>0.495</v>
      </c>
      <c r="CV30" s="52">
        <v>28.14</v>
      </c>
      <c r="CW30" s="135">
        <v>3</v>
      </c>
      <c r="CX30" s="59">
        <f t="shared" si="27"/>
        <v>17.906836055656395</v>
      </c>
      <c r="CY30" s="40">
        <f t="shared" si="450"/>
        <v>44.203986486486492</v>
      </c>
      <c r="CZ30" s="41">
        <f t="shared" si="451"/>
        <v>-2.1349040815307099</v>
      </c>
      <c r="DA30" s="42">
        <f t="shared" si="452"/>
        <v>-0.38229377382522117</v>
      </c>
      <c r="DB30" s="60">
        <f t="shared" si="453"/>
        <v>18.289129829481617</v>
      </c>
      <c r="DC30" s="55">
        <v>23</v>
      </c>
      <c r="DD30" s="57">
        <v>0.58263888888888882</v>
      </c>
      <c r="DE30" s="57">
        <v>0.66875000000000007</v>
      </c>
      <c r="DF30" s="58">
        <f t="shared" si="454"/>
        <v>124.0000000000002</v>
      </c>
      <c r="DG30" s="52">
        <v>1.9</v>
      </c>
      <c r="DH30" s="52">
        <v>5.65</v>
      </c>
      <c r="DI30" s="52">
        <f t="shared" si="455"/>
        <v>3.7500000000000004</v>
      </c>
      <c r="DJ30" s="52">
        <v>0.495</v>
      </c>
      <c r="DK30" s="52">
        <v>28.14</v>
      </c>
      <c r="DL30" s="135">
        <v>3</v>
      </c>
      <c r="DM30" s="59">
        <f t="shared" si="34"/>
        <v>16.977928692699464</v>
      </c>
      <c r="DN30" s="40">
        <f t="shared" si="456"/>
        <v>42.146799999999999</v>
      </c>
      <c r="DO30" s="41">
        <f t="shared" si="457"/>
        <v>2.6182994454713544</v>
      </c>
      <c r="DP30" s="42">
        <f t="shared" si="458"/>
        <v>0.44453301281347202</v>
      </c>
      <c r="DQ30" s="60">
        <f t="shared" si="459"/>
        <v>16.533395679885992</v>
      </c>
      <c r="DR30" s="55">
        <v>23</v>
      </c>
      <c r="DS30" s="57">
        <v>0.66875000000000007</v>
      </c>
      <c r="DT30" s="57">
        <v>0.73749999999999993</v>
      </c>
      <c r="DU30" s="58">
        <f t="shared" si="460"/>
        <v>98.999999999999801</v>
      </c>
      <c r="DV30" s="52">
        <v>1.95</v>
      </c>
      <c r="DW30" s="52">
        <v>4.8</v>
      </c>
      <c r="DX30" s="52">
        <f t="shared" si="461"/>
        <v>2.8499999999999996</v>
      </c>
      <c r="DY30" s="52">
        <v>0.495</v>
      </c>
      <c r="DZ30" s="52">
        <v>26.7</v>
      </c>
      <c r="EA30" s="135">
        <v>3</v>
      </c>
      <c r="EB30" s="59">
        <f t="shared" si="462"/>
        <v>16.161616161616191</v>
      </c>
      <c r="EC30" s="40">
        <f t="shared" si="463"/>
        <v>44.629736842105267</v>
      </c>
      <c r="ED30" s="41">
        <f t="shared" si="464"/>
        <v>-3.1186156240879517</v>
      </c>
      <c r="EE30" s="42">
        <f t="shared" si="465"/>
        <v>-0.50401868672128602</v>
      </c>
      <c r="EF30" s="60">
        <f t="shared" si="466"/>
        <v>16.665634848337476</v>
      </c>
      <c r="EG30" s="55">
        <v>23</v>
      </c>
      <c r="EH30" s="57">
        <v>0.73749999999999993</v>
      </c>
      <c r="EI30" s="57">
        <v>0.8027777777777777</v>
      </c>
      <c r="EJ30" s="58">
        <f t="shared" si="467"/>
        <v>93.999999999999986</v>
      </c>
      <c r="EK30" s="52">
        <v>1.95</v>
      </c>
      <c r="EL30" s="52">
        <v>4.55</v>
      </c>
      <c r="EM30" s="52">
        <f>EL30-EK30</f>
        <v>2.5999999999999996</v>
      </c>
      <c r="EN30" s="52">
        <v>0.495</v>
      </c>
      <c r="EO30" s="52">
        <v>24.8</v>
      </c>
      <c r="EP30" s="135">
        <v>3</v>
      </c>
      <c r="EQ30" s="59">
        <f t="shared" si="469"/>
        <v>15.528182157521465</v>
      </c>
      <c r="ER30" s="40">
        <f>((EL30*EO30)-(EK30*EN30))/EM30</f>
        <v>43.028750000000009</v>
      </c>
      <c r="ES30" s="41">
        <f t="shared" si="471"/>
        <v>0.58052218114600684</v>
      </c>
      <c r="ET30" s="42">
        <f t="shared" si="472"/>
        <v>9.0144541753168675E-2</v>
      </c>
      <c r="EU30" s="97">
        <f t="shared" si="473"/>
        <v>15.438037615768296</v>
      </c>
      <c r="EV30" s="164"/>
      <c r="EW30" s="108">
        <f t="shared" si="474"/>
        <v>14.563051769090119</v>
      </c>
      <c r="EX30" s="61">
        <f t="shared" si="475"/>
        <v>4.1858952235745965</v>
      </c>
      <c r="EY30" s="61">
        <f t="shared" si="476"/>
        <v>28.743255808917073</v>
      </c>
      <c r="EZ30" s="105">
        <f t="shared" si="477"/>
        <v>39.417999999999999</v>
      </c>
      <c r="FA30" s="159">
        <f t="shared" si="478"/>
        <v>1.7916629147247534</v>
      </c>
      <c r="FB30" s="177">
        <f t="shared" si="146"/>
        <v>4.5452912748611132</v>
      </c>
      <c r="FC30" s="241">
        <f t="shared" si="147"/>
        <v>8.9232902033271753</v>
      </c>
      <c r="FD30" s="65">
        <f t="shared" si="479"/>
        <v>1.2489509211689078</v>
      </c>
      <c r="FE30" s="170">
        <f t="shared" si="480"/>
        <v>0.5631674041545961</v>
      </c>
      <c r="FF30" s="170">
        <f t="shared" si="481"/>
        <v>8.5761620639143032</v>
      </c>
      <c r="FG30" s="166">
        <f t="shared" si="482"/>
        <v>13.314100847921214</v>
      </c>
      <c r="FH30" s="168">
        <f t="shared" si="483"/>
        <v>4.0641839646759284</v>
      </c>
      <c r="FI30" s="168">
        <f t="shared" si="484"/>
        <v>91.423837936085718</v>
      </c>
      <c r="FJ30" s="164"/>
      <c r="FK30" s="59">
        <f t="shared" si="485"/>
        <v>17.156094515622435</v>
      </c>
      <c r="FL30" s="101">
        <f t="shared" si="486"/>
        <v>1.2989367402877325</v>
      </c>
      <c r="FM30" s="105">
        <f t="shared" si="487"/>
        <v>43.148096423960112</v>
      </c>
      <c r="FN30" s="159">
        <f t="shared" si="488"/>
        <v>1.1255728154334879</v>
      </c>
      <c r="FO30" s="177">
        <f t="shared" si="149"/>
        <v>2.6086268195332436</v>
      </c>
      <c r="FP30" s="241">
        <f t="shared" si="150"/>
        <v>0.30476796682044921</v>
      </c>
      <c r="FQ30" s="191">
        <f t="shared" si="489"/>
        <v>6.7131169482796432E-2</v>
      </c>
      <c r="FR30" s="195">
        <f t="shared" si="151"/>
        <v>0.45951161336330443</v>
      </c>
      <c r="FS30" s="198">
        <f t="shared" si="152"/>
        <v>0.3912963374133106</v>
      </c>
      <c r="FT30" s="210">
        <f t="shared" si="490"/>
        <v>17.088963346139639</v>
      </c>
      <c r="FU30" s="207">
        <f t="shared" si="153"/>
        <v>1.1573877827437684</v>
      </c>
      <c r="FV30" s="204">
        <f t="shared" si="154"/>
        <v>99.608703662586692</v>
      </c>
      <c r="FW30" s="213"/>
      <c r="FX30" s="217">
        <f t="shared" si="491"/>
        <v>15.859573142356277</v>
      </c>
      <c r="FY30" s="218">
        <f t="shared" si="492"/>
        <v>3.3593817006025</v>
      </c>
      <c r="FZ30" s="219">
        <f t="shared" si="493"/>
        <v>21.182043617747663</v>
      </c>
      <c r="GA30" s="220">
        <f t="shared" si="494"/>
        <v>-1.8709311302548348</v>
      </c>
      <c r="GB30" s="40">
        <f t="shared" si="495"/>
        <v>41.283048211980052</v>
      </c>
      <c r="GC30" s="124">
        <f t="shared" si="496"/>
        <v>2.3910018641631035</v>
      </c>
      <c r="GD30" s="120">
        <f t="shared" si="497"/>
        <v>5.791728003915301</v>
      </c>
      <c r="GE30" s="126">
        <f t="shared" si="498"/>
        <v>-5.5747828917233599</v>
      </c>
      <c r="GF30" s="62">
        <f t="shared" si="499"/>
        <v>0.65804104532585206</v>
      </c>
      <c r="GG30" s="63">
        <f t="shared" si="500"/>
        <v>0.78315305357755083</v>
      </c>
      <c r="GH30" s="64">
        <f t="shared" si="501"/>
        <v>119.01279701933261</v>
      </c>
      <c r="GI30" s="105">
        <f t="shared" si="502"/>
        <v>4.6140290850738124</v>
      </c>
      <c r="GJ30" s="66">
        <f t="shared" si="503"/>
        <v>5.524495989286283</v>
      </c>
      <c r="GK30" s="230">
        <f t="shared" si="504"/>
        <v>119.73257834801676</v>
      </c>
      <c r="GL30" s="210">
        <f t="shared" si="157"/>
        <v>15.201532097030427</v>
      </c>
      <c r="GM30" s="207">
        <f t="shared" si="158"/>
        <v>3.5342560192069743</v>
      </c>
      <c r="GN30" s="204">
        <f t="shared" si="159"/>
        <v>23.249340899641165</v>
      </c>
      <c r="GO30" s="142">
        <f t="shared" si="505"/>
        <v>1.2965213732661578</v>
      </c>
      <c r="GP30" s="53">
        <f t="shared" si="506"/>
        <v>-0.55165808246182912</v>
      </c>
      <c r="GQ30" s="53">
        <f t="shared" si="507"/>
        <v>-6.3263811154468215</v>
      </c>
      <c r="GR30" s="53">
        <f t="shared" si="508"/>
        <v>6.661817201188895</v>
      </c>
      <c r="GS30" s="53">
        <f t="shared" si="509"/>
        <v>1.3076911453084552</v>
      </c>
      <c r="GT30" s="53">
        <f t="shared" si="160"/>
        <v>6.3263811154468215</v>
      </c>
      <c r="GU30" s="67">
        <f t="shared" si="161"/>
        <v>6.661817201188895</v>
      </c>
      <c r="GV30" s="142">
        <f t="shared" si="510"/>
        <v>-2.049814994996229</v>
      </c>
      <c r="GW30" s="53">
        <f t="shared" si="511"/>
        <v>-0.75074154003396032</v>
      </c>
      <c r="GX30" s="53">
        <f t="shared" si="512"/>
        <v>0.17816582292297056</v>
      </c>
      <c r="GY30" s="53">
        <f t="shared" si="513"/>
        <v>0.99447835400624385</v>
      </c>
      <c r="GZ30" s="53">
        <f t="shared" si="514"/>
        <v>1.6279123581009696</v>
      </c>
      <c r="HA30" s="53">
        <f t="shared" si="162"/>
        <v>2.049814994996229</v>
      </c>
      <c r="HB30" s="53">
        <f t="shared" si="248"/>
        <v>1.6279123581009696</v>
      </c>
      <c r="HC30" s="142">
        <f t="shared" si="515"/>
        <v>-1.3819999999999979</v>
      </c>
      <c r="HD30" s="53">
        <f t="shared" si="516"/>
        <v>-1.1219999999999999</v>
      </c>
      <c r="HE30" s="53">
        <f t="shared" si="517"/>
        <v>-0.83200000000000074</v>
      </c>
      <c r="HF30" s="53">
        <f t="shared" si="518"/>
        <v>-0.15200000000000102</v>
      </c>
      <c r="HG30" s="53">
        <f t="shared" si="519"/>
        <v>3.4879999999999995</v>
      </c>
      <c r="HH30" s="96">
        <f t="shared" si="164"/>
        <v>1.3819999999999979</v>
      </c>
      <c r="HI30" s="96">
        <f t="shared" si="165"/>
        <v>3.4879999999999995</v>
      </c>
      <c r="HJ30" s="238">
        <f t="shared" si="520"/>
        <v>1.416887632751326</v>
      </c>
      <c r="HK30" s="96">
        <f t="shared" si="521"/>
        <v>-1.0558900625263803</v>
      </c>
      <c r="HL30" s="96">
        <f t="shared" si="522"/>
        <v>1.0012964239601132</v>
      </c>
      <c r="HM30" s="96">
        <f t="shared" si="523"/>
        <v>-1.4816404181451546</v>
      </c>
      <c r="HN30" s="96">
        <f t="shared" si="524"/>
        <v>0.11934642396010275</v>
      </c>
      <c r="HO30" s="96">
        <f t="shared" si="166"/>
        <v>1.4816404181451546</v>
      </c>
      <c r="HP30" s="96">
        <f t="shared" si="167"/>
        <v>1.416887632751326</v>
      </c>
      <c r="HQ30" s="68">
        <f t="shared" si="525"/>
        <v>3.1931608133086815</v>
      </c>
      <c r="HR30" s="50">
        <f t="shared" si="526"/>
        <v>2.5924214417744915</v>
      </c>
      <c r="HS30" s="50">
        <f t="shared" si="527"/>
        <v>1.9223659889094282</v>
      </c>
      <c r="HT30" s="50">
        <f t="shared" si="528"/>
        <v>12.041905827415126</v>
      </c>
      <c r="HU30" s="50">
        <f t="shared" si="529"/>
        <v>8.3427680221811684</v>
      </c>
      <c r="HV30" s="53">
        <f t="shared" si="168"/>
        <v>-1.9223659889094282</v>
      </c>
      <c r="HW30" s="53">
        <f t="shared" si="169"/>
        <v>12.041905827415126</v>
      </c>
      <c r="HX30" s="68">
        <f t="shared" si="530"/>
        <v>-3.2737699462830974</v>
      </c>
      <c r="HY30" s="50">
        <f t="shared" si="531"/>
        <v>2.4396720483511589</v>
      </c>
      <c r="HZ30" s="50">
        <f t="shared" si="532"/>
        <v>-2.3135314786509054</v>
      </c>
      <c r="IA30" s="50">
        <f t="shared" si="533"/>
        <v>3.4233835909084007</v>
      </c>
      <c r="IB30" s="50">
        <f t="shared" si="534"/>
        <v>-0.27575421432555763</v>
      </c>
      <c r="IC30" s="53">
        <f t="shared" si="170"/>
        <v>3.2737699462830974</v>
      </c>
      <c r="ID30" s="53">
        <f t="shared" si="171"/>
        <v>3.4233835909084007</v>
      </c>
      <c r="IE30" s="68">
        <f t="shared" si="535"/>
        <v>0.3519266171984009</v>
      </c>
      <c r="IF30" s="50">
        <f t="shared" si="536"/>
        <v>0.29205847677767949</v>
      </c>
      <c r="IG30" s="50">
        <f t="shared" si="537"/>
        <v>-0.21350244389918238</v>
      </c>
      <c r="IH30" s="50">
        <f t="shared" si="538"/>
        <v>0.5716500836709052</v>
      </c>
      <c r="II30" s="50">
        <f t="shared" si="539"/>
        <v>-1.0021327337478032</v>
      </c>
      <c r="IJ30" s="53">
        <f t="shared" si="172"/>
        <v>1.0021327337478032</v>
      </c>
      <c r="IK30" s="67">
        <f t="shared" si="173"/>
        <v>0.5716500836709052</v>
      </c>
      <c r="IL30" s="50">
        <f t="shared" si="540"/>
        <v>-0.62015958391105219</v>
      </c>
      <c r="IM30" s="50">
        <f t="shared" si="541"/>
        <v>0.44942494330801763</v>
      </c>
      <c r="IN30" s="50">
        <f t="shared" si="542"/>
        <v>-0.37740184333067561</v>
      </c>
      <c r="IO30" s="50">
        <f t="shared" si="543"/>
        <v>0.57114985620408243</v>
      </c>
      <c r="IP30" s="50">
        <f t="shared" si="544"/>
        <v>-2.3013372270372243E-2</v>
      </c>
      <c r="IQ30" s="53">
        <f t="shared" si="545"/>
        <v>0.62015958391105219</v>
      </c>
      <c r="IR30" s="53">
        <f t="shared" si="546"/>
        <v>0.57114985620408243</v>
      </c>
      <c r="IS30" s="68">
        <f t="shared" si="547"/>
        <v>-1.4433957657871002</v>
      </c>
      <c r="IT30" s="50">
        <f t="shared" si="548"/>
        <v>-0.84371655923950684</v>
      </c>
      <c r="IU30" s="50">
        <f t="shared" si="549"/>
        <v>-6.1128786715476373</v>
      </c>
      <c r="IV30" s="50">
        <f t="shared" si="550"/>
        <v>6.0901671175179919</v>
      </c>
      <c r="IW30" s="50">
        <f t="shared" si="551"/>
        <v>2.3098238790562604</v>
      </c>
      <c r="IX30" s="53">
        <f t="shared" si="176"/>
        <v>6.1128786715476373</v>
      </c>
      <c r="IY30" s="53">
        <f t="shared" si="177"/>
        <v>6.0901671175179919</v>
      </c>
      <c r="IZ30" s="68">
        <f t="shared" si="552"/>
        <v>-1.4296554110851751</v>
      </c>
      <c r="JA30" s="50">
        <f t="shared" si="553"/>
        <v>-1.2001664833419774</v>
      </c>
      <c r="JB30" s="50">
        <f t="shared" si="554"/>
        <v>0.55556766625364773</v>
      </c>
      <c r="JC30" s="50">
        <f t="shared" si="555"/>
        <v>0.42332849780216364</v>
      </c>
      <c r="JD30" s="50">
        <f t="shared" si="556"/>
        <v>1.6509257303713429</v>
      </c>
      <c r="JE30" s="53">
        <f t="shared" si="178"/>
        <v>1.4296554110851751</v>
      </c>
      <c r="JF30" s="67">
        <f t="shared" si="179"/>
        <v>1.6509257303713429</v>
      </c>
    </row>
    <row r="31" spans="1:266" x14ac:dyDescent="0.25">
      <c r="A31" s="51">
        <v>4</v>
      </c>
      <c r="B31" s="52">
        <v>6</v>
      </c>
      <c r="C31" s="142">
        <v>488944.9</v>
      </c>
      <c r="D31" s="53">
        <v>4271472.7</v>
      </c>
      <c r="E31" s="54">
        <v>0.49099999999999999</v>
      </c>
      <c r="F31" s="55">
        <v>24</v>
      </c>
      <c r="G31" s="56">
        <v>0.39166666666666666</v>
      </c>
      <c r="H31" s="57">
        <v>0.46527777777777773</v>
      </c>
      <c r="I31" s="58">
        <f t="shared" si="126"/>
        <v>105.99999999999994</v>
      </c>
      <c r="J31" s="52">
        <v>0</v>
      </c>
      <c r="K31" s="52">
        <v>1.75</v>
      </c>
      <c r="L31" s="52">
        <f t="shared" si="127"/>
        <v>1.75</v>
      </c>
      <c r="M31" s="52">
        <v>0</v>
      </c>
      <c r="N31" s="52">
        <v>40.28</v>
      </c>
      <c r="O31" s="59">
        <f t="shared" si="180"/>
        <v>9.2684541542535648</v>
      </c>
      <c r="P31" s="40">
        <f t="shared" si="128"/>
        <v>40.280000000000008</v>
      </c>
      <c r="Q31" s="41">
        <f t="shared" si="426"/>
        <v>6.9316081330868595</v>
      </c>
      <c r="R31" s="42">
        <f t="shared" si="129"/>
        <v>0.64245292196766701</v>
      </c>
      <c r="S31" s="60">
        <f t="shared" si="130"/>
        <v>8.6260012322858977</v>
      </c>
      <c r="T31" s="55">
        <v>24</v>
      </c>
      <c r="U31" s="56">
        <v>0.46458333333333335</v>
      </c>
      <c r="V31" s="57">
        <v>0.55486111111111114</v>
      </c>
      <c r="W31" s="58">
        <f t="shared" si="131"/>
        <v>130.00000000000003</v>
      </c>
      <c r="X31" s="52">
        <v>0</v>
      </c>
      <c r="Y31" s="52">
        <v>2.15</v>
      </c>
      <c r="Z31" s="52">
        <f t="shared" si="132"/>
        <v>2.15</v>
      </c>
      <c r="AA31" s="52">
        <v>0</v>
      </c>
      <c r="AB31" s="52">
        <v>39.950000000000003</v>
      </c>
      <c r="AC31" s="59">
        <f t="shared" si="1"/>
        <v>9.2847503373819151</v>
      </c>
      <c r="AD31" s="40">
        <f t="shared" si="133"/>
        <v>39.950000000000003</v>
      </c>
      <c r="AE31" s="41">
        <f t="shared" si="427"/>
        <v>7.6940850277264285</v>
      </c>
      <c r="AF31" s="42">
        <f t="shared" si="134"/>
        <v>0.71437658557028105</v>
      </c>
      <c r="AG31" s="60">
        <f t="shared" si="135"/>
        <v>8.5703737518116334</v>
      </c>
      <c r="AH31" s="55">
        <v>24</v>
      </c>
      <c r="AI31" s="56">
        <v>0.55486111111111114</v>
      </c>
      <c r="AJ31" s="57">
        <v>0.64513888888888882</v>
      </c>
      <c r="AK31" s="58">
        <f t="shared" si="136"/>
        <v>129.99999999999986</v>
      </c>
      <c r="AL31" s="52">
        <v>0</v>
      </c>
      <c r="AM31" s="52">
        <v>1.35</v>
      </c>
      <c r="AN31" s="52">
        <f t="shared" si="137"/>
        <v>1.35</v>
      </c>
      <c r="AO31" s="52">
        <v>0</v>
      </c>
      <c r="AP31" s="52">
        <v>40.1</v>
      </c>
      <c r="AQ31" s="59">
        <f t="shared" si="3"/>
        <v>5.8299595141700475</v>
      </c>
      <c r="AR31" s="40">
        <f t="shared" si="428"/>
        <v>40.1</v>
      </c>
      <c r="AS31" s="41">
        <f t="shared" si="429"/>
        <v>7.3475046210720869</v>
      </c>
      <c r="AT31" s="42">
        <f t="shared" si="138"/>
        <v>0.42835654471027601</v>
      </c>
      <c r="AU31" s="60">
        <f t="shared" si="139"/>
        <v>5.4016029694597716</v>
      </c>
      <c r="AV31" s="55">
        <v>24</v>
      </c>
      <c r="AW31" s="57">
        <v>0.64513888888888882</v>
      </c>
      <c r="AX31" s="57">
        <v>0.73888888888888893</v>
      </c>
      <c r="AY31" s="58">
        <f t="shared" si="430"/>
        <v>135.00000000000017</v>
      </c>
      <c r="AZ31" s="52">
        <v>0</v>
      </c>
      <c r="BA31" s="52">
        <v>1.5</v>
      </c>
      <c r="BB31" s="52">
        <f t="shared" si="431"/>
        <v>1.5</v>
      </c>
      <c r="BC31" s="52">
        <v>0</v>
      </c>
      <c r="BD31" s="52">
        <v>40.44</v>
      </c>
      <c r="BE31" s="59">
        <f t="shared" si="8"/>
        <v>6.2378167641325462</v>
      </c>
      <c r="BF31" s="40">
        <f t="shared" si="432"/>
        <v>40.44</v>
      </c>
      <c r="BG31" s="41">
        <f t="shared" si="433"/>
        <v>6.5619223659889174</v>
      </c>
      <c r="BH31" s="42">
        <f t="shared" si="434"/>
        <v>0.4093206933950197</v>
      </c>
      <c r="BI31" s="60">
        <f t="shared" si="435"/>
        <v>5.8284960707375264</v>
      </c>
      <c r="BJ31" s="55">
        <v>24</v>
      </c>
      <c r="BK31" s="57">
        <v>0.73888888888888893</v>
      </c>
      <c r="BL31" s="57">
        <v>0.81319444444444444</v>
      </c>
      <c r="BM31" s="58">
        <f t="shared" si="436"/>
        <v>106.99999999999993</v>
      </c>
      <c r="BN31" s="52">
        <v>0</v>
      </c>
      <c r="BO31" s="52">
        <v>1.75</v>
      </c>
      <c r="BP31" s="52">
        <f t="shared" si="437"/>
        <v>1.75</v>
      </c>
      <c r="BQ31" s="52">
        <v>0</v>
      </c>
      <c r="BR31" s="52">
        <v>36.93</v>
      </c>
      <c r="BS31" s="59">
        <f t="shared" si="15"/>
        <v>9.1818330873913823</v>
      </c>
      <c r="BT31" s="40">
        <f t="shared" si="438"/>
        <v>36.93</v>
      </c>
      <c r="BU31" s="41">
        <f t="shared" si="439"/>
        <v>14.671903881700556</v>
      </c>
      <c r="BV31" s="42">
        <f t="shared" si="440"/>
        <v>1.3471497251602422</v>
      </c>
      <c r="BW31" s="60">
        <f t="shared" si="441"/>
        <v>7.8346833622311403</v>
      </c>
      <c r="BX31" s="164"/>
      <c r="BY31" s="55">
        <v>24</v>
      </c>
      <c r="BZ31" s="57">
        <v>0.40972222222222227</v>
      </c>
      <c r="CA31" s="57">
        <v>0.50138888888888888</v>
      </c>
      <c r="CB31" s="58">
        <f t="shared" si="442"/>
        <v>131.99999999999994</v>
      </c>
      <c r="CC31" s="52">
        <v>2.1</v>
      </c>
      <c r="CD31" s="52">
        <v>6.25</v>
      </c>
      <c r="CE31" s="52">
        <f t="shared" si="443"/>
        <v>4.1500000000000004</v>
      </c>
      <c r="CF31" s="52">
        <v>0.495</v>
      </c>
      <c r="CG31" s="52">
        <v>28.61</v>
      </c>
      <c r="CH31" s="133">
        <v>2</v>
      </c>
      <c r="CI31" s="59">
        <f t="shared" si="21"/>
        <v>17.650186071238714</v>
      </c>
      <c r="CJ31" s="40">
        <f t="shared" si="444"/>
        <v>42.836867469879515</v>
      </c>
      <c r="CK31" s="41">
        <f t="shared" si="445"/>
        <v>1.023873683272843</v>
      </c>
      <c r="CL31" s="42">
        <f t="shared" si="446"/>
        <v>0.18071561023210211</v>
      </c>
      <c r="CM31" s="60">
        <f t="shared" si="447"/>
        <v>17.469470461006612</v>
      </c>
      <c r="CN31" s="55">
        <v>24</v>
      </c>
      <c r="CO31" s="57">
        <v>0.50138888888888888</v>
      </c>
      <c r="CP31" s="57">
        <v>0.58263888888888882</v>
      </c>
      <c r="CQ31" s="58">
        <f t="shared" si="448"/>
        <v>116.99999999999991</v>
      </c>
      <c r="CR31" s="52">
        <v>2.2000000000000002</v>
      </c>
      <c r="CS31" s="52">
        <v>5.75</v>
      </c>
      <c r="CT31" s="52">
        <f t="shared" si="449"/>
        <v>3.55</v>
      </c>
      <c r="CU31" s="52">
        <v>0.495</v>
      </c>
      <c r="CV31" s="52">
        <v>27.03</v>
      </c>
      <c r="CW31" s="136">
        <v>2</v>
      </c>
      <c r="CX31" s="59">
        <f t="shared" si="27"/>
        <v>17.034038086669678</v>
      </c>
      <c r="CY31" s="40">
        <f t="shared" si="450"/>
        <v>43.474225352112683</v>
      </c>
      <c r="CZ31" s="41">
        <f t="shared" si="451"/>
        <v>-0.44876467678530857</v>
      </c>
      <c r="DA31" s="42">
        <f t="shared" si="452"/>
        <v>-7.6442745963129541E-2</v>
      </c>
      <c r="DB31" s="60">
        <f t="shared" si="453"/>
        <v>17.110480832632806</v>
      </c>
      <c r="DC31" s="55">
        <v>24</v>
      </c>
      <c r="DD31" s="57">
        <v>0.58263888888888882</v>
      </c>
      <c r="DE31" s="57">
        <v>0.66805555555555562</v>
      </c>
      <c r="DF31" s="58">
        <f t="shared" si="454"/>
        <v>123.00000000000021</v>
      </c>
      <c r="DG31" s="52">
        <v>2.35</v>
      </c>
      <c r="DH31" s="52">
        <v>6.1</v>
      </c>
      <c r="DI31" s="52">
        <f t="shared" si="455"/>
        <v>3.7499999999999996</v>
      </c>
      <c r="DJ31" s="52">
        <v>0.495</v>
      </c>
      <c r="DK31" s="52">
        <v>27.03</v>
      </c>
      <c r="DL31" s="136">
        <v>2</v>
      </c>
      <c r="DM31" s="59">
        <f t="shared" si="34"/>
        <v>17.115960633290513</v>
      </c>
      <c r="DN31" s="40">
        <f t="shared" si="456"/>
        <v>43.658600000000007</v>
      </c>
      <c r="DO31" s="41">
        <f t="shared" si="457"/>
        <v>-0.87476894639557723</v>
      </c>
      <c r="DP31" s="42">
        <f t="shared" si="458"/>
        <v>-0.14972510849731718</v>
      </c>
      <c r="DQ31" s="60">
        <f t="shared" si="459"/>
        <v>17.265685741787831</v>
      </c>
      <c r="DR31" s="55">
        <v>24</v>
      </c>
      <c r="DS31" s="57">
        <v>0.66805555555555562</v>
      </c>
      <c r="DT31" s="57">
        <v>0.7368055555555556</v>
      </c>
      <c r="DU31" s="58">
        <f t="shared" si="460"/>
        <v>98.999999999999957</v>
      </c>
      <c r="DV31" s="52">
        <v>2.15</v>
      </c>
      <c r="DW31" s="52">
        <v>4.8</v>
      </c>
      <c r="DX31" s="52">
        <f t="shared" si="461"/>
        <v>2.65</v>
      </c>
      <c r="DY31" s="52">
        <v>0.495</v>
      </c>
      <c r="DZ31" s="52">
        <v>24.6</v>
      </c>
      <c r="EA31" s="136">
        <v>2</v>
      </c>
      <c r="EB31" s="59">
        <f t="shared" si="462"/>
        <v>15.027467659046611</v>
      </c>
      <c r="EC31" s="40">
        <f t="shared" si="463"/>
        <v>44.156886792452831</v>
      </c>
      <c r="ED31" s="41">
        <f t="shared" si="464"/>
        <v>-2.0260785407874988</v>
      </c>
      <c r="EE31" s="42">
        <f t="shared" si="465"/>
        <v>-0.30446829746372489</v>
      </c>
      <c r="EF31" s="60">
        <f t="shared" si="466"/>
        <v>15.331935956510335</v>
      </c>
      <c r="EG31" s="55">
        <v>24</v>
      </c>
      <c r="EH31" s="57">
        <v>0.7368055555555556</v>
      </c>
      <c r="EI31" s="57">
        <v>0.80138888888888893</v>
      </c>
      <c r="EJ31" s="58">
        <f t="shared" si="467"/>
        <v>92.999999999999986</v>
      </c>
      <c r="EK31" s="52">
        <v>1.9</v>
      </c>
      <c r="EL31" s="52">
        <v>3.8</v>
      </c>
      <c r="EM31" s="52">
        <f>EL31-EK31</f>
        <v>1.9</v>
      </c>
      <c r="EN31" s="52">
        <v>0.495</v>
      </c>
      <c r="EO31" s="52">
        <v>22.7</v>
      </c>
      <c r="EP31" s="136">
        <v>2</v>
      </c>
      <c r="EQ31" s="59">
        <f t="shared" si="469"/>
        <v>11.469534050179213</v>
      </c>
      <c r="ER31" s="40">
        <f>((EL31*EO31)-(EK31*EN31))/EM31</f>
        <v>44.904999999999994</v>
      </c>
      <c r="ES31" s="41">
        <f t="shared" si="471"/>
        <v>-3.7546210720887081</v>
      </c>
      <c r="ET31" s="42">
        <f t="shared" si="472"/>
        <v>-0.43063754231841822</v>
      </c>
      <c r="EU31" s="97">
        <f t="shared" si="473"/>
        <v>11.900171592497632</v>
      </c>
      <c r="EV31" s="164"/>
      <c r="EW31" s="108">
        <f t="shared" si="474"/>
        <v>7.9605627714658906</v>
      </c>
      <c r="EX31" s="61">
        <f t="shared" si="475"/>
        <v>1.5787892708807127</v>
      </c>
      <c r="EY31" s="61">
        <f t="shared" si="476"/>
        <v>19.832633900454606</v>
      </c>
      <c r="EZ31" s="105">
        <f t="shared" si="477"/>
        <v>39.540000000000006</v>
      </c>
      <c r="FA31" s="159">
        <f t="shared" si="478"/>
        <v>1.3154010795190958</v>
      </c>
      <c r="FB31" s="177">
        <f t="shared" si="146"/>
        <v>3.3267604439026188</v>
      </c>
      <c r="FC31" s="241">
        <f t="shared" si="147"/>
        <v>8.64140480591497</v>
      </c>
      <c r="FD31" s="65">
        <f t="shared" si="479"/>
        <v>0.70833129416069718</v>
      </c>
      <c r="FE31" s="170">
        <f t="shared" si="480"/>
        <v>0.34066367371817874</v>
      </c>
      <c r="FF31" s="170">
        <f t="shared" si="481"/>
        <v>8.8980052603776176</v>
      </c>
      <c r="FG31" s="166">
        <f t="shared" si="482"/>
        <v>7.2522314773051946</v>
      </c>
      <c r="FH31" s="168">
        <f t="shared" si="483"/>
        <v>1.3722857556470593</v>
      </c>
      <c r="FI31" s="168">
        <f t="shared" si="484"/>
        <v>91.101994739622398</v>
      </c>
      <c r="FJ31" s="164"/>
      <c r="FK31" s="59">
        <f t="shared" si="485"/>
        <v>15.659437300084942</v>
      </c>
      <c r="FL31" s="101">
        <f t="shared" si="486"/>
        <v>2.2772238837350622</v>
      </c>
      <c r="FM31" s="105">
        <f t="shared" si="487"/>
        <v>43.806315922889006</v>
      </c>
      <c r="FN31" s="159">
        <f t="shared" si="488"/>
        <v>0.69310043716620884</v>
      </c>
      <c r="FO31" s="177">
        <f t="shared" si="149"/>
        <v>1.5821929385393958</v>
      </c>
      <c r="FP31" s="241">
        <f t="shared" si="150"/>
        <v>-1.21607191055685</v>
      </c>
      <c r="FQ31" s="191">
        <f t="shared" si="489"/>
        <v>-0.15611161680209756</v>
      </c>
      <c r="FR31" s="195">
        <f t="shared" si="151"/>
        <v>0.20842969357467281</v>
      </c>
      <c r="FS31" s="198">
        <f>(FQ31/FK31)*100</f>
        <v>-0.99691715487919064</v>
      </c>
      <c r="FT31" s="210">
        <f t="shared" si="490"/>
        <v>15.815548916887042</v>
      </c>
      <c r="FU31" s="207">
        <f t="shared" si="153"/>
        <v>2.1013930160367673</v>
      </c>
      <c r="FV31" s="204">
        <f t="shared" si="154"/>
        <v>100.99691715487921</v>
      </c>
      <c r="FW31" s="213"/>
      <c r="FX31" s="217">
        <f t="shared" si="491"/>
        <v>11.810000035775417</v>
      </c>
      <c r="FY31" s="218">
        <f t="shared" si="492"/>
        <v>4.3194130783134765</v>
      </c>
      <c r="FZ31" s="219">
        <f t="shared" si="493"/>
        <v>36.574200382971242</v>
      </c>
      <c r="GA31" s="220">
        <f t="shared" si="494"/>
        <v>-8.7860570678300363</v>
      </c>
      <c r="GB31" s="40">
        <f t="shared" si="495"/>
        <v>41.673157961444495</v>
      </c>
      <c r="GC31" s="124">
        <f t="shared" si="496"/>
        <v>2.3781709350831068</v>
      </c>
      <c r="GD31" s="120">
        <f t="shared" si="497"/>
        <v>5.706721187972752</v>
      </c>
      <c r="GE31" s="126">
        <f t="shared" si="498"/>
        <v>-9.0738423275192694</v>
      </c>
      <c r="GF31" s="62">
        <f t="shared" si="499"/>
        <v>0.27610983867929983</v>
      </c>
      <c r="GG31" s="63">
        <f t="shared" si="500"/>
        <v>0.51629712807244665</v>
      </c>
      <c r="GH31" s="64">
        <f t="shared" si="501"/>
        <v>186.98976122764068</v>
      </c>
      <c r="GI31" s="105">
        <f t="shared" si="502"/>
        <v>3.7126664476790596</v>
      </c>
      <c r="GJ31" s="66">
        <f t="shared" si="503"/>
        <v>5.4948496651642955</v>
      </c>
      <c r="GK31" s="230">
        <f t="shared" si="504"/>
        <v>148.00278297554448</v>
      </c>
      <c r="GL31" s="210">
        <f t="shared" si="157"/>
        <v>11.533890197096119</v>
      </c>
      <c r="GM31" s="207">
        <f t="shared" si="158"/>
        <v>4.6348799115253891</v>
      </c>
      <c r="GN31" s="204">
        <f t="shared" si="159"/>
        <v>40.184879796170684</v>
      </c>
      <c r="GO31" s="142">
        <f t="shared" si="505"/>
        <v>3.8494372643095263</v>
      </c>
      <c r="GP31" s="53">
        <f t="shared" si="506"/>
        <v>-1.3241875659160245</v>
      </c>
      <c r="GQ31" s="53">
        <f t="shared" si="507"/>
        <v>2.1306032572958431</v>
      </c>
      <c r="GR31" s="53">
        <f t="shared" si="508"/>
        <v>1.7227460073333445</v>
      </c>
      <c r="GS31" s="53">
        <f t="shared" si="509"/>
        <v>-1.2212703159254916</v>
      </c>
      <c r="GT31" s="53">
        <f t="shared" si="160"/>
        <v>1.3241875659160245</v>
      </c>
      <c r="GU31" s="67">
        <f t="shared" si="161"/>
        <v>3.8494372643095263</v>
      </c>
      <c r="GV31" s="142">
        <f t="shared" si="510"/>
        <v>-1.9907487711537719</v>
      </c>
      <c r="GW31" s="53">
        <f t="shared" si="511"/>
        <v>-1.3746007865847361</v>
      </c>
      <c r="GX31" s="53">
        <f t="shared" si="512"/>
        <v>-1.4565233332055705</v>
      </c>
      <c r="GY31" s="53">
        <f t="shared" si="513"/>
        <v>0.63196964103833153</v>
      </c>
      <c r="GZ31" s="53">
        <f t="shared" si="514"/>
        <v>4.1899032499057292</v>
      </c>
      <c r="HA31" s="53">
        <f t="shared" si="162"/>
        <v>1.9907487711537719</v>
      </c>
      <c r="HB31" s="53">
        <f t="shared" si="248"/>
        <v>4.1899032499057292</v>
      </c>
      <c r="HC31" s="142">
        <f t="shared" si="515"/>
        <v>-0.74000000000000199</v>
      </c>
      <c r="HD31" s="53">
        <f t="shared" si="516"/>
        <v>-0.40999999999999659</v>
      </c>
      <c r="HE31" s="53">
        <f t="shared" si="517"/>
        <v>-0.55999999999999517</v>
      </c>
      <c r="HF31" s="53">
        <f t="shared" si="518"/>
        <v>-0.89999999999999147</v>
      </c>
      <c r="HG31" s="53">
        <f t="shared" si="519"/>
        <v>2.6100000000000065</v>
      </c>
      <c r="HH31" s="96">
        <f t="shared" si="164"/>
        <v>0.89999999999999147</v>
      </c>
      <c r="HI31" s="96">
        <f t="shared" si="165"/>
        <v>2.6100000000000065</v>
      </c>
      <c r="HJ31" s="238">
        <f t="shared" si="520"/>
        <v>0.96944845300949112</v>
      </c>
      <c r="HK31" s="96">
        <f t="shared" si="521"/>
        <v>0.33209057077632309</v>
      </c>
      <c r="HL31" s="96">
        <f t="shared" si="522"/>
        <v>0.14771592288899882</v>
      </c>
      <c r="HM31" s="96">
        <f t="shared" si="523"/>
        <v>-0.35057086956382477</v>
      </c>
      <c r="HN31" s="96">
        <f t="shared" si="524"/>
        <v>-1.0986840771109883</v>
      </c>
      <c r="HO31" s="96">
        <f t="shared" si="166"/>
        <v>1.0986840771109883</v>
      </c>
      <c r="HP31" s="96">
        <f t="shared" si="167"/>
        <v>0.96944845300949112</v>
      </c>
      <c r="HQ31" s="68">
        <f t="shared" si="525"/>
        <v>1.7097966728281104</v>
      </c>
      <c r="HR31" s="50">
        <f t="shared" si="526"/>
        <v>0.94731977818854141</v>
      </c>
      <c r="HS31" s="50">
        <f t="shared" si="527"/>
        <v>1.293900184842883</v>
      </c>
      <c r="HT31" s="50">
        <f t="shared" si="528"/>
        <v>10.667483346702468</v>
      </c>
      <c r="HU31" s="50">
        <f t="shared" si="529"/>
        <v>12.396025878003678</v>
      </c>
      <c r="HV31" s="53">
        <f t="shared" si="168"/>
        <v>-0.94731977818854141</v>
      </c>
      <c r="HW31" s="53">
        <f t="shared" si="169"/>
        <v>12.396025878003678</v>
      </c>
      <c r="HX31" s="68">
        <f t="shared" si="530"/>
        <v>-2.239945593829693</v>
      </c>
      <c r="HY31" s="50">
        <f t="shared" si="531"/>
        <v>-0.76730723377154142</v>
      </c>
      <c r="HZ31" s="50">
        <f t="shared" si="532"/>
        <v>-0.34130296416127281</v>
      </c>
      <c r="IA31" s="50">
        <f t="shared" si="533"/>
        <v>0.81000663023064878</v>
      </c>
      <c r="IB31" s="50">
        <f t="shared" si="534"/>
        <v>2.5385491615318578</v>
      </c>
      <c r="IC31" s="53">
        <f t="shared" si="170"/>
        <v>2.239945593829693</v>
      </c>
      <c r="ID31" s="53">
        <f t="shared" si="171"/>
        <v>2.5385491615318578</v>
      </c>
      <c r="IE31" s="68">
        <f t="shared" si="535"/>
        <v>6.5878372193030166E-2</v>
      </c>
      <c r="IF31" s="50">
        <f t="shared" si="536"/>
        <v>-6.045291409583875E-3</v>
      </c>
      <c r="IG31" s="50">
        <f t="shared" si="537"/>
        <v>0.27997474945042117</v>
      </c>
      <c r="IH31" s="50">
        <f t="shared" si="538"/>
        <v>0.29901060076567748</v>
      </c>
      <c r="II31" s="50">
        <f t="shared" si="539"/>
        <v>-0.63881843099954505</v>
      </c>
      <c r="IJ31" s="53">
        <f t="shared" si="172"/>
        <v>0.63881843099954505</v>
      </c>
      <c r="IK31" s="67">
        <f t="shared" si="173"/>
        <v>0.29901060076567748</v>
      </c>
      <c r="IL31" s="50">
        <f t="shared" si="540"/>
        <v>-0.33682722703419965</v>
      </c>
      <c r="IM31" s="50">
        <f t="shared" si="541"/>
        <v>-7.9668870838968023E-2</v>
      </c>
      <c r="IN31" s="50">
        <f t="shared" si="542"/>
        <v>-6.3865083047803806E-3</v>
      </c>
      <c r="IO31" s="50">
        <f t="shared" si="543"/>
        <v>0.14835668066162733</v>
      </c>
      <c r="IP31" s="50">
        <f t="shared" si="544"/>
        <v>0.27452592551632066</v>
      </c>
      <c r="IQ31" s="53">
        <f t="shared" si="545"/>
        <v>0.33682722703419965</v>
      </c>
      <c r="IR31" s="53">
        <f t="shared" si="546"/>
        <v>0.27452592551632066</v>
      </c>
      <c r="IS31" s="68">
        <f t="shared" si="547"/>
        <v>-1.3737697549807031</v>
      </c>
      <c r="IT31" s="50">
        <f t="shared" si="548"/>
        <v>-1.3181422745064388</v>
      </c>
      <c r="IU31" s="50">
        <f t="shared" si="549"/>
        <v>1.850628507845423</v>
      </c>
      <c r="IV31" s="50">
        <f t="shared" si="550"/>
        <v>1.4237354065676682</v>
      </c>
      <c r="IW31" s="50">
        <f t="shared" si="551"/>
        <v>-0.58245188492594568</v>
      </c>
      <c r="IX31" s="53">
        <f t="shared" si="176"/>
        <v>1.3737697549807031</v>
      </c>
      <c r="IY31" s="53">
        <f t="shared" si="177"/>
        <v>1.850628507845423</v>
      </c>
      <c r="IZ31" s="68">
        <f t="shared" si="552"/>
        <v>-1.6539215441195694</v>
      </c>
      <c r="JA31" s="50">
        <f t="shared" si="553"/>
        <v>-1.2949319157457637</v>
      </c>
      <c r="JB31" s="50">
        <f t="shared" si="554"/>
        <v>-1.4501368249007882</v>
      </c>
      <c r="JC31" s="50">
        <f t="shared" si="555"/>
        <v>0.48361296037670698</v>
      </c>
      <c r="JD31" s="50">
        <f t="shared" si="556"/>
        <v>3.9153773243894108</v>
      </c>
      <c r="JE31" s="53">
        <f t="shared" si="178"/>
        <v>1.6539215441195694</v>
      </c>
      <c r="JF31" s="67">
        <f t="shared" si="179"/>
        <v>3.9153773243894108</v>
      </c>
    </row>
    <row r="32" spans="1:266" ht="7.5" customHeight="1" x14ac:dyDescent="0.25">
      <c r="A32" s="51"/>
      <c r="B32" s="52"/>
      <c r="C32" s="51"/>
      <c r="D32" s="52"/>
      <c r="F32" s="55"/>
      <c r="G32" s="56"/>
      <c r="H32" s="57"/>
      <c r="I32" s="58"/>
      <c r="J32" s="52"/>
      <c r="K32" s="52"/>
      <c r="L32" s="52"/>
      <c r="M32" s="52"/>
      <c r="N32" s="52"/>
      <c r="O32" s="59"/>
      <c r="P32" s="40"/>
      <c r="Q32" s="41"/>
      <c r="R32" s="42"/>
      <c r="S32" s="60"/>
      <c r="T32" s="55"/>
      <c r="U32" s="56"/>
      <c r="V32" s="57"/>
      <c r="W32" s="58"/>
      <c r="X32" s="52"/>
      <c r="Y32" s="52"/>
      <c r="Z32" s="52"/>
      <c r="AA32" s="52"/>
      <c r="AB32" s="15"/>
      <c r="AC32" s="59"/>
      <c r="AD32" s="40"/>
      <c r="AE32" s="41"/>
      <c r="AF32" s="42"/>
      <c r="AG32" s="60"/>
      <c r="AH32" s="55"/>
      <c r="AI32" s="56"/>
      <c r="AJ32" s="57"/>
      <c r="AK32" s="58"/>
      <c r="AL32" s="52"/>
      <c r="AM32" s="52"/>
      <c r="AN32" s="52"/>
      <c r="AO32" s="52"/>
      <c r="AP32" s="52"/>
      <c r="AQ32" s="59"/>
      <c r="AR32" s="40"/>
      <c r="AS32" s="41"/>
      <c r="AT32" s="42"/>
      <c r="AU32" s="60"/>
      <c r="AV32" s="55"/>
      <c r="AW32" s="57"/>
      <c r="AX32" s="57"/>
      <c r="AY32" s="58"/>
      <c r="AZ32" s="52"/>
      <c r="BA32" s="52"/>
      <c r="BB32" s="52"/>
      <c r="BC32" s="52"/>
      <c r="BD32" s="52"/>
      <c r="BE32" s="59"/>
      <c r="BF32" s="40"/>
      <c r="BG32" s="41"/>
      <c r="BH32" s="42"/>
      <c r="BI32" s="60"/>
      <c r="BJ32" s="55"/>
      <c r="BK32" s="57"/>
      <c r="BL32" s="57"/>
      <c r="BM32" s="58"/>
      <c r="BN32" s="52"/>
      <c r="BO32" s="52"/>
      <c r="BP32" s="52"/>
      <c r="BQ32" s="52"/>
      <c r="BR32" s="52"/>
      <c r="BS32" s="59"/>
      <c r="BT32" s="40"/>
      <c r="BU32" s="41"/>
      <c r="BV32" s="42"/>
      <c r="BW32" s="60"/>
      <c r="BX32" s="164"/>
      <c r="BY32" s="55"/>
      <c r="BZ32" s="57"/>
      <c r="CA32" s="57"/>
      <c r="CB32" s="58"/>
      <c r="CC32" s="52"/>
      <c r="CD32" s="52"/>
      <c r="CE32" s="52"/>
      <c r="CF32" s="52"/>
      <c r="CG32" s="52"/>
      <c r="CH32" s="52"/>
      <c r="CI32" s="59"/>
      <c r="CJ32" s="40"/>
      <c r="CK32" s="41"/>
      <c r="CL32" s="42"/>
      <c r="CM32" s="60"/>
      <c r="CN32" s="55"/>
      <c r="CO32" s="57"/>
      <c r="CP32" s="57"/>
      <c r="CQ32" s="58"/>
      <c r="CR32" s="52"/>
      <c r="CS32" s="52"/>
      <c r="CT32" s="52"/>
      <c r="CU32" s="52"/>
      <c r="CV32" s="52"/>
      <c r="CW32" s="52"/>
      <c r="CX32" s="59"/>
      <c r="CY32" s="40"/>
      <c r="CZ32" s="41"/>
      <c r="DA32" s="42"/>
      <c r="DB32" s="60"/>
      <c r="DC32" s="55"/>
      <c r="DD32" s="57"/>
      <c r="DE32" s="57"/>
      <c r="DF32" s="58"/>
      <c r="DG32" s="52"/>
      <c r="DH32" s="52"/>
      <c r="DI32" s="52"/>
      <c r="DJ32" s="52"/>
      <c r="DK32" s="52"/>
      <c r="DL32" s="15"/>
      <c r="DM32" s="59"/>
      <c r="DN32" s="40"/>
      <c r="DO32" s="41"/>
      <c r="DP32" s="42"/>
      <c r="DQ32" s="60"/>
      <c r="DR32" s="55"/>
      <c r="DS32" s="57"/>
      <c r="DT32" s="57"/>
      <c r="DU32" s="58"/>
      <c r="DV32" s="52"/>
      <c r="DW32" s="52"/>
      <c r="DX32" s="52"/>
      <c r="DY32" s="52"/>
      <c r="DZ32" s="52"/>
      <c r="EA32" s="52"/>
      <c r="EB32" s="59"/>
      <c r="EC32" s="40"/>
      <c r="ED32" s="41"/>
      <c r="EE32" s="42"/>
      <c r="EF32" s="60"/>
      <c r="EG32" s="55"/>
      <c r="EH32" s="57"/>
      <c r="EI32" s="57"/>
      <c r="EJ32" s="58"/>
      <c r="EL32" s="52"/>
      <c r="EM32" s="52"/>
      <c r="EN32" s="52"/>
      <c r="EO32" s="15"/>
      <c r="EP32" s="15"/>
      <c r="EQ32" s="59"/>
      <c r="ER32" s="40"/>
      <c r="ES32" s="41"/>
      <c r="ET32" s="42"/>
      <c r="EU32" s="97"/>
      <c r="EV32" s="164"/>
      <c r="EW32" s="108"/>
      <c r="EX32" s="61"/>
      <c r="EY32" s="61"/>
      <c r="EZ32" s="105"/>
      <c r="FA32" s="159"/>
      <c r="FB32" s="177"/>
      <c r="FC32" s="241"/>
      <c r="FD32" s="65"/>
      <c r="FE32" s="170"/>
      <c r="FF32" s="170"/>
      <c r="FG32" s="166"/>
      <c r="FH32" s="168"/>
      <c r="FI32" s="168"/>
      <c r="FJ32" s="164"/>
      <c r="FK32" s="59"/>
      <c r="FL32" s="101"/>
      <c r="FM32" s="105"/>
      <c r="FN32" s="159"/>
      <c r="FO32" s="177"/>
      <c r="FP32" s="241"/>
      <c r="FQ32" s="191"/>
      <c r="FR32" s="195"/>
      <c r="FS32" s="198"/>
      <c r="FT32" s="210"/>
      <c r="FU32" s="207"/>
      <c r="FV32" s="204"/>
      <c r="FW32" s="213"/>
      <c r="FX32" s="221"/>
      <c r="FY32" s="218"/>
      <c r="FZ32" s="219"/>
      <c r="GA32" s="220"/>
      <c r="GB32" s="40"/>
      <c r="GC32" s="124"/>
      <c r="GD32" s="120"/>
      <c r="GE32" s="113"/>
      <c r="GF32" s="62"/>
      <c r="GG32" s="63"/>
      <c r="GH32" s="64"/>
      <c r="GI32" s="105"/>
      <c r="GJ32" s="128"/>
      <c r="GK32" s="230"/>
      <c r="GL32" s="210"/>
      <c r="GM32" s="207"/>
      <c r="GN32" s="204"/>
      <c r="GO32" s="142"/>
      <c r="GP32" s="53"/>
      <c r="GQ32" s="53"/>
      <c r="GR32" s="53"/>
      <c r="GS32" s="53"/>
      <c r="GT32" s="53"/>
      <c r="GU32" s="67"/>
      <c r="GV32" s="142"/>
      <c r="GW32" s="53"/>
      <c r="GX32" s="53"/>
      <c r="GY32" s="53"/>
      <c r="GZ32" s="53"/>
      <c r="HA32" s="53"/>
      <c r="HB32" s="53"/>
      <c r="HC32" s="142"/>
      <c r="HD32" s="53"/>
      <c r="HE32" s="53"/>
      <c r="HF32" s="53"/>
      <c r="HG32" s="53"/>
      <c r="HH32" s="96"/>
      <c r="HI32" s="96"/>
      <c r="HJ32" s="238"/>
      <c r="HK32" s="96"/>
      <c r="HL32" s="96"/>
      <c r="HM32" s="96"/>
      <c r="HN32" s="96"/>
      <c r="HO32" s="96"/>
      <c r="HP32" s="96"/>
      <c r="HQ32" s="68"/>
      <c r="HR32" s="50"/>
      <c r="HS32" s="50"/>
      <c r="HT32" s="50"/>
      <c r="HU32" s="50"/>
      <c r="HV32" s="53"/>
      <c r="HW32" s="53"/>
      <c r="HX32" s="68"/>
      <c r="HY32" s="50"/>
      <c r="HZ32" s="50"/>
      <c r="IA32" s="50"/>
      <c r="IB32" s="50"/>
      <c r="IC32" s="53"/>
      <c r="ID32" s="53"/>
      <c r="IE32" s="68"/>
      <c r="IF32" s="50"/>
      <c r="IG32" s="50"/>
      <c r="IH32" s="50"/>
      <c r="II32" s="50"/>
      <c r="IJ32" s="53"/>
      <c r="IK32" s="67"/>
      <c r="IL32" s="50"/>
      <c r="IM32" s="50"/>
      <c r="IN32" s="50"/>
      <c r="IO32" s="50"/>
      <c r="IP32" s="50"/>
      <c r="IQ32" s="53"/>
      <c r="IR32" s="53"/>
      <c r="IS32" s="68"/>
      <c r="IT32" s="50"/>
      <c r="IU32" s="50"/>
      <c r="IV32" s="50"/>
      <c r="IW32" s="50"/>
      <c r="IX32" s="53"/>
      <c r="IY32" s="53"/>
      <c r="IZ32" s="68"/>
      <c r="JA32" s="50"/>
      <c r="JB32" s="50"/>
      <c r="JC32" s="50"/>
      <c r="JD32" s="50"/>
      <c r="JE32" s="53"/>
      <c r="JF32" s="67"/>
    </row>
    <row r="33" spans="1:266" x14ac:dyDescent="0.25">
      <c r="A33" s="51">
        <v>5</v>
      </c>
      <c r="B33" s="52">
        <v>1</v>
      </c>
      <c r="C33" s="142">
        <v>488930.6</v>
      </c>
      <c r="D33" s="53">
        <v>4271474.9000000004</v>
      </c>
      <c r="E33" s="54">
        <v>0.443</v>
      </c>
      <c r="F33" s="55">
        <v>25</v>
      </c>
      <c r="G33" s="56">
        <v>0.38819444444444445</v>
      </c>
      <c r="H33" s="57">
        <v>0.46249999999999997</v>
      </c>
      <c r="I33" s="58">
        <f t="shared" si="126"/>
        <v>106.99999999999993</v>
      </c>
      <c r="J33" s="52">
        <v>0</v>
      </c>
      <c r="K33" s="52">
        <v>3.4</v>
      </c>
      <c r="L33" s="52">
        <f t="shared" si="127"/>
        <v>3.4</v>
      </c>
      <c r="M33" s="52">
        <v>0</v>
      </c>
      <c r="N33" s="52">
        <v>34.29</v>
      </c>
      <c r="O33" s="59">
        <f t="shared" si="180"/>
        <v>17.8389899983604</v>
      </c>
      <c r="P33" s="40">
        <f t="shared" si="128"/>
        <v>34.29</v>
      </c>
      <c r="Q33" s="41">
        <f t="shared" ref="Q33:Q38" si="557">(($K$2-P33)/$K$2)*100</f>
        <v>20.771719038817011</v>
      </c>
      <c r="R33" s="42">
        <f t="shared" si="129"/>
        <v>3.7054648818220897</v>
      </c>
      <c r="S33" s="60">
        <f t="shared" si="130"/>
        <v>14.13352511653831</v>
      </c>
      <c r="T33" s="55">
        <v>25</v>
      </c>
      <c r="U33" s="56">
        <v>0.46249999999999997</v>
      </c>
      <c r="V33" s="57">
        <v>0.5541666666666667</v>
      </c>
      <c r="W33" s="58">
        <f t="shared" si="131"/>
        <v>132.00000000000009</v>
      </c>
      <c r="X33" s="52">
        <v>0</v>
      </c>
      <c r="Y33" s="52">
        <v>3.45</v>
      </c>
      <c r="Z33" s="52">
        <f t="shared" si="132"/>
        <v>3.45</v>
      </c>
      <c r="AA33" s="52">
        <v>0</v>
      </c>
      <c r="AB33" s="52">
        <v>32.4</v>
      </c>
      <c r="AC33" s="59">
        <f t="shared" si="1"/>
        <v>14.673046251993611</v>
      </c>
      <c r="AD33" s="40">
        <f t="shared" si="133"/>
        <v>32.4</v>
      </c>
      <c r="AE33" s="41">
        <f t="shared" ref="AE33:AE38" si="558">(($K$2-AD33)/$K$2)*100</f>
        <v>25.138632162661743</v>
      </c>
      <c r="AF33" s="42">
        <f t="shared" si="134"/>
        <v>3.6886031243458994</v>
      </c>
      <c r="AG33" s="60">
        <f t="shared" si="135"/>
        <v>10.984443127647712</v>
      </c>
      <c r="AH33" s="55">
        <v>25</v>
      </c>
      <c r="AI33" s="56">
        <v>0.5541666666666667</v>
      </c>
      <c r="AJ33" s="57">
        <v>0.64236111111111105</v>
      </c>
      <c r="AK33" s="58">
        <f t="shared" si="136"/>
        <v>126.99999999999986</v>
      </c>
      <c r="AL33" s="52">
        <v>0</v>
      </c>
      <c r="AM33" s="52">
        <v>3.25</v>
      </c>
      <c r="AN33" s="52">
        <f t="shared" si="137"/>
        <v>3.25</v>
      </c>
      <c r="AO33" s="52">
        <v>0</v>
      </c>
      <c r="AP33" s="52">
        <v>33.61</v>
      </c>
      <c r="AQ33" s="59">
        <f t="shared" si="3"/>
        <v>14.366625224478534</v>
      </c>
      <c r="AR33" s="40">
        <f t="shared" ref="AR33:AR38" si="559">((AM33*AP33)-(AL33*AO33))/AN33</f>
        <v>33.61</v>
      </c>
      <c r="AS33" s="41">
        <f t="shared" ref="AS33:AS38" si="560">(($K$2-AR33)/$K$2)*100</f>
        <v>22.342883548983366</v>
      </c>
      <c r="AT33" s="42">
        <f t="shared" si="138"/>
        <v>3.2099183438241088</v>
      </c>
      <c r="AU33" s="60">
        <f t="shared" si="139"/>
        <v>11.156706880654426</v>
      </c>
      <c r="AV33" s="55">
        <v>25</v>
      </c>
      <c r="AW33" s="57">
        <v>0.64236111111111105</v>
      </c>
      <c r="AX33" s="57">
        <v>0.7368055555555556</v>
      </c>
      <c r="AY33" s="58">
        <f t="shared" ref="AY33:AY38" si="561">(AX33-AW33)*60*24</f>
        <v>136.00000000000017</v>
      </c>
      <c r="AZ33" s="52">
        <v>0</v>
      </c>
      <c r="BA33" s="52">
        <v>4.55</v>
      </c>
      <c r="BB33" s="52">
        <f t="shared" ref="BB33:BB38" si="562">BA33-AZ33</f>
        <v>4.55</v>
      </c>
      <c r="BC33" s="52">
        <v>0</v>
      </c>
      <c r="BD33" s="52">
        <v>32.520000000000003</v>
      </c>
      <c r="BE33" s="59">
        <f t="shared" si="8"/>
        <v>18.78224974200204</v>
      </c>
      <c r="BF33" s="40">
        <f t="shared" ref="BF33:BF38" si="563">((BA33*BD33)-(AZ33*BC33))/BB33</f>
        <v>32.520000000000003</v>
      </c>
      <c r="BG33" s="41">
        <f t="shared" ref="BG33:BG38" si="564">(($K$2-BF33)/$K$2)*100</f>
        <v>24.861367837338257</v>
      </c>
      <c r="BH33" s="42">
        <f t="shared" ref="BH33:BH38" si="565">(BE33*BG33)/100</f>
        <v>4.669524196486643</v>
      </c>
      <c r="BI33" s="60">
        <f t="shared" ref="BI33:BI38" si="566">BE33-BH33</f>
        <v>14.112725545515397</v>
      </c>
      <c r="BJ33" s="55">
        <v>25</v>
      </c>
      <c r="BK33" s="57">
        <v>0.7368055555555556</v>
      </c>
      <c r="BL33" s="57">
        <v>0.81319444444444444</v>
      </c>
      <c r="BM33" s="58">
        <f t="shared" ref="BM33:BM38" si="567">(BL33-BK33)*60*24</f>
        <v>109.99999999999993</v>
      </c>
      <c r="BN33" s="52">
        <v>0</v>
      </c>
      <c r="BO33" s="52">
        <v>3.95</v>
      </c>
      <c r="BP33" s="52">
        <f t="shared" ref="BP33:BP38" si="568">BO33-BN33</f>
        <v>3.95</v>
      </c>
      <c r="BQ33" s="52">
        <v>0</v>
      </c>
      <c r="BR33" s="52">
        <v>31.25</v>
      </c>
      <c r="BS33" s="59">
        <f t="shared" si="15"/>
        <v>20.159489633173859</v>
      </c>
      <c r="BT33" s="40">
        <f t="shared" ref="BT33:BT38" si="569">((BO33*BR33)-(BN33*BQ33))/BP33</f>
        <v>31.25</v>
      </c>
      <c r="BU33" s="41">
        <f t="shared" ref="BU33:BU38" si="570">(($K$2-BT33)/$K$2)*100</f>
        <v>27.795748613678374</v>
      </c>
      <c r="BV33" s="42">
        <f t="shared" ref="BV33:BV38" si="571">(BS33*BU33)/100</f>
        <v>5.6034810602375584</v>
      </c>
      <c r="BW33" s="60">
        <f t="shared" ref="BW33:BW38" si="572">BS33-BV33</f>
        <v>14.5560085729363</v>
      </c>
      <c r="BX33" s="164"/>
      <c r="BY33" s="55">
        <v>25</v>
      </c>
      <c r="BZ33" s="57">
        <v>0.40902777777777777</v>
      </c>
      <c r="CA33" s="57">
        <v>0.50069444444444444</v>
      </c>
      <c r="CB33" s="58">
        <f t="shared" ref="CB33:CB38" si="573">(CA33-BZ33)*60*24</f>
        <v>132</v>
      </c>
      <c r="CC33" s="52">
        <v>2</v>
      </c>
      <c r="CD33" s="52">
        <v>6.8</v>
      </c>
      <c r="CE33" s="52">
        <f t="shared" ref="CE33:CE38" si="574">CD33-CC33</f>
        <v>4.8</v>
      </c>
      <c r="CF33" s="52">
        <v>0.495</v>
      </c>
      <c r="CG33" s="52">
        <v>23.75</v>
      </c>
      <c r="CH33" s="15">
        <v>1</v>
      </c>
      <c r="CI33" s="59">
        <f t="shared" si="21"/>
        <v>20.414673046251991</v>
      </c>
      <c r="CJ33" s="40">
        <f t="shared" ref="CJ33:CJ38" si="575">((CD33*CG33)-(CC33*CF33))/CE33</f>
        <v>33.439583333333331</v>
      </c>
      <c r="CK33" s="41">
        <f t="shared" ref="CK33:CK38" si="576">(($K$2-CJ33)/$K$2)*100</f>
        <v>22.736637399876777</v>
      </c>
      <c r="CL33" s="42">
        <f t="shared" ref="CL33:CL38" si="577">(CI33*CK33)/100</f>
        <v>4.6416101868966937</v>
      </c>
      <c r="CM33" s="60">
        <f t="shared" ref="CM33:CM38" si="578">CI33-CL33</f>
        <v>15.773062859355298</v>
      </c>
      <c r="CN33" s="55">
        <v>25</v>
      </c>
      <c r="CO33" s="57">
        <v>0.50069444444444444</v>
      </c>
      <c r="CP33" s="57">
        <v>0.58194444444444449</v>
      </c>
      <c r="CQ33" s="58">
        <f t="shared" ref="CQ33:CQ38" si="579">(CP33-CO33)*60*24</f>
        <v>117.00000000000006</v>
      </c>
      <c r="CR33" s="52">
        <v>2.0499999999999998</v>
      </c>
      <c r="CS33" s="52">
        <v>5.4</v>
      </c>
      <c r="CT33" s="52">
        <f t="shared" ref="CT33:CT38" si="580">CS33-CR33</f>
        <v>3.3500000000000005</v>
      </c>
      <c r="CU33" s="52">
        <v>0.495</v>
      </c>
      <c r="CV33" s="52">
        <v>24.3</v>
      </c>
      <c r="CW33" s="135">
        <v>3</v>
      </c>
      <c r="CX33" s="59">
        <f t="shared" si="27"/>
        <v>16.074373969110805</v>
      </c>
      <c r="CY33" s="40">
        <f t="shared" ref="CY33:CY38" si="581">((CS33*CV33)-(CR33*CU33))/CT33</f>
        <v>38.867238805970146</v>
      </c>
      <c r="CZ33" s="41">
        <f>(($K$2-CY33)/$K$2)*100</f>
        <v>10.195843793969166</v>
      </c>
      <c r="DA33" s="42">
        <f t="shared" ref="DA33:DA38" si="582">(CX33*CZ33)/100</f>
        <v>1.6389180607489791</v>
      </c>
      <c r="DB33" s="60">
        <f t="shared" ref="DB33:DB38" si="583">CX33-DA33</f>
        <v>14.435455908361826</v>
      </c>
      <c r="DC33" s="55">
        <v>25</v>
      </c>
      <c r="DD33" s="57">
        <v>0.58194444444444449</v>
      </c>
      <c r="DE33" s="57">
        <v>0.66736111111111107</v>
      </c>
      <c r="DF33" s="58">
        <f t="shared" ref="DF33:DF38" si="584">(DE33-DD33)*60*24</f>
        <v>122.99999999999987</v>
      </c>
      <c r="DG33" s="52">
        <v>2.1</v>
      </c>
      <c r="DH33" s="52">
        <v>6.6</v>
      </c>
      <c r="DI33" s="52">
        <f t="shared" ref="DI33:DI38" si="585">DH33-DG33</f>
        <v>4.5</v>
      </c>
      <c r="DJ33" s="52">
        <v>0.495</v>
      </c>
      <c r="DK33" s="52">
        <v>24.3</v>
      </c>
      <c r="DL33" s="15">
        <v>1</v>
      </c>
      <c r="DM33" s="59">
        <f t="shared" si="34"/>
        <v>20.539152759948678</v>
      </c>
      <c r="DN33" s="40">
        <f t="shared" ref="DN33:DN38" si="586">((DH33*DK33)-(DG33*DJ33))/DI33</f>
        <v>35.408999999999999</v>
      </c>
      <c r="DO33" s="41">
        <f t="shared" ref="DO33:DO38" si="587">(($K$2-DN33)/$K$2)*100</f>
        <v>18.186229205175604</v>
      </c>
      <c r="DP33" s="42">
        <f t="shared" ref="DP33:DP38" si="588">(DM33*DO33)/100</f>
        <v>3.7352973977254176</v>
      </c>
      <c r="DQ33" s="60">
        <f t="shared" ref="DQ33:DQ38" si="589">DM33-DP33</f>
        <v>16.80385536222326</v>
      </c>
      <c r="DR33" s="55">
        <v>25</v>
      </c>
      <c r="DS33" s="57">
        <v>0.66736111111111107</v>
      </c>
      <c r="DT33" s="57">
        <v>0.7368055555555556</v>
      </c>
      <c r="DU33" s="58">
        <f t="shared" ref="DU33:DU38" si="590">(DT33-DS33)*60*24</f>
        <v>100.00000000000011</v>
      </c>
      <c r="DV33" s="52">
        <v>2</v>
      </c>
      <c r="DW33" s="52">
        <v>4.9000000000000004</v>
      </c>
      <c r="DX33" s="52">
        <f t="shared" ref="DX33:DX36" si="591">DW33-DV33</f>
        <v>2.9000000000000004</v>
      </c>
      <c r="DY33" s="52">
        <v>0.495</v>
      </c>
      <c r="DZ33" s="52">
        <v>22.6</v>
      </c>
      <c r="EA33" s="135">
        <v>3</v>
      </c>
      <c r="EB33" s="59">
        <f t="shared" ref="EB33:EB38" si="592">(DX33/0.2565)*(1440/DU33)*(1/10)</f>
        <v>16.280701754385952</v>
      </c>
      <c r="EC33" s="40">
        <f t="shared" ref="EC33:EC37" si="593">((DW33*DZ33)-(DV33*DY33))/DX33</f>
        <v>37.844827586206897</v>
      </c>
      <c r="ED33" s="41">
        <f t="shared" ref="ED33:ED38" si="594">(($K$2-EC33)/$K$2)*100</f>
        <v>12.558161769392569</v>
      </c>
      <c r="EE33" s="42">
        <f t="shared" ref="EE33:EE38" si="595">(EB33*ED33)/100</f>
        <v>2.0445568635081219</v>
      </c>
      <c r="EF33" s="60">
        <f t="shared" ref="EF33:EF38" si="596">EB33-EE33</f>
        <v>14.23614489087783</v>
      </c>
      <c r="EG33" s="55">
        <v>25</v>
      </c>
      <c r="EH33" s="57">
        <v>0.7368055555555556</v>
      </c>
      <c r="EI33" s="57">
        <v>0.80069444444444438</v>
      </c>
      <c r="EJ33" s="58">
        <f t="shared" ref="EJ33:EJ38" si="597">(EI33-EH33)*60*24</f>
        <v>91.999999999999829</v>
      </c>
      <c r="EK33" s="15">
        <v>2.15</v>
      </c>
      <c r="EL33" s="52">
        <v>4.8</v>
      </c>
      <c r="EM33" s="52">
        <f t="shared" ref="EM33:EM38" si="598">EL33-EK33</f>
        <v>2.65</v>
      </c>
      <c r="EN33" s="52">
        <v>0.495</v>
      </c>
      <c r="EO33" s="52">
        <v>20.9</v>
      </c>
      <c r="EP33" s="135">
        <v>3</v>
      </c>
      <c r="EQ33" s="59">
        <f t="shared" ref="EQ33:EQ38" si="599">(EM33/0.2565)*(1440/EJ33)*(1/10)</f>
        <v>16.170861937452354</v>
      </c>
      <c r="ER33" s="40">
        <f t="shared" ref="ER33:ER38" si="600">((EL33*EO33)-(EK33*EN33))/EM33</f>
        <v>37.454999999999998</v>
      </c>
      <c r="ES33" s="41">
        <f t="shared" ref="ES33:ES38" si="601">(($K$2-ER33)/$K$2)*100</f>
        <v>13.458872458410356</v>
      </c>
      <c r="ET33" s="42">
        <f t="shared" ref="ET33:ET37" si="602">(EQ33*ES33)/100</f>
        <v>2.1764156835873383</v>
      </c>
      <c r="EU33" s="97">
        <f t="shared" ref="EU33:EU38" si="603">EQ33-ET33</f>
        <v>13.994446253865016</v>
      </c>
      <c r="EV33" s="164"/>
      <c r="EW33" s="108">
        <f t="shared" ref="EW33:EW38" si="604">(O33+AC33+AQ33+BE33+BS33)/5</f>
        <v>17.164080170001689</v>
      </c>
      <c r="EX33" s="61">
        <f t="shared" ref="EX33:EX38" si="605">_xlfn.STDEV.P(O33,AC33,AQ33,BE33,BS33)</f>
        <v>2.283745084072331</v>
      </c>
      <c r="EY33" s="61">
        <f t="shared" ref="EY33:EY38" si="606">(EX33/EW33)*100</f>
        <v>13.305374138625375</v>
      </c>
      <c r="EZ33" s="105">
        <f t="shared" ref="EZ33:EZ38" si="607">AVERAGE(P33,AD33,AR33,BF33,BT33)</f>
        <v>32.814</v>
      </c>
      <c r="FA33" s="159">
        <f t="shared" ref="FA33:FA38" si="608">_xlfn.STDEV.P(P33,AD33,AR33,BF33,BT33)</f>
        <v>1.0503447053229711</v>
      </c>
      <c r="FB33" s="177">
        <f t="shared" si="146"/>
        <v>3.2009042034588013</v>
      </c>
      <c r="FC33" s="241">
        <f t="shared" si="147"/>
        <v>24.182070240295751</v>
      </c>
      <c r="FD33" s="65">
        <f t="shared" ref="FD33:FD38" si="609">AVERAGE(R33,AF33,AT33,BH33,BV33)</f>
        <v>4.1753983213432599</v>
      </c>
      <c r="FE33" s="170">
        <f t="shared" ref="FE33:FE38" si="610">_xlfn.STDEV.P(R33,AF33,AT33,BH33,BV33)</f>
        <v>0.85715101096648416</v>
      </c>
      <c r="FF33" s="170">
        <f t="shared" ref="FF33:FF38" si="611">(FD33/EW33)*100</f>
        <v>24.326373915689121</v>
      </c>
      <c r="FG33" s="166">
        <f t="shared" ref="FG33:FG38" si="612">AVERAGE(S33,AG33,AU33,BI33,BW33)</f>
        <v>12.988681848658427</v>
      </c>
      <c r="FH33" s="168">
        <f t="shared" ref="FH33:FH38" si="613">_xlfn.STDEV.P(S33,AG33,AU33,BI33,BW33)</f>
        <v>1.5750402239486765</v>
      </c>
      <c r="FI33" s="168">
        <f t="shared" ref="FI33:FI38" si="614">(FG33/EW33)*100</f>
        <v>75.673626084310868</v>
      </c>
      <c r="FJ33" s="164"/>
      <c r="FK33" s="59">
        <f t="shared" ref="FK33:FK38" si="615">(CI33+CX33+DM33+EB33+EQ33)/5</f>
        <v>17.895952693429958</v>
      </c>
      <c r="FL33" s="101">
        <f t="shared" ref="FL33:FL38" si="616">_xlfn.STDEV.P(CI33,CX33,DM33,EB33,EQ33)</f>
        <v>2.108723859053061</v>
      </c>
      <c r="FM33" s="105">
        <f>AVERAGE(CJ33,CY33,DN33,EC33,ER33)</f>
        <v>36.603129945102069</v>
      </c>
      <c r="FN33" s="159">
        <f>_xlfn.STDEV.P(CJ33,CY33,DN33,EC33,ER33)</f>
        <v>1.9404977736055955</v>
      </c>
      <c r="FO33" s="177">
        <f t="shared" si="149"/>
        <v>5.301453117577605</v>
      </c>
      <c r="FP33" s="241">
        <f t="shared" si="150"/>
        <v>15.427148925364895</v>
      </c>
      <c r="FQ33" s="191">
        <f t="shared" ref="FQ33:FQ38" si="617">AVERAGE(CL33,DA33,DP33,EE33,ET33)</f>
        <v>2.8473596384933102</v>
      </c>
      <c r="FR33" s="195">
        <f t="shared" si="151"/>
        <v>1.1456664111063015</v>
      </c>
      <c r="FS33" s="198">
        <f t="shared" si="152"/>
        <v>15.910634584649106</v>
      </c>
      <c r="FT33" s="210">
        <f t="shared" ref="FT33:FT38" si="618">AVERAGE(CM33,DB33,DQ33,EF33,EU33)</f>
        <v>15.048593054936646</v>
      </c>
      <c r="FU33" s="207">
        <f t="shared" si="153"/>
        <v>1.0726636866136126</v>
      </c>
      <c r="FV33" s="204">
        <f t="shared" si="154"/>
        <v>84.089365415350883</v>
      </c>
      <c r="FW33" s="213"/>
      <c r="FX33" s="217">
        <f t="shared" ref="FX33:FX38" si="619">AVERAGE(O33,AC33,AQ33,BE33,BS33,CI33,CX33,DM33,EB33,EQ33)</f>
        <v>17.530016431715822</v>
      </c>
      <c r="FY33" s="218">
        <f t="shared" ref="FY33:FY38" si="620">_xlfn.STDEV.P(O33,AC33,AQ33,BE33,BS33,CI33,CX33,DM33,EB33,EQ33)</f>
        <v>2.2282309819719144</v>
      </c>
      <c r="FZ33" s="219">
        <f t="shared" ref="FZ33:FZ38" si="621">(FY33/FX33)*100</f>
        <v>12.710946339676745</v>
      </c>
      <c r="GA33" s="220">
        <f t="shared" ref="GA33:GA38" si="622">(EW33-FK33)/SQRT(((EX33^2)/10)+((FL33^2)/10))</f>
        <v>-0.74455580391200649</v>
      </c>
      <c r="GB33" s="40">
        <f>AVERAGE(AD33,P33,AR33,BF33,BT33,CJ33,CY33,DN33,EC33,ER33)</f>
        <v>34.708564972551038</v>
      </c>
      <c r="GC33" s="124">
        <f>_xlfn.STDEV.P(AD33,P33,AR33,BF33,BT33,CJ33,CY33,DN33,EC33,ER33)</f>
        <v>2.4543337670132495</v>
      </c>
      <c r="GD33" s="120">
        <f t="shared" ref="GD33:GD38" si="623">(GC33/GB33)*100</f>
        <v>7.0712625801563318</v>
      </c>
      <c r="GE33" s="126">
        <f t="shared" ref="GE33:GE38" si="624">(EZ33-FM33)/SQRT(((FA33^2)/10)+((FN33^2)/10))</f>
        <v>-5.4303836320750714</v>
      </c>
      <c r="GF33" s="62">
        <f>AVERAGE(R33,AF33,AT33,BH33,BV33,CL33,DA33,DP33,EE33,ET33)</f>
        <v>3.5113789799182848</v>
      </c>
      <c r="GG33" s="63">
        <f>_xlfn.STDEV.P(R33,AF33,AT33,BH33,BV33,CL33,DA33,DP33,EE33,ET33)</f>
        <v>1.210186504781595</v>
      </c>
      <c r="GH33" s="64">
        <f t="shared" ref="GH33:GH37" si="625">(GG33/GF33)*100</f>
        <v>34.464707788669337</v>
      </c>
      <c r="GI33" s="105">
        <f>AVERAGE(Q33,AE33,AS33,BG33,BU33,CK33,CZ33,DO33,ED33,ES33)</f>
        <v>19.804609582830324</v>
      </c>
      <c r="GJ33" s="66">
        <f>_xlfn.STDEV.P(Q33,AE33,AS33,BG33,BU33,CK33,CZ33,DO33,ED33,ES33)</f>
        <v>5.6708266335795976</v>
      </c>
      <c r="GK33" s="230">
        <f t="shared" ref="GK33:GK38" si="626">(GJ33/GI33)*100</f>
        <v>28.633872381387114</v>
      </c>
      <c r="GL33" s="210">
        <f t="shared" si="157"/>
        <v>14.018637451797536</v>
      </c>
      <c r="GM33" s="207">
        <f t="shared" si="158"/>
        <v>1.6960212528902909</v>
      </c>
      <c r="GN33" s="204">
        <f t="shared" si="159"/>
        <v>12.098331658279806</v>
      </c>
      <c r="GO33" s="142">
        <f t="shared" ref="GO33:GO38" si="627">FX33-EW33</f>
        <v>0.36593626171413263</v>
      </c>
      <c r="GP33" s="53">
        <f t="shared" ref="GP33:GP38" si="628">EW33-AC33</f>
        <v>2.4910339180080783</v>
      </c>
      <c r="GQ33" s="53">
        <f t="shared" ref="GQ33:GQ38" si="629">EW33-AQ33</f>
        <v>2.797454945523155</v>
      </c>
      <c r="GR33" s="53">
        <f t="shared" ref="GR33:GR38" si="630">EW33-BE33</f>
        <v>-1.6181695720003511</v>
      </c>
      <c r="GS33" s="53">
        <f t="shared" ref="GS33:GS38" si="631">EW33-BS33</f>
        <v>-2.9954094631721695</v>
      </c>
      <c r="GT33" s="53">
        <f t="shared" si="160"/>
        <v>2.9954094631721695</v>
      </c>
      <c r="GU33" s="67">
        <f t="shared" si="161"/>
        <v>2.797454945523155</v>
      </c>
      <c r="GV33" s="142">
        <f t="shared" ref="GV33:GV38" si="632">FK33-CI33</f>
        <v>-2.518720352822033</v>
      </c>
      <c r="GW33" s="53">
        <f t="shared" ref="GW33:GW38" si="633">FK33-CX33</f>
        <v>1.8215787243191528</v>
      </c>
      <c r="GX33" s="53">
        <f t="shared" ref="GX33:GX38" si="634">FK33-DM33</f>
        <v>-2.6432000665187196</v>
      </c>
      <c r="GY33" s="53">
        <f t="shared" ref="GY33:GY38" si="635">FK33-EB33</f>
        <v>1.6152509390440066</v>
      </c>
      <c r="GZ33" s="53">
        <f t="shared" ref="GZ33:GZ38" si="636">FK33-EQ33</f>
        <v>1.7250907559776039</v>
      </c>
      <c r="HA33" s="53">
        <f t="shared" si="162"/>
        <v>2.6432000665187196</v>
      </c>
      <c r="HB33" s="53">
        <f t="shared" si="248"/>
        <v>1.8215787243191528</v>
      </c>
      <c r="HC33" s="142">
        <f t="shared" ref="HC33:HC38" si="637">EZ33-P33</f>
        <v>-1.4759999999999991</v>
      </c>
      <c r="HD33" s="53">
        <f t="shared" ref="HD33:HD38" si="638">EZ33-AD33</f>
        <v>0.41400000000000148</v>
      </c>
      <c r="HE33" s="53">
        <f t="shared" ref="HE33:HE38" si="639">EZ33-AR33</f>
        <v>-0.79599999999999937</v>
      </c>
      <c r="HF33" s="53">
        <f t="shared" ref="HF33:HF38" si="640">EZ33-BF33</f>
        <v>0.29399999999999693</v>
      </c>
      <c r="HG33" s="53">
        <f t="shared" ref="HG33:HG38" si="641">EZ33-BT33</f>
        <v>1.5640000000000001</v>
      </c>
      <c r="HH33" s="96">
        <f t="shared" si="164"/>
        <v>1.4759999999999991</v>
      </c>
      <c r="HI33" s="96">
        <f t="shared" si="165"/>
        <v>1.5640000000000001</v>
      </c>
      <c r="HJ33" s="238">
        <f t="shared" ref="HJ33:HJ38" si="642">FM33-CJ33</f>
        <v>3.1635466117687372</v>
      </c>
      <c r="HK33" s="96">
        <f>FM33-CY33</f>
        <v>-2.2641088608680775</v>
      </c>
      <c r="HL33" s="96">
        <f t="shared" ref="HL33:HL38" si="643">FM33-DN33</f>
        <v>1.1941299451020697</v>
      </c>
      <c r="HM33" s="96">
        <f t="shared" ref="HM33:HM38" si="644">FM33-EC33</f>
        <v>-1.2416976411048282</v>
      </c>
      <c r="HN33" s="96">
        <f t="shared" ref="HN33:HN38" si="645">FM33-ER33</f>
        <v>-0.85187005489792966</v>
      </c>
      <c r="HO33" s="96">
        <f t="shared" si="166"/>
        <v>2.2641088608680775</v>
      </c>
      <c r="HP33" s="96">
        <f t="shared" si="167"/>
        <v>3.1635466117687372</v>
      </c>
      <c r="HQ33" s="68">
        <f t="shared" ref="HQ33:HQ38" si="646">FC33-Q33</f>
        <v>3.4103512014787398</v>
      </c>
      <c r="HR33" s="50">
        <f t="shared" ref="HR33:HR38" si="647">FC33-AE33</f>
        <v>-0.95656192236599225</v>
      </c>
      <c r="HS33" s="50">
        <f t="shared" ref="HS33:HS38" si="648">FC33-AS33</f>
        <v>1.8391866913123849</v>
      </c>
      <c r="HT33" s="50">
        <f t="shared" ref="HT33:HT38" si="649">FC33-ED33</f>
        <v>11.623908470903181</v>
      </c>
      <c r="HU33" s="50">
        <f t="shared" ref="HU33:HU38" si="650">FC33-ES33</f>
        <v>10.723197781885395</v>
      </c>
      <c r="HV33" s="53">
        <f t="shared" si="168"/>
        <v>0.95656192236599225</v>
      </c>
      <c r="HW33" s="53">
        <f t="shared" si="169"/>
        <v>11.623908470903181</v>
      </c>
      <c r="HX33" s="68">
        <f t="shared" ref="HX33:HX38" si="651">FP33-CK33</f>
        <v>-7.3094884745118822</v>
      </c>
      <c r="HY33" s="50">
        <f>FP33-CZ33</f>
        <v>5.2313051313957288</v>
      </c>
      <c r="HZ33" s="50">
        <f t="shared" ref="HZ33:HZ38" si="652">FP33-DO33</f>
        <v>-2.7590802798107088</v>
      </c>
      <c r="IA33" s="50">
        <f t="shared" ref="IA33:IA38" si="653">FP33-ED33</f>
        <v>2.8689871559723255</v>
      </c>
      <c r="IB33" s="50">
        <f t="shared" ref="IB33:IB38" si="654">FP33-ES33</f>
        <v>1.9682764669545385</v>
      </c>
      <c r="IC33" s="53">
        <f t="shared" si="170"/>
        <v>7.3094884745118822</v>
      </c>
      <c r="ID33" s="53">
        <f t="shared" si="171"/>
        <v>5.2313051313957288</v>
      </c>
      <c r="IE33" s="68">
        <f t="shared" ref="IE33:IE38" si="655">FD33-R33</f>
        <v>0.46993343952117028</v>
      </c>
      <c r="IF33" s="50">
        <f t="shared" ref="IF33:IF38" si="656">FD33-AF33</f>
        <v>0.48679519699736051</v>
      </c>
      <c r="IG33" s="50">
        <f t="shared" ref="IG33:IG38" si="657">FD33-AT33</f>
        <v>0.96547997751915116</v>
      </c>
      <c r="IH33" s="50">
        <f t="shared" ref="IH33:IH38" si="658">FD33-BH33</f>
        <v>-0.49412587514338302</v>
      </c>
      <c r="II33" s="50">
        <f t="shared" ref="II33:II38" si="659">FD33-BV33</f>
        <v>-1.4280827388942985</v>
      </c>
      <c r="IJ33" s="53">
        <f t="shared" si="172"/>
        <v>1.4280827388942985</v>
      </c>
      <c r="IK33" s="67">
        <f t="shared" si="173"/>
        <v>0.96547997751915116</v>
      </c>
      <c r="IL33" s="50">
        <f t="shared" ref="IL33:IL38" si="660">FQ33-CL33</f>
        <v>-1.7942505484033835</v>
      </c>
      <c r="IM33" s="50">
        <f t="shared" ref="IM33:IM38" si="661">FQ33-DA33</f>
        <v>1.2084415777443311</v>
      </c>
      <c r="IN33" s="50">
        <f t="shared" ref="IN33:IN38" si="662">FQ33-DP33</f>
        <v>-0.88793775923210738</v>
      </c>
      <c r="IO33" s="50">
        <f t="shared" ref="IO33:IO38" si="663">FQ33-EE33</f>
        <v>0.80280277498518826</v>
      </c>
      <c r="IP33" s="50">
        <f t="shared" ref="IP33:IP38" si="664">FQ33-ET33</f>
        <v>0.67094395490597192</v>
      </c>
      <c r="IQ33" s="53">
        <f t="shared" ref="IQ33:IQ38" si="665">-MIN(IL33:IP33)</f>
        <v>1.7942505484033835</v>
      </c>
      <c r="IR33" s="53">
        <f t="shared" ref="IR33:IR38" si="666">MAX(IL33:IP33)</f>
        <v>1.2084415777443311</v>
      </c>
      <c r="IS33" s="68">
        <f t="shared" ref="IS33:IS38" si="667">FG33-S33</f>
        <v>-1.1448432678798834</v>
      </c>
      <c r="IT33" s="50">
        <f t="shared" ref="IT33:IT38" si="668">FG33-AG33</f>
        <v>2.0042387210107151</v>
      </c>
      <c r="IU33" s="50">
        <f t="shared" ref="IU33:IU38" si="669">FG33-AU33</f>
        <v>1.8319749680040012</v>
      </c>
      <c r="IV33" s="50">
        <f t="shared" ref="IV33:IV38" si="670">FG33-BI33</f>
        <v>-1.1240436968569707</v>
      </c>
      <c r="IW33" s="50">
        <f t="shared" ref="IW33:IW38" si="671">FG33-BW33</f>
        <v>-1.5673267242778728</v>
      </c>
      <c r="IX33" s="53">
        <f t="shared" si="176"/>
        <v>1.5673267242778728</v>
      </c>
      <c r="IY33" s="53">
        <f t="shared" si="177"/>
        <v>2.0042387210107151</v>
      </c>
      <c r="IZ33" s="68">
        <f t="shared" ref="IZ33:IZ38" si="672">FT33-CM33</f>
        <v>-0.72446980441865172</v>
      </c>
      <c r="JA33" s="50">
        <f t="shared" ref="JA33:JA38" si="673">FT33-DB33</f>
        <v>0.61313714657481988</v>
      </c>
      <c r="JB33" s="50">
        <f t="shared" ref="JB33:JB38" si="674">FT33-DQ33</f>
        <v>-1.755262307286614</v>
      </c>
      <c r="JC33" s="50">
        <f t="shared" ref="JC33:JC38" si="675">FT33-EF33</f>
        <v>0.81244816405881615</v>
      </c>
      <c r="JD33" s="50">
        <f t="shared" ref="JD33:JD38" si="676">FT33-EU33</f>
        <v>1.0541468010716297</v>
      </c>
      <c r="JE33" s="53">
        <f t="shared" si="178"/>
        <v>1.755262307286614</v>
      </c>
      <c r="JF33" s="67">
        <f t="shared" si="179"/>
        <v>1.0541468010716297</v>
      </c>
    </row>
    <row r="34" spans="1:266" x14ac:dyDescent="0.25">
      <c r="A34" s="51">
        <v>5</v>
      </c>
      <c r="B34" s="52">
        <v>2</v>
      </c>
      <c r="C34" s="142">
        <v>488933.7</v>
      </c>
      <c r="D34" s="53">
        <v>4271475.0999999996</v>
      </c>
      <c r="E34" s="54">
        <v>0.46</v>
      </c>
      <c r="F34" s="55">
        <v>26</v>
      </c>
      <c r="G34" s="56">
        <v>0.38750000000000001</v>
      </c>
      <c r="H34" s="57">
        <v>0.46249999999999997</v>
      </c>
      <c r="I34" s="58">
        <f t="shared" si="126"/>
        <v>107.99999999999994</v>
      </c>
      <c r="J34" s="52">
        <v>0</v>
      </c>
      <c r="K34" s="52">
        <v>7.7</v>
      </c>
      <c r="L34" s="52">
        <f t="shared" si="127"/>
        <v>7.7</v>
      </c>
      <c r="M34" s="52">
        <v>0</v>
      </c>
      <c r="N34" s="52">
        <v>28.37</v>
      </c>
      <c r="O34" s="59">
        <f t="shared" si="180"/>
        <v>40.02599090318391</v>
      </c>
      <c r="P34" s="40">
        <f t="shared" si="128"/>
        <v>28.37</v>
      </c>
      <c r="Q34" s="41">
        <f t="shared" si="557"/>
        <v>34.450092421441774</v>
      </c>
      <c r="R34" s="42">
        <f t="shared" si="129"/>
        <v>13.788990858744734</v>
      </c>
      <c r="S34" s="60">
        <f t="shared" si="130"/>
        <v>26.237000044439178</v>
      </c>
      <c r="T34" s="55">
        <v>26</v>
      </c>
      <c r="U34" s="56">
        <v>0.46249999999999997</v>
      </c>
      <c r="V34" s="57">
        <v>0.5541666666666667</v>
      </c>
      <c r="W34" s="58">
        <f t="shared" si="131"/>
        <v>132.00000000000009</v>
      </c>
      <c r="X34" s="52">
        <v>0</v>
      </c>
      <c r="Y34" s="52">
        <v>7.45</v>
      </c>
      <c r="Z34" s="52">
        <f t="shared" si="132"/>
        <v>7.45</v>
      </c>
      <c r="AA34" s="52">
        <v>0</v>
      </c>
      <c r="AB34" s="52">
        <v>29.42</v>
      </c>
      <c r="AC34" s="59">
        <f t="shared" si="1"/>
        <v>31.685273790536929</v>
      </c>
      <c r="AD34" s="40">
        <f>((Y34*AB34)-(X34*AA34))/Z34</f>
        <v>29.42</v>
      </c>
      <c r="AE34" s="41">
        <f t="shared" si="558"/>
        <v>32.024029574861366</v>
      </c>
      <c r="AF34" s="42">
        <f t="shared" si="134"/>
        <v>10.146901449557344</v>
      </c>
      <c r="AG34" s="60">
        <f t="shared" si="135"/>
        <v>21.538372340979585</v>
      </c>
      <c r="AH34" s="55">
        <v>26</v>
      </c>
      <c r="AI34" s="56">
        <v>0.5541666666666667</v>
      </c>
      <c r="AJ34" s="57">
        <v>0.64236111111111105</v>
      </c>
      <c r="AK34" s="58">
        <f t="shared" si="136"/>
        <v>126.99999999999986</v>
      </c>
      <c r="AL34" s="52">
        <v>0</v>
      </c>
      <c r="AM34" s="52">
        <v>9.1999999999999993</v>
      </c>
      <c r="AN34" s="52">
        <f t="shared" si="137"/>
        <v>9.1999999999999993</v>
      </c>
      <c r="AO34" s="52">
        <v>0</v>
      </c>
      <c r="AP34" s="52">
        <v>28.99</v>
      </c>
      <c r="AQ34" s="59">
        <f t="shared" si="3"/>
        <v>40.668600635446921</v>
      </c>
      <c r="AR34" s="40">
        <f t="shared" si="559"/>
        <v>28.99</v>
      </c>
      <c r="AS34" s="41">
        <f t="shared" si="560"/>
        <v>33.017560073937155</v>
      </c>
      <c r="AT34" s="42">
        <f t="shared" si="138"/>
        <v>13.427779646038275</v>
      </c>
      <c r="AU34" s="60">
        <f t="shared" si="139"/>
        <v>27.240820989408647</v>
      </c>
      <c r="AV34" s="55">
        <v>26</v>
      </c>
      <c r="AW34" s="57">
        <v>0.64236111111111105</v>
      </c>
      <c r="AX34" s="57">
        <v>0.73611111111111116</v>
      </c>
      <c r="AY34" s="58">
        <f t="shared" si="561"/>
        <v>135.00000000000017</v>
      </c>
      <c r="AZ34" s="52">
        <v>0</v>
      </c>
      <c r="BA34" s="52">
        <v>7.9</v>
      </c>
      <c r="BB34" s="52">
        <f t="shared" si="562"/>
        <v>7.9</v>
      </c>
      <c r="BC34" s="52">
        <v>0</v>
      </c>
      <c r="BD34" s="52">
        <v>29.84</v>
      </c>
      <c r="BE34" s="59">
        <f t="shared" si="8"/>
        <v>32.852501624431412</v>
      </c>
      <c r="BF34" s="40">
        <f t="shared" si="563"/>
        <v>29.84</v>
      </c>
      <c r="BG34" s="41">
        <f t="shared" si="564"/>
        <v>31.053604436229211</v>
      </c>
      <c r="BH34" s="42">
        <f t="shared" si="565"/>
        <v>10.201885901856706</v>
      </c>
      <c r="BI34" s="60">
        <f t="shared" si="566"/>
        <v>22.650615722574706</v>
      </c>
      <c r="BJ34" s="55">
        <v>26</v>
      </c>
      <c r="BK34" s="57">
        <v>0.73611111111111116</v>
      </c>
      <c r="BL34" s="57">
        <v>0.8125</v>
      </c>
      <c r="BM34" s="58">
        <f t="shared" si="567"/>
        <v>109.99999999999993</v>
      </c>
      <c r="BN34" s="52">
        <v>0</v>
      </c>
      <c r="BO34" s="52">
        <v>8.35</v>
      </c>
      <c r="BP34" s="52">
        <f t="shared" si="568"/>
        <v>8.35</v>
      </c>
      <c r="BQ34" s="52">
        <v>0</v>
      </c>
      <c r="BR34" s="52">
        <v>27.9</v>
      </c>
      <c r="BS34" s="59">
        <f t="shared" si="15"/>
        <v>42.615629984051054</v>
      </c>
      <c r="BT34" s="40">
        <f t="shared" si="569"/>
        <v>27.9</v>
      </c>
      <c r="BU34" s="41">
        <f t="shared" si="570"/>
        <v>35.53604436229206</v>
      </c>
      <c r="BV34" s="42">
        <f t="shared" si="571"/>
        <v>15.143909176402619</v>
      </c>
      <c r="BW34" s="60">
        <f t="shared" si="572"/>
        <v>27.471720807648435</v>
      </c>
      <c r="BX34" s="164"/>
      <c r="BY34" s="55">
        <v>26</v>
      </c>
      <c r="BZ34" s="57">
        <v>0.40833333333333338</v>
      </c>
      <c r="CA34" s="57">
        <v>0.50069444444444444</v>
      </c>
      <c r="CB34" s="58">
        <f t="shared" si="573"/>
        <v>132.99999999999991</v>
      </c>
      <c r="CC34" s="52">
        <v>1.95</v>
      </c>
      <c r="CD34" s="52">
        <v>13</v>
      </c>
      <c r="CE34" s="52">
        <f t="shared" si="574"/>
        <v>11.05</v>
      </c>
      <c r="CF34" s="52">
        <v>0.495</v>
      </c>
      <c r="CG34" s="52">
        <v>24.52</v>
      </c>
      <c r="CH34" s="15">
        <v>1</v>
      </c>
      <c r="CI34" s="59">
        <f t="shared" si="21"/>
        <v>46.642923097216759</v>
      </c>
      <c r="CJ34" s="40">
        <f t="shared" si="575"/>
        <v>28.759705882352936</v>
      </c>
      <c r="CK34" s="41">
        <f t="shared" si="576"/>
        <v>33.549662933565308</v>
      </c>
      <c r="CL34" s="42">
        <f t="shared" si="577"/>
        <v>15.648543481478303</v>
      </c>
      <c r="CM34" s="60">
        <f t="shared" si="578"/>
        <v>30.994379615738456</v>
      </c>
      <c r="CN34" s="55">
        <v>26</v>
      </c>
      <c r="CO34" s="57">
        <v>0.50069444444444444</v>
      </c>
      <c r="CP34" s="57">
        <v>0.58124999999999993</v>
      </c>
      <c r="CQ34" s="58">
        <f t="shared" si="579"/>
        <v>115.99999999999991</v>
      </c>
      <c r="CR34" s="52">
        <v>2.1</v>
      </c>
      <c r="CS34" s="52">
        <v>11.55</v>
      </c>
      <c r="CT34" s="52">
        <f t="shared" si="580"/>
        <v>9.4500000000000011</v>
      </c>
      <c r="CU34" s="52">
        <v>0.495</v>
      </c>
      <c r="CV34" s="52">
        <v>24</v>
      </c>
      <c r="CW34" s="135">
        <v>3</v>
      </c>
      <c r="CX34" s="59">
        <f t="shared" si="27"/>
        <v>45.735027223230531</v>
      </c>
      <c r="CY34" s="40">
        <f t="shared" si="581"/>
        <v>29.223333333333336</v>
      </c>
      <c r="CZ34" s="41">
        <f>(($K$2-CY34)/$K$2)*100</f>
        <v>32.478434996919283</v>
      </c>
      <c r="DA34" s="42">
        <f t="shared" si="582"/>
        <v>14.854021087520266</v>
      </c>
      <c r="DB34" s="60">
        <f t="shared" si="583"/>
        <v>30.881006135710265</v>
      </c>
      <c r="DC34" s="55">
        <v>26</v>
      </c>
      <c r="DD34" s="57">
        <v>0.58124999999999993</v>
      </c>
      <c r="DE34" s="57">
        <v>0.66736111111111107</v>
      </c>
      <c r="DF34" s="58">
        <f t="shared" si="584"/>
        <v>124.00000000000003</v>
      </c>
      <c r="DG34" s="52">
        <v>2.0499999999999998</v>
      </c>
      <c r="DH34" s="52">
        <v>12.1</v>
      </c>
      <c r="DI34" s="52">
        <f t="shared" si="585"/>
        <v>10.050000000000001</v>
      </c>
      <c r="DJ34" s="52">
        <v>0.495</v>
      </c>
      <c r="DK34" s="52">
        <v>24</v>
      </c>
      <c r="DL34" s="15">
        <v>1</v>
      </c>
      <c r="DM34" s="59">
        <f t="shared" si="34"/>
        <v>45.500848896434633</v>
      </c>
      <c r="DN34" s="40">
        <f t="shared" si="586"/>
        <v>28.794552238805966</v>
      </c>
      <c r="DO34" s="41">
        <f t="shared" si="587"/>
        <v>33.469149170965885</v>
      </c>
      <c r="DP34" s="42">
        <f t="shared" si="588"/>
        <v>15.22874699120349</v>
      </c>
      <c r="DQ34" s="60">
        <f t="shared" si="589"/>
        <v>30.272101905231143</v>
      </c>
      <c r="DR34" s="55">
        <v>26</v>
      </c>
      <c r="DS34" s="57">
        <v>0.66736111111111107</v>
      </c>
      <c r="DT34" s="57">
        <v>0.73611111111111116</v>
      </c>
      <c r="DU34" s="58">
        <f t="shared" si="590"/>
        <v>99.000000000000128</v>
      </c>
      <c r="DV34" s="52">
        <v>1.85</v>
      </c>
      <c r="DW34" s="52">
        <v>8.9</v>
      </c>
      <c r="DX34" s="52">
        <f t="shared" si="591"/>
        <v>7.0500000000000007</v>
      </c>
      <c r="DY34" s="52">
        <v>0.495</v>
      </c>
      <c r="DZ34" s="52">
        <v>24.8</v>
      </c>
      <c r="EA34" s="15">
        <v>1</v>
      </c>
      <c r="EB34" s="59">
        <f t="shared" si="592"/>
        <v>39.978734715576778</v>
      </c>
      <c r="EC34" s="40">
        <f t="shared" si="593"/>
        <v>31.177907801418439</v>
      </c>
      <c r="ED34" s="41">
        <f t="shared" si="594"/>
        <v>27.962320237018396</v>
      </c>
      <c r="EE34" s="42">
        <f t="shared" si="595"/>
        <v>11.178981827877625</v>
      </c>
      <c r="EF34" s="60">
        <f t="shared" si="596"/>
        <v>28.799752887699153</v>
      </c>
      <c r="EG34" s="55">
        <v>26</v>
      </c>
      <c r="EH34" s="57">
        <v>0.73611111111111116</v>
      </c>
      <c r="EI34" s="57">
        <v>0.80069444444444438</v>
      </c>
      <c r="EJ34" s="58">
        <f t="shared" si="597"/>
        <v>92.999999999999829</v>
      </c>
      <c r="EK34" s="52">
        <v>2</v>
      </c>
      <c r="EL34" s="52">
        <v>6.9</v>
      </c>
      <c r="EM34" s="52">
        <f t="shared" si="598"/>
        <v>4.9000000000000004</v>
      </c>
      <c r="EN34" s="52">
        <v>0.495</v>
      </c>
      <c r="EO34" s="52">
        <v>25</v>
      </c>
      <c r="EP34" s="15">
        <v>1</v>
      </c>
      <c r="EQ34" s="59">
        <f t="shared" si="599"/>
        <v>29.57932465572539</v>
      </c>
      <c r="ER34" s="40">
        <f t="shared" si="600"/>
        <v>35.002040816326527</v>
      </c>
      <c r="ES34" s="41">
        <f t="shared" si="601"/>
        <v>19.126523067637414</v>
      </c>
      <c r="ET34" s="42">
        <f t="shared" si="602"/>
        <v>5.6574963535286784</v>
      </c>
      <c r="EU34" s="97">
        <f t="shared" si="603"/>
        <v>23.921828302196712</v>
      </c>
      <c r="EV34" s="164"/>
      <c r="EW34" s="108">
        <f t="shared" si="604"/>
        <v>37.569599387530047</v>
      </c>
      <c r="EX34" s="61">
        <f t="shared" si="605"/>
        <v>4.4266554379542784</v>
      </c>
      <c r="EY34" s="61">
        <f t="shared" si="606"/>
        <v>11.782546287740178</v>
      </c>
      <c r="EZ34" s="105">
        <f t="shared" si="607"/>
        <v>28.904000000000003</v>
      </c>
      <c r="FA34" s="159">
        <f t="shared" si="608"/>
        <v>0.69898783966532685</v>
      </c>
      <c r="FB34" s="177">
        <f t="shared" si="146"/>
        <v>2.4183083298689687</v>
      </c>
      <c r="FC34" s="241">
        <f t="shared" si="147"/>
        <v>33.216266173752317</v>
      </c>
      <c r="FD34" s="65">
        <f t="shared" si="609"/>
        <v>12.541893406519936</v>
      </c>
      <c r="FE34" s="170">
        <f t="shared" si="610"/>
        <v>2.0160433600112668</v>
      </c>
      <c r="FF34" s="170">
        <f t="shared" si="611"/>
        <v>33.383090613105637</v>
      </c>
      <c r="FG34" s="166">
        <f t="shared" si="612"/>
        <v>25.027705981010108</v>
      </c>
      <c r="FH34" s="168">
        <f t="shared" si="613"/>
        <v>2.4559921006904224</v>
      </c>
      <c r="FI34" s="168">
        <f t="shared" si="614"/>
        <v>66.616909386894349</v>
      </c>
      <c r="FJ34" s="164"/>
      <c r="FK34" s="59">
        <f t="shared" si="615"/>
        <v>41.487371717636819</v>
      </c>
      <c r="FL34" s="101">
        <f t="shared" si="616"/>
        <v>6.4001227616210929</v>
      </c>
      <c r="FM34" s="105">
        <f>AVERAGE(CJ34,CY34,DN34,EC34,ER34)</f>
        <v>30.591508014447442</v>
      </c>
      <c r="FN34" s="159">
        <f>_xlfn.STDEV.P(CJ34,CY34,DN34,EC34,ER34)</f>
        <v>2.3771039260162743</v>
      </c>
      <c r="FO34" s="177">
        <f t="shared" si="149"/>
        <v>7.7704699124137324</v>
      </c>
      <c r="FP34" s="241">
        <f t="shared" si="150"/>
        <v>29.317218081221256</v>
      </c>
      <c r="FQ34" s="191">
        <f t="shared" si="617"/>
        <v>12.513557948321672</v>
      </c>
      <c r="FR34" s="195">
        <f t="shared" si="151"/>
        <v>3.7806038552191419</v>
      </c>
      <c r="FS34" s="198">
        <f t="shared" si="152"/>
        <v>30.162329957870039</v>
      </c>
      <c r="FT34" s="210">
        <f t="shared" si="618"/>
        <v>28.973813769315143</v>
      </c>
      <c r="FU34" s="207">
        <f t="shared" si="153"/>
        <v>2.6441813665674747</v>
      </c>
      <c r="FV34" s="204">
        <f t="shared" si="154"/>
        <v>69.837670042129957</v>
      </c>
      <c r="FW34" s="213"/>
      <c r="FX34" s="217">
        <f t="shared" si="619"/>
        <v>39.528485552583433</v>
      </c>
      <c r="FY34" s="218">
        <f t="shared" si="620"/>
        <v>5.840861226971005</v>
      </c>
      <c r="FZ34" s="219">
        <f t="shared" si="621"/>
        <v>14.776334446714639</v>
      </c>
      <c r="GA34" s="220">
        <f t="shared" si="622"/>
        <v>-1.5920531319955875</v>
      </c>
      <c r="GB34" s="40">
        <f>AVERAGE(AD34,P34,AR34,BF34,BT34,CJ34,CY34,DN34,EC34,ER34)</f>
        <v>29.747754007223723</v>
      </c>
      <c r="GC34" s="124">
        <f>_xlfn.STDEV.P(AD34,P34,AR34,BF34,BT34,CJ34,CY34,DN34,EC34,ER34)</f>
        <v>1.9446141936762362</v>
      </c>
      <c r="GD34" s="120">
        <f t="shared" si="623"/>
        <v>6.5370118134095794</v>
      </c>
      <c r="GE34" s="126">
        <f t="shared" si="624"/>
        <v>-2.1537222904953452</v>
      </c>
      <c r="GF34" s="62">
        <f>AVERAGE(R34,AF34,AT34,BH34,BV34,CL34,DA34,DP34,EE34,ET34)</f>
        <v>12.527725677420804</v>
      </c>
      <c r="GG34" s="63">
        <f>_xlfn.STDEV.P(R34,AF34,AT34,BH34,BV34,CL34,DA34,DP34,EE34,ET34)</f>
        <v>3.0296697665454397</v>
      </c>
      <c r="GH34" s="64">
        <f t="shared" si="625"/>
        <v>24.183717336706444</v>
      </c>
      <c r="GI34" s="105">
        <f>AVERAGE(Q34,AE34,AS34,BG34,BU34,CK34,CZ34,DO34,ED34,ES34)</f>
        <v>31.266742127486786</v>
      </c>
      <c r="GJ34" s="66">
        <f>_xlfn.STDEV.P(Q34,AE34,AS34,BG34,BU34,CK34,CZ34,DO34,ED34,ES34)</f>
        <v>4.4931011868674355</v>
      </c>
      <c r="GK34" s="230">
        <f t="shared" si="626"/>
        <v>14.370224977540985</v>
      </c>
      <c r="GL34" s="210">
        <f t="shared" si="157"/>
        <v>27.000759875162629</v>
      </c>
      <c r="GM34" s="207">
        <f t="shared" si="158"/>
        <v>3.2256375832087096</v>
      </c>
      <c r="GN34" s="204">
        <f t="shared" si="159"/>
        <v>11.946469647974236</v>
      </c>
      <c r="GO34" s="142">
        <f t="shared" si="627"/>
        <v>1.9588861650533858</v>
      </c>
      <c r="GP34" s="53">
        <f t="shared" si="628"/>
        <v>5.8843255969931185</v>
      </c>
      <c r="GQ34" s="53">
        <f t="shared" si="629"/>
        <v>-3.099001247916874</v>
      </c>
      <c r="GR34" s="53">
        <f t="shared" si="630"/>
        <v>4.7170977630986357</v>
      </c>
      <c r="GS34" s="53">
        <f t="shared" si="631"/>
        <v>-5.0460305965210068</v>
      </c>
      <c r="GT34" s="53">
        <f t="shared" si="160"/>
        <v>5.0460305965210068</v>
      </c>
      <c r="GU34" s="67">
        <f t="shared" si="161"/>
        <v>5.8843255969931185</v>
      </c>
      <c r="GV34" s="142">
        <f t="shared" si="632"/>
        <v>-5.1555513795799399</v>
      </c>
      <c r="GW34" s="53">
        <f t="shared" si="633"/>
        <v>-4.2476555055937126</v>
      </c>
      <c r="GX34" s="53">
        <f t="shared" si="634"/>
        <v>-4.0134771787978138</v>
      </c>
      <c r="GY34" s="53">
        <f t="shared" si="635"/>
        <v>1.5086370020600413</v>
      </c>
      <c r="GZ34" s="53">
        <f t="shared" si="636"/>
        <v>11.908047061911429</v>
      </c>
      <c r="HA34" s="53">
        <f t="shared" si="162"/>
        <v>5.1555513795799399</v>
      </c>
      <c r="HB34" s="53">
        <f t="shared" si="248"/>
        <v>11.908047061911429</v>
      </c>
      <c r="HC34" s="142">
        <f t="shared" si="637"/>
        <v>0.53400000000000247</v>
      </c>
      <c r="HD34" s="53">
        <f t="shared" si="638"/>
        <v>-0.51599999999999824</v>
      </c>
      <c r="HE34" s="53">
        <f t="shared" si="639"/>
        <v>-8.5999999999994969E-2</v>
      </c>
      <c r="HF34" s="53">
        <f t="shared" si="640"/>
        <v>-0.93599999999999639</v>
      </c>
      <c r="HG34" s="53">
        <f t="shared" si="641"/>
        <v>1.0040000000000049</v>
      </c>
      <c r="HH34" s="96">
        <f t="shared" si="164"/>
        <v>0.93599999999999639</v>
      </c>
      <c r="HI34" s="96">
        <f t="shared" si="165"/>
        <v>1.0040000000000049</v>
      </c>
      <c r="HJ34" s="238">
        <f t="shared" si="642"/>
        <v>1.8318021320945057</v>
      </c>
      <c r="HK34" s="96">
        <f>FM34-CY34</f>
        <v>1.3681746811141053</v>
      </c>
      <c r="HL34" s="96">
        <f t="shared" si="643"/>
        <v>1.7969557756414751</v>
      </c>
      <c r="HM34" s="96">
        <f t="shared" si="644"/>
        <v>-0.58639978697099693</v>
      </c>
      <c r="HN34" s="96">
        <f t="shared" si="645"/>
        <v>-4.4105328018790857</v>
      </c>
      <c r="HO34" s="96">
        <f t="shared" si="166"/>
        <v>4.4105328018790857</v>
      </c>
      <c r="HP34" s="96">
        <f t="shared" si="167"/>
        <v>1.8318021320945057</v>
      </c>
      <c r="HQ34" s="68">
        <f t="shared" si="646"/>
        <v>-1.233826247689457</v>
      </c>
      <c r="HR34" s="50">
        <f t="shared" si="647"/>
        <v>1.1922365988909505</v>
      </c>
      <c r="HS34" s="50">
        <f t="shared" si="648"/>
        <v>0.19870609981516196</v>
      </c>
      <c r="HT34" s="50">
        <f t="shared" si="649"/>
        <v>5.2539459367339205</v>
      </c>
      <c r="HU34" s="50">
        <f t="shared" si="650"/>
        <v>14.089743106114902</v>
      </c>
      <c r="HV34" s="53">
        <f t="shared" si="168"/>
        <v>1.233826247689457</v>
      </c>
      <c r="HW34" s="53">
        <f t="shared" si="169"/>
        <v>14.089743106114902</v>
      </c>
      <c r="HX34" s="68">
        <f t="shared" si="651"/>
        <v>-4.2324448523440523</v>
      </c>
      <c r="HY34" s="50">
        <f>FP34-CZ34</f>
        <v>-3.1612169156980272</v>
      </c>
      <c r="HZ34" s="50">
        <f t="shared" si="652"/>
        <v>-4.1519310897446289</v>
      </c>
      <c r="IA34" s="50">
        <f t="shared" si="653"/>
        <v>1.3548978442028599</v>
      </c>
      <c r="IB34" s="50">
        <f t="shared" si="654"/>
        <v>10.190695013583841</v>
      </c>
      <c r="IC34" s="53">
        <f t="shared" si="170"/>
        <v>4.2324448523440523</v>
      </c>
      <c r="ID34" s="53">
        <f t="shared" si="171"/>
        <v>10.190695013583841</v>
      </c>
      <c r="IE34" s="68">
        <f t="shared" si="655"/>
        <v>-1.2470974522247982</v>
      </c>
      <c r="IF34" s="50">
        <f t="shared" si="656"/>
        <v>2.3949919569625919</v>
      </c>
      <c r="IG34" s="50">
        <f t="shared" si="657"/>
        <v>-0.88588623951833867</v>
      </c>
      <c r="IH34" s="50">
        <f t="shared" si="658"/>
        <v>2.3400075046632303</v>
      </c>
      <c r="II34" s="50">
        <f t="shared" si="659"/>
        <v>-2.6020157698826836</v>
      </c>
      <c r="IJ34" s="53">
        <f t="shared" si="172"/>
        <v>2.6020157698826836</v>
      </c>
      <c r="IK34" s="67">
        <f t="shared" si="173"/>
        <v>2.3949919569625919</v>
      </c>
      <c r="IL34" s="50">
        <f t="shared" si="660"/>
        <v>-3.1349855331566303</v>
      </c>
      <c r="IM34" s="50">
        <f t="shared" si="661"/>
        <v>-2.3404631391985937</v>
      </c>
      <c r="IN34" s="50">
        <f t="shared" si="662"/>
        <v>-2.7151890428818177</v>
      </c>
      <c r="IO34" s="50">
        <f t="shared" si="663"/>
        <v>1.3345761204440478</v>
      </c>
      <c r="IP34" s="50">
        <f t="shared" si="664"/>
        <v>6.8560615947929939</v>
      </c>
      <c r="IQ34" s="53">
        <f t="shared" si="665"/>
        <v>3.1349855331566303</v>
      </c>
      <c r="IR34" s="53">
        <f t="shared" si="666"/>
        <v>6.8560615947929939</v>
      </c>
      <c r="IS34" s="68">
        <f t="shared" si="667"/>
        <v>-1.2092940634290699</v>
      </c>
      <c r="IT34" s="50">
        <f t="shared" si="668"/>
        <v>3.489333640030523</v>
      </c>
      <c r="IU34" s="50">
        <f t="shared" si="669"/>
        <v>-2.2131150083985389</v>
      </c>
      <c r="IV34" s="50">
        <f t="shared" si="670"/>
        <v>2.3770902584354019</v>
      </c>
      <c r="IW34" s="50">
        <f t="shared" si="671"/>
        <v>-2.4440148266383268</v>
      </c>
      <c r="IX34" s="53">
        <f t="shared" si="176"/>
        <v>2.4440148266383268</v>
      </c>
      <c r="IY34" s="53">
        <f t="shared" si="177"/>
        <v>3.489333640030523</v>
      </c>
      <c r="IZ34" s="68">
        <f t="shared" si="672"/>
        <v>-2.0205658464233132</v>
      </c>
      <c r="JA34" s="50">
        <f t="shared" si="673"/>
        <v>-1.9071923663951225</v>
      </c>
      <c r="JB34" s="50">
        <f t="shared" si="674"/>
        <v>-1.2982881359159997</v>
      </c>
      <c r="JC34" s="50">
        <f t="shared" si="675"/>
        <v>0.17406088161598987</v>
      </c>
      <c r="JD34" s="50">
        <f t="shared" si="676"/>
        <v>5.0519854671184312</v>
      </c>
      <c r="JE34" s="53">
        <f t="shared" si="178"/>
        <v>2.0205658464233132</v>
      </c>
      <c r="JF34" s="67">
        <f t="shared" si="179"/>
        <v>5.0519854671184312</v>
      </c>
    </row>
    <row r="35" spans="1:266" x14ac:dyDescent="0.25">
      <c r="A35" s="51">
        <v>5</v>
      </c>
      <c r="B35" s="52">
        <v>3</v>
      </c>
      <c r="C35" s="142">
        <v>488936.6</v>
      </c>
      <c r="D35" s="53">
        <v>4271475.0999999996</v>
      </c>
      <c r="E35" s="54">
        <v>0.45300000000000001</v>
      </c>
      <c r="F35" s="55">
        <v>27</v>
      </c>
      <c r="G35" s="56">
        <v>0.38680555555555557</v>
      </c>
      <c r="H35" s="57">
        <v>0.46180555555555558</v>
      </c>
      <c r="I35" s="58">
        <f t="shared" si="126"/>
        <v>108.00000000000003</v>
      </c>
      <c r="J35" s="52">
        <v>0</v>
      </c>
      <c r="K35" s="52">
        <v>5</v>
      </c>
      <c r="L35" s="52">
        <f t="shared" si="127"/>
        <v>5</v>
      </c>
      <c r="M35" s="52">
        <v>0</v>
      </c>
      <c r="N35" s="52">
        <v>35.57</v>
      </c>
      <c r="O35" s="59">
        <f t="shared" si="180"/>
        <v>25.990903183885635</v>
      </c>
      <c r="P35" s="40">
        <f t="shared" si="128"/>
        <v>35.57</v>
      </c>
      <c r="Q35" s="41">
        <f t="shared" si="557"/>
        <v>17.814232902033272</v>
      </c>
      <c r="R35" s="42">
        <f t="shared" si="129"/>
        <v>4.6300800265193685</v>
      </c>
      <c r="S35" s="60">
        <f t="shared" si="130"/>
        <v>21.360823157366266</v>
      </c>
      <c r="T35" s="55">
        <v>27</v>
      </c>
      <c r="U35" s="56">
        <v>0.46180555555555558</v>
      </c>
      <c r="V35" s="57">
        <v>0.55347222222222225</v>
      </c>
      <c r="W35" s="58">
        <f>(V35-U35)*60*24</f>
        <v>132</v>
      </c>
      <c r="X35" s="52">
        <v>0</v>
      </c>
      <c r="Y35" s="52">
        <v>6.25</v>
      </c>
      <c r="Z35" s="52">
        <f>Y35-X35</f>
        <v>6.25</v>
      </c>
      <c r="AA35" s="52">
        <v>0</v>
      </c>
      <c r="AB35" s="52">
        <v>34.51</v>
      </c>
      <c r="AC35" s="59">
        <f t="shared" si="1"/>
        <v>26.581605528973952</v>
      </c>
      <c r="AD35" s="40">
        <f t="shared" si="133"/>
        <v>34.51</v>
      </c>
      <c r="AE35" s="41">
        <f t="shared" si="558"/>
        <v>20.263401109057309</v>
      </c>
      <c r="AF35" s="42">
        <f t="shared" si="134"/>
        <v>5.3863373495633473</v>
      </c>
      <c r="AG35" s="60">
        <f t="shared" si="135"/>
        <v>21.195268179410604</v>
      </c>
      <c r="AH35" s="55">
        <v>27</v>
      </c>
      <c r="AI35" s="56">
        <v>0.55347222222222225</v>
      </c>
      <c r="AJ35" s="57">
        <v>0.64236111111111105</v>
      </c>
      <c r="AK35" s="58">
        <f>(AJ35-AI35)*60*24</f>
        <v>127.99999999999986</v>
      </c>
      <c r="AL35" s="52">
        <v>0</v>
      </c>
      <c r="AM35" s="52">
        <v>5.45</v>
      </c>
      <c r="AN35" s="52">
        <f>AM35-AL35</f>
        <v>5.45</v>
      </c>
      <c r="AO35" s="52">
        <v>0</v>
      </c>
      <c r="AP35" s="52">
        <v>34.82</v>
      </c>
      <c r="AQ35" s="59">
        <f t="shared" si="3"/>
        <v>23.90350877192985</v>
      </c>
      <c r="AR35" s="40">
        <f t="shared" si="559"/>
        <v>34.82</v>
      </c>
      <c r="AS35" s="41">
        <f t="shared" si="560"/>
        <v>19.547134935304992</v>
      </c>
      <c r="AT35" s="42">
        <f t="shared" si="138"/>
        <v>4.6724511139215927</v>
      </c>
      <c r="AU35" s="60">
        <f t="shared" si="139"/>
        <v>19.231057658008258</v>
      </c>
      <c r="AV35" s="55">
        <v>27</v>
      </c>
      <c r="AW35" s="57">
        <v>0.64236111111111105</v>
      </c>
      <c r="AX35" s="57">
        <v>0.73611111111111116</v>
      </c>
      <c r="AY35" s="58">
        <f t="shared" si="561"/>
        <v>135.00000000000017</v>
      </c>
      <c r="AZ35" s="52">
        <v>0</v>
      </c>
      <c r="BA35" s="52">
        <v>5.65</v>
      </c>
      <c r="BB35" s="52">
        <f t="shared" si="562"/>
        <v>5.65</v>
      </c>
      <c r="BC35" s="52">
        <v>0</v>
      </c>
      <c r="BD35" s="52">
        <v>34.590000000000003</v>
      </c>
      <c r="BE35" s="59">
        <f t="shared" si="8"/>
        <v>23.495776478232592</v>
      </c>
      <c r="BF35" s="40">
        <f t="shared" si="563"/>
        <v>34.590000000000003</v>
      </c>
      <c r="BG35" s="41">
        <f t="shared" si="564"/>
        <v>20.07855822550831</v>
      </c>
      <c r="BH35" s="42">
        <f t="shared" si="565"/>
        <v>4.7176131607172174</v>
      </c>
      <c r="BI35" s="60">
        <f t="shared" si="566"/>
        <v>18.778163317515375</v>
      </c>
      <c r="BJ35" s="55">
        <v>27</v>
      </c>
      <c r="BK35" s="57">
        <v>0.73611111111111116</v>
      </c>
      <c r="BL35" s="57">
        <v>0.8125</v>
      </c>
      <c r="BM35" s="58">
        <f t="shared" si="567"/>
        <v>109.99999999999993</v>
      </c>
      <c r="BN35" s="52">
        <v>0</v>
      </c>
      <c r="BO35" s="52">
        <v>5.3</v>
      </c>
      <c r="BP35" s="52">
        <f t="shared" si="568"/>
        <v>5.3</v>
      </c>
      <c r="BQ35" s="52">
        <v>0</v>
      </c>
      <c r="BR35" s="52">
        <v>32.630000000000003</v>
      </c>
      <c r="BS35" s="59">
        <f t="shared" si="15"/>
        <v>27.049441786283907</v>
      </c>
      <c r="BT35" s="40">
        <f t="shared" si="569"/>
        <v>32.630000000000003</v>
      </c>
      <c r="BU35" s="41">
        <f t="shared" si="570"/>
        <v>24.607208872458404</v>
      </c>
      <c r="BV35" s="42">
        <f t="shared" si="571"/>
        <v>6.6561126391849248</v>
      </c>
      <c r="BW35" s="60">
        <f t="shared" si="572"/>
        <v>20.393329147098981</v>
      </c>
      <c r="BX35" s="164"/>
      <c r="BY35" s="55">
        <v>27</v>
      </c>
      <c r="BZ35" s="57">
        <v>0.40833333333333338</v>
      </c>
      <c r="CA35" s="57">
        <v>0.5</v>
      </c>
      <c r="CB35" s="58">
        <f t="shared" si="573"/>
        <v>131.99999999999994</v>
      </c>
      <c r="CC35" s="52">
        <v>2</v>
      </c>
      <c r="CD35" s="52">
        <v>9.25</v>
      </c>
      <c r="CE35" s="52">
        <f t="shared" si="574"/>
        <v>7.25</v>
      </c>
      <c r="CF35" s="52">
        <v>0.495</v>
      </c>
      <c r="CG35" s="52">
        <v>28.72</v>
      </c>
      <c r="CH35" s="15">
        <v>1</v>
      </c>
      <c r="CI35" s="59">
        <f t="shared" si="21"/>
        <v>30.834662413609795</v>
      </c>
      <c r="CJ35" s="40">
        <f t="shared" si="575"/>
        <v>36.506206896551717</v>
      </c>
      <c r="CK35" s="41">
        <f t="shared" si="576"/>
        <v>15.651093122569973</v>
      </c>
      <c r="CL35" s="42">
        <f t="shared" si="577"/>
        <v>4.8259617283841507</v>
      </c>
      <c r="CM35" s="60">
        <f t="shared" si="578"/>
        <v>26.008700685225644</v>
      </c>
      <c r="CN35" s="55">
        <v>27</v>
      </c>
      <c r="CO35" s="57">
        <v>0.5</v>
      </c>
      <c r="CP35" s="57">
        <v>0.58124999999999993</v>
      </c>
      <c r="CQ35" s="58">
        <f t="shared" si="579"/>
        <v>116.99999999999991</v>
      </c>
      <c r="CR35" s="52">
        <v>2.15</v>
      </c>
      <c r="CS35" s="52">
        <v>8.1</v>
      </c>
      <c r="CT35" s="52">
        <f t="shared" si="580"/>
        <v>5.9499999999999993</v>
      </c>
      <c r="CU35" s="52">
        <v>0.495</v>
      </c>
      <c r="CV35" s="52">
        <v>26.88</v>
      </c>
      <c r="CW35" s="135">
        <v>3</v>
      </c>
      <c r="CX35" s="59">
        <f t="shared" si="27"/>
        <v>28.550007497375937</v>
      </c>
      <c r="CY35" s="40">
        <f t="shared" si="581"/>
        <v>36.414075630252107</v>
      </c>
      <c r="CZ35" s="41">
        <f>(($K$2-CY35)/$K$2)*100</f>
        <v>15.863965734167962</v>
      </c>
      <c r="DA35" s="42">
        <f t="shared" si="582"/>
        <v>4.529163406486103</v>
      </c>
      <c r="DB35" s="60">
        <f t="shared" si="583"/>
        <v>24.020844090889835</v>
      </c>
      <c r="DC35" s="55">
        <v>27</v>
      </c>
      <c r="DD35" s="57">
        <v>0.58124999999999993</v>
      </c>
      <c r="DE35" s="57">
        <v>0.66666666666666663</v>
      </c>
      <c r="DF35" s="58">
        <f t="shared" si="584"/>
        <v>123.00000000000004</v>
      </c>
      <c r="DG35" s="52">
        <v>2.0499999999999998</v>
      </c>
      <c r="DH35" s="52">
        <v>8.35</v>
      </c>
      <c r="DI35" s="52">
        <f t="shared" si="585"/>
        <v>6.3</v>
      </c>
      <c r="DJ35" s="52">
        <v>0.495</v>
      </c>
      <c r="DK35" s="52">
        <v>26.88</v>
      </c>
      <c r="DL35" s="136">
        <v>2</v>
      </c>
      <c r="DM35" s="59">
        <f t="shared" si="34"/>
        <v>28.754813863928106</v>
      </c>
      <c r="DN35" s="40">
        <f t="shared" si="586"/>
        <v>35.46559523809524</v>
      </c>
      <c r="DO35" s="41">
        <f t="shared" si="587"/>
        <v>18.055463867617284</v>
      </c>
      <c r="DP35" s="42">
        <f t="shared" si="588"/>
        <v>5.1918150274021446</v>
      </c>
      <c r="DQ35" s="60">
        <f t="shared" si="589"/>
        <v>23.562998836525963</v>
      </c>
      <c r="DR35" s="55">
        <v>27</v>
      </c>
      <c r="DS35" s="57">
        <v>0.66666666666666663</v>
      </c>
      <c r="DT35" s="57">
        <v>0.73472222222222217</v>
      </c>
      <c r="DU35" s="58">
        <f t="shared" si="590"/>
        <v>97.999999999999972</v>
      </c>
      <c r="DV35" s="52">
        <v>2.15</v>
      </c>
      <c r="DW35" s="52">
        <v>6.5</v>
      </c>
      <c r="DX35" s="52">
        <f t="shared" si="591"/>
        <v>4.3499999999999996</v>
      </c>
      <c r="DY35" s="52">
        <v>0.495</v>
      </c>
      <c r="DZ35" s="52">
        <v>25.3</v>
      </c>
      <c r="EA35" s="136">
        <v>2</v>
      </c>
      <c r="EB35" s="59">
        <f t="shared" si="592"/>
        <v>24.91944146079485</v>
      </c>
      <c r="EC35" s="40">
        <f>((DW35*DZ35)-(DV35*DY35))/DX35</f>
        <v>37.55994252873564</v>
      </c>
      <c r="ED35" s="41">
        <f t="shared" si="594"/>
        <v>13.216398963180131</v>
      </c>
      <c r="EE35" s="42">
        <f t="shared" si="595"/>
        <v>3.2934528028547705</v>
      </c>
      <c r="EF35" s="60">
        <f t="shared" si="596"/>
        <v>21.625988657940081</v>
      </c>
      <c r="EG35" s="55">
        <v>27</v>
      </c>
      <c r="EH35" s="57">
        <v>0.73472222222222217</v>
      </c>
      <c r="EI35" s="57">
        <v>0.79999999999999993</v>
      </c>
      <c r="EJ35" s="58">
        <f t="shared" si="597"/>
        <v>93.999999999999986</v>
      </c>
      <c r="EK35" s="52">
        <v>2.0499999999999998</v>
      </c>
      <c r="EL35" s="52">
        <v>5.9</v>
      </c>
      <c r="EM35" s="52">
        <f t="shared" si="598"/>
        <v>3.8500000000000005</v>
      </c>
      <c r="EN35" s="52">
        <v>0.495</v>
      </c>
      <c r="EO35" s="52">
        <v>25.3</v>
      </c>
      <c r="EP35" s="136">
        <v>2</v>
      </c>
      <c r="EQ35" s="59">
        <f t="shared" si="599"/>
        <v>22.993654348637559</v>
      </c>
      <c r="ER35" s="40">
        <f t="shared" si="600"/>
        <v>38.507857142857141</v>
      </c>
      <c r="ES35" s="41">
        <f t="shared" si="601"/>
        <v>11.026208080274632</v>
      </c>
      <c r="ET35" s="42">
        <f t="shared" si="602"/>
        <v>2.5353281737398938</v>
      </c>
      <c r="EU35" s="97">
        <f t="shared" si="603"/>
        <v>20.458326174897664</v>
      </c>
      <c r="EV35" s="164"/>
      <c r="EW35" s="108">
        <f t="shared" si="604"/>
        <v>25.404247149861188</v>
      </c>
      <c r="EX35" s="61">
        <f t="shared" si="605"/>
        <v>1.4374616120301018</v>
      </c>
      <c r="EY35" s="61">
        <f t="shared" si="606"/>
        <v>5.6583515486620364</v>
      </c>
      <c r="EZ35" s="105">
        <f t="shared" si="607"/>
        <v>34.423999999999999</v>
      </c>
      <c r="FA35" s="159">
        <f t="shared" si="608"/>
        <v>0.97195884686544143</v>
      </c>
      <c r="FB35" s="177">
        <f t="shared" si="146"/>
        <v>2.8234918860836666</v>
      </c>
      <c r="FC35" s="241">
        <f t="shared" si="147"/>
        <v>20.462107208872457</v>
      </c>
      <c r="FD35" s="65">
        <f t="shared" si="609"/>
        <v>5.2125188579812898</v>
      </c>
      <c r="FE35" s="170">
        <f t="shared" si="610"/>
        <v>0.77330662520096738</v>
      </c>
      <c r="FF35" s="170">
        <f t="shared" si="611"/>
        <v>20.5182969100888</v>
      </c>
      <c r="FG35" s="166">
        <f t="shared" si="612"/>
        <v>20.191728291879897</v>
      </c>
      <c r="FH35" s="168">
        <f t="shared" si="613"/>
        <v>1.0330122960284946</v>
      </c>
      <c r="FI35" s="168">
        <f t="shared" si="614"/>
        <v>79.481703089911193</v>
      </c>
      <c r="FJ35" s="164"/>
      <c r="FK35" s="59">
        <f t="shared" si="615"/>
        <v>27.210515916869252</v>
      </c>
      <c r="FL35" s="101">
        <f t="shared" si="616"/>
        <v>2.8405800577445719</v>
      </c>
      <c r="FM35" s="105">
        <f>AVERAGE(CJ35,CY35,DN35,EC35,ER35)</f>
        <v>36.890735487298365</v>
      </c>
      <c r="FN35" s="159">
        <f>_xlfn.STDEV.P(CJ35,CY35,DN35,EC35,ER35)</f>
        <v>1.0458500943735765</v>
      </c>
      <c r="FO35" s="177">
        <f t="shared" si="149"/>
        <v>2.8349938827694747</v>
      </c>
      <c r="FP35" s="241">
        <f t="shared" si="150"/>
        <v>14.762625953561997</v>
      </c>
      <c r="FQ35" s="191">
        <f t="shared" si="617"/>
        <v>4.0751442277734125</v>
      </c>
      <c r="FR35" s="195">
        <f>_xlfn.STDEV.P(CL35,DA35,DP35,EE35,ET35)</f>
        <v>0.99988889109305135</v>
      </c>
      <c r="FS35" s="198">
        <f t="shared" si="152"/>
        <v>14.976357817776668</v>
      </c>
      <c r="FT35" s="210">
        <f t="shared" si="618"/>
        <v>23.135371689095837</v>
      </c>
      <c r="FU35" s="207">
        <f t="shared" si="153"/>
        <v>1.9322399277205657</v>
      </c>
      <c r="FV35" s="204">
        <f t="shared" si="154"/>
        <v>85.023642182223327</v>
      </c>
      <c r="FW35" s="213"/>
      <c r="FX35" s="217">
        <f t="shared" si="619"/>
        <v>26.307381533365213</v>
      </c>
      <c r="FY35" s="218">
        <f t="shared" si="620"/>
        <v>2.4255405974597553</v>
      </c>
      <c r="FZ35" s="219">
        <f t="shared" si="621"/>
        <v>9.2200000763416252</v>
      </c>
      <c r="GA35" s="220">
        <f t="shared" si="622"/>
        <v>-1.7941816256979057</v>
      </c>
      <c r="GB35" s="40">
        <f>AVERAGE(AD35,P35,AR35,BF35,BT35,CJ35,CY35,DN35,EC35,ER35)</f>
        <v>35.657367743649182</v>
      </c>
      <c r="GC35" s="124">
        <f>_xlfn.STDEV.P(AD35,P35,AR35,BF35,BT35,CJ35,CY35,DN35,EC35,ER35)</f>
        <v>1.5938786657160851</v>
      </c>
      <c r="GD35" s="120">
        <f t="shared" si="623"/>
        <v>4.4699840918570484</v>
      </c>
      <c r="GE35" s="126">
        <f t="shared" si="624"/>
        <v>-5.4634445543783823</v>
      </c>
      <c r="GF35" s="62">
        <f>AVERAGE(R35,AF35,AT35,BH35,BV35,CL35,DA35,DP35,EE35,ET35)</f>
        <v>4.6438315428773516</v>
      </c>
      <c r="GG35" s="63">
        <f>_xlfn.STDEV.P(R35,AF35,AT35,BH35,BV35,CL35,DA35,DP35,EE35,ET35)</f>
        <v>1.0593845986777537</v>
      </c>
      <c r="GH35" s="64">
        <f t="shared" si="625"/>
        <v>22.812726708457458</v>
      </c>
      <c r="GI35" s="105">
        <f>AVERAGE(Q35,AE35,AS35,BG35,BU35,CK35,CZ35,DO35,ED35,ES35)</f>
        <v>17.612366581217223</v>
      </c>
      <c r="GJ35" s="66">
        <f>_xlfn.STDEV.P(Q35,AE35,AS35,BG35,BU35,CK35,CZ35,DO35,ED35,ES35)</f>
        <v>3.6827141074771004</v>
      </c>
      <c r="GK35" s="230">
        <f t="shared" si="626"/>
        <v>20.909819759285188</v>
      </c>
      <c r="GL35" s="210">
        <f t="shared" si="157"/>
        <v>21.663549990487866</v>
      </c>
      <c r="GM35" s="207">
        <f t="shared" si="158"/>
        <v>2.1369585591454672</v>
      </c>
      <c r="GN35" s="204">
        <f t="shared" si="159"/>
        <v>9.864304604202788</v>
      </c>
      <c r="GO35" s="142">
        <f t="shared" si="627"/>
        <v>0.90313438350402464</v>
      </c>
      <c r="GP35" s="53">
        <f t="shared" si="628"/>
        <v>-1.1773583791127642</v>
      </c>
      <c r="GQ35" s="53">
        <f t="shared" si="629"/>
        <v>1.5007383779313379</v>
      </c>
      <c r="GR35" s="53">
        <f t="shared" si="630"/>
        <v>1.9084706716285957</v>
      </c>
      <c r="GS35" s="53">
        <f t="shared" si="631"/>
        <v>-1.645194636422719</v>
      </c>
      <c r="GT35" s="53">
        <f t="shared" si="160"/>
        <v>1.645194636422719</v>
      </c>
      <c r="GU35" s="67">
        <f t="shared" si="161"/>
        <v>1.9084706716285957</v>
      </c>
      <c r="GV35" s="142">
        <f t="shared" si="632"/>
        <v>-3.6241464967405435</v>
      </c>
      <c r="GW35" s="53">
        <f t="shared" si="633"/>
        <v>-1.3394915805066852</v>
      </c>
      <c r="GX35" s="53">
        <f t="shared" si="634"/>
        <v>-1.5442979470588547</v>
      </c>
      <c r="GY35" s="53">
        <f t="shared" si="635"/>
        <v>2.2910744560744014</v>
      </c>
      <c r="GZ35" s="53">
        <f t="shared" si="636"/>
        <v>4.2168615682316926</v>
      </c>
      <c r="HA35" s="53">
        <f t="shared" si="162"/>
        <v>3.6241464967405435</v>
      </c>
      <c r="HB35" s="53">
        <f t="shared" si="248"/>
        <v>4.2168615682316926</v>
      </c>
      <c r="HC35" s="142">
        <f t="shared" si="637"/>
        <v>-1.1460000000000008</v>
      </c>
      <c r="HD35" s="53">
        <f t="shared" si="638"/>
        <v>-8.5999999999998522E-2</v>
      </c>
      <c r="HE35" s="53">
        <f t="shared" si="639"/>
        <v>-0.3960000000000008</v>
      </c>
      <c r="HF35" s="53">
        <f t="shared" si="640"/>
        <v>-0.16600000000000392</v>
      </c>
      <c r="HG35" s="53">
        <f t="shared" si="641"/>
        <v>1.7939999999999969</v>
      </c>
      <c r="HH35" s="96">
        <f t="shared" si="164"/>
        <v>1.1460000000000008</v>
      </c>
      <c r="HI35" s="96">
        <f t="shared" si="165"/>
        <v>1.7939999999999969</v>
      </c>
      <c r="HJ35" s="238">
        <f t="shared" si="642"/>
        <v>0.38452859074664758</v>
      </c>
      <c r="HK35" s="96">
        <f>FM35-CY35</f>
        <v>0.47665985704625768</v>
      </c>
      <c r="HL35" s="96">
        <f t="shared" si="643"/>
        <v>1.4251402492031247</v>
      </c>
      <c r="HM35" s="96">
        <f t="shared" si="644"/>
        <v>-0.66920704143727505</v>
      </c>
      <c r="HN35" s="96">
        <f t="shared" si="645"/>
        <v>-1.6171216555587762</v>
      </c>
      <c r="HO35" s="96">
        <f t="shared" si="166"/>
        <v>1.6171216555587762</v>
      </c>
      <c r="HP35" s="96">
        <f t="shared" si="167"/>
        <v>1.4251402492031247</v>
      </c>
      <c r="HQ35" s="68">
        <f t="shared" si="646"/>
        <v>2.647874306839185</v>
      </c>
      <c r="HR35" s="50">
        <f t="shared" si="647"/>
        <v>0.19870609981514775</v>
      </c>
      <c r="HS35" s="50">
        <f t="shared" si="648"/>
        <v>0.91497227356746436</v>
      </c>
      <c r="HT35" s="50">
        <f t="shared" si="649"/>
        <v>7.2457082456923256</v>
      </c>
      <c r="HU35" s="50">
        <f t="shared" si="650"/>
        <v>9.4358991285978249</v>
      </c>
      <c r="HV35" s="53">
        <f t="shared" si="168"/>
        <v>-0.19870609981514775</v>
      </c>
      <c r="HW35" s="53">
        <f t="shared" si="169"/>
        <v>9.4358991285978249</v>
      </c>
      <c r="HX35" s="68">
        <f t="shared" si="651"/>
        <v>-0.88846716900797595</v>
      </c>
      <c r="HY35" s="50">
        <f>FP35-CZ35</f>
        <v>-1.101339780605965</v>
      </c>
      <c r="HZ35" s="50">
        <f t="shared" si="652"/>
        <v>-3.292837914055287</v>
      </c>
      <c r="IA35" s="50">
        <f t="shared" si="653"/>
        <v>1.5462269903818662</v>
      </c>
      <c r="IB35" s="50">
        <f t="shared" si="654"/>
        <v>3.7364178732873654</v>
      </c>
      <c r="IC35" s="53">
        <f t="shared" si="170"/>
        <v>3.292837914055287</v>
      </c>
      <c r="ID35" s="53">
        <f t="shared" si="171"/>
        <v>3.7364178732873654</v>
      </c>
      <c r="IE35" s="68">
        <f t="shared" si="655"/>
        <v>0.58243883146192132</v>
      </c>
      <c r="IF35" s="50">
        <f t="shared" si="656"/>
        <v>-0.17381849158205753</v>
      </c>
      <c r="IG35" s="50">
        <f t="shared" si="657"/>
        <v>0.54006774405969704</v>
      </c>
      <c r="IH35" s="50">
        <f t="shared" si="658"/>
        <v>0.49490569726407241</v>
      </c>
      <c r="II35" s="50">
        <f t="shared" si="659"/>
        <v>-1.443593781203635</v>
      </c>
      <c r="IJ35" s="53">
        <f t="shared" si="172"/>
        <v>1.443593781203635</v>
      </c>
      <c r="IK35" s="67">
        <f t="shared" si="173"/>
        <v>0.58243883146192132</v>
      </c>
      <c r="IL35" s="50">
        <f t="shared" si="660"/>
        <v>-0.75081750061073826</v>
      </c>
      <c r="IM35" s="50">
        <f t="shared" si="661"/>
        <v>-0.4540191787126906</v>
      </c>
      <c r="IN35" s="50">
        <f t="shared" si="662"/>
        <v>-1.1166707996287322</v>
      </c>
      <c r="IO35" s="50">
        <f t="shared" si="663"/>
        <v>0.78169142491864196</v>
      </c>
      <c r="IP35" s="50">
        <f t="shared" si="664"/>
        <v>1.5398160540335186</v>
      </c>
      <c r="IQ35" s="53">
        <f t="shared" si="665"/>
        <v>1.1166707996287322</v>
      </c>
      <c r="IR35" s="53">
        <f t="shared" si="666"/>
        <v>1.5398160540335186</v>
      </c>
      <c r="IS35" s="68">
        <f t="shared" si="667"/>
        <v>-1.1690948654863682</v>
      </c>
      <c r="IT35" s="50">
        <f t="shared" si="668"/>
        <v>-1.0035398875307067</v>
      </c>
      <c r="IU35" s="50">
        <f t="shared" si="669"/>
        <v>0.96067063387163998</v>
      </c>
      <c r="IV35" s="50">
        <f t="shared" si="670"/>
        <v>1.4135649743645224</v>
      </c>
      <c r="IW35" s="50">
        <f t="shared" si="671"/>
        <v>-0.201600855219084</v>
      </c>
      <c r="IX35" s="53">
        <f t="shared" si="176"/>
        <v>1.1690948654863682</v>
      </c>
      <c r="IY35" s="53">
        <f t="shared" si="177"/>
        <v>1.4135649743645224</v>
      </c>
      <c r="IZ35" s="68">
        <f t="shared" si="672"/>
        <v>-2.873328996129807</v>
      </c>
      <c r="JA35" s="50">
        <f t="shared" si="673"/>
        <v>-0.88547240179399722</v>
      </c>
      <c r="JB35" s="50">
        <f t="shared" si="674"/>
        <v>-0.42762714743012609</v>
      </c>
      <c r="JC35" s="50">
        <f t="shared" si="675"/>
        <v>1.5093830311557568</v>
      </c>
      <c r="JD35" s="50">
        <f t="shared" si="676"/>
        <v>2.6770455141981735</v>
      </c>
      <c r="JE35" s="53">
        <f t="shared" si="178"/>
        <v>2.873328996129807</v>
      </c>
      <c r="JF35" s="67">
        <f t="shared" si="179"/>
        <v>2.6770455141981735</v>
      </c>
    </row>
    <row r="36" spans="1:266" x14ac:dyDescent="0.25">
      <c r="A36" s="51">
        <v>5</v>
      </c>
      <c r="B36" s="52">
        <v>4</v>
      </c>
      <c r="C36" s="142">
        <v>488939.3</v>
      </c>
      <c r="D36" s="53">
        <v>4271475.4000000004</v>
      </c>
      <c r="E36" s="54">
        <v>0.46700000000000003</v>
      </c>
      <c r="F36" s="55">
        <v>28</v>
      </c>
      <c r="G36" s="56">
        <v>0.38611111111111113</v>
      </c>
      <c r="H36" s="57">
        <v>0.46180555555555558</v>
      </c>
      <c r="I36" s="58">
        <f t="shared" si="126"/>
        <v>109</v>
      </c>
      <c r="J36" s="52">
        <v>0</v>
      </c>
      <c r="K36" s="52">
        <v>2.1</v>
      </c>
      <c r="L36" s="52">
        <f t="shared" si="127"/>
        <v>2.1</v>
      </c>
      <c r="M36" s="52">
        <v>0</v>
      </c>
      <c r="N36" s="52">
        <v>40.520000000000003</v>
      </c>
      <c r="O36" s="59">
        <f t="shared" si="180"/>
        <v>10.816030902945439</v>
      </c>
      <c r="P36" s="40">
        <f t="shared" si="128"/>
        <v>40.520000000000003</v>
      </c>
      <c r="Q36" s="41">
        <f t="shared" si="557"/>
        <v>6.3770794824399211</v>
      </c>
      <c r="R36" s="42">
        <f t="shared" si="129"/>
        <v>0.68974688752609492</v>
      </c>
      <c r="S36" s="60">
        <f t="shared" si="130"/>
        <v>10.126284015419344</v>
      </c>
      <c r="T36" s="55">
        <v>28</v>
      </c>
      <c r="U36" s="56">
        <v>0.46180555555555558</v>
      </c>
      <c r="V36" s="57">
        <v>0.55277777777777781</v>
      </c>
      <c r="W36" s="58">
        <f>(V36-U36)*60*24</f>
        <v>131</v>
      </c>
      <c r="X36" s="52">
        <v>0</v>
      </c>
      <c r="Y36" s="52">
        <v>2.2000000000000002</v>
      </c>
      <c r="Z36" s="52">
        <f>Y36-X36</f>
        <v>2.2000000000000002</v>
      </c>
      <c r="AA36" s="52">
        <v>0</v>
      </c>
      <c r="AB36" s="52">
        <v>40.68</v>
      </c>
      <c r="AC36" s="59">
        <f t="shared" si="1"/>
        <v>9.4281505289942427</v>
      </c>
      <c r="AD36" s="40">
        <f>((Y36*AB36)-(X36*AA36))/Z36</f>
        <v>40.68</v>
      </c>
      <c r="AE36" s="41">
        <f t="shared" si="558"/>
        <v>6.0073937153419621</v>
      </c>
      <c r="AF36" s="42">
        <f>(AC36*AE36)/100</f>
        <v>0.5663861223517801</v>
      </c>
      <c r="AG36" s="60">
        <f>AC36-AF36</f>
        <v>8.8617644066424628</v>
      </c>
      <c r="AH36" s="55">
        <v>28</v>
      </c>
      <c r="AI36" s="56">
        <v>0.55277777777777781</v>
      </c>
      <c r="AJ36" s="57">
        <v>0.64166666666666672</v>
      </c>
      <c r="AK36" s="58">
        <f>(AJ36-AI36)*60*24</f>
        <v>128</v>
      </c>
      <c r="AL36" s="52">
        <v>0</v>
      </c>
      <c r="AM36" s="50">
        <v>1.45</v>
      </c>
      <c r="AN36" s="52">
        <f>AM36-AL36</f>
        <v>1.45</v>
      </c>
      <c r="AO36" s="52">
        <v>0</v>
      </c>
      <c r="AP36" s="52">
        <v>40.33</v>
      </c>
      <c r="AQ36" s="59">
        <f t="shared" si="3"/>
        <v>6.3596491228070171</v>
      </c>
      <c r="AR36" s="40">
        <f t="shared" si="559"/>
        <v>40.33</v>
      </c>
      <c r="AS36" s="41">
        <f t="shared" si="560"/>
        <v>6.8160813308687676</v>
      </c>
      <c r="AT36" s="42">
        <f t="shared" si="138"/>
        <v>0.43347885656840845</v>
      </c>
      <c r="AU36" s="60">
        <f t="shared" si="139"/>
        <v>5.9261702662386089</v>
      </c>
      <c r="AV36" s="55">
        <v>28</v>
      </c>
      <c r="AW36" s="57">
        <v>0.64166666666666672</v>
      </c>
      <c r="AX36" s="57">
        <v>0.73541666666666661</v>
      </c>
      <c r="AY36" s="58">
        <f t="shared" si="561"/>
        <v>134.99999999999983</v>
      </c>
      <c r="AZ36" s="52">
        <v>0</v>
      </c>
      <c r="BA36" s="50">
        <v>1.7</v>
      </c>
      <c r="BB36" s="52">
        <f t="shared" si="562"/>
        <v>1.7</v>
      </c>
      <c r="BC36" s="52">
        <v>0</v>
      </c>
      <c r="BD36" s="52">
        <v>39.6</v>
      </c>
      <c r="BE36" s="59">
        <f t="shared" si="8"/>
        <v>7.0695256660169044</v>
      </c>
      <c r="BF36" s="40">
        <f t="shared" si="563"/>
        <v>39.600000000000009</v>
      </c>
      <c r="BG36" s="41">
        <f t="shared" si="564"/>
        <v>8.502772643253218</v>
      </c>
      <c r="BH36" s="42">
        <f t="shared" si="565"/>
        <v>0.60110569433785022</v>
      </c>
      <c r="BI36" s="60">
        <f t="shared" si="566"/>
        <v>6.4684199716790545</v>
      </c>
      <c r="BJ36" s="55">
        <v>28</v>
      </c>
      <c r="BK36" s="57">
        <v>0.73541666666666661</v>
      </c>
      <c r="BL36" s="57">
        <v>0.81180555555555556</v>
      </c>
      <c r="BM36" s="58">
        <f t="shared" si="567"/>
        <v>110.0000000000001</v>
      </c>
      <c r="BN36" s="52">
        <v>0</v>
      </c>
      <c r="BO36" s="50">
        <v>1.8</v>
      </c>
      <c r="BP36" s="52">
        <f t="shared" si="568"/>
        <v>1.8</v>
      </c>
      <c r="BQ36" s="52">
        <v>0</v>
      </c>
      <c r="BR36" s="52">
        <v>37.299999999999997</v>
      </c>
      <c r="BS36" s="59">
        <f t="shared" si="15"/>
        <v>9.1866028708133882</v>
      </c>
      <c r="BT36" s="40">
        <f t="shared" si="569"/>
        <v>37.299999999999997</v>
      </c>
      <c r="BU36" s="41">
        <f t="shared" si="570"/>
        <v>13.817005545286515</v>
      </c>
      <c r="BV36" s="42">
        <f t="shared" si="571"/>
        <v>1.2693134280837359</v>
      </c>
      <c r="BW36" s="60">
        <f t="shared" si="572"/>
        <v>7.9172894427296523</v>
      </c>
      <c r="BX36" s="164"/>
      <c r="BY36" s="55">
        <v>28</v>
      </c>
      <c r="BZ36" s="57">
        <v>0.40833333333333338</v>
      </c>
      <c r="CA36" s="57">
        <v>0.4993055555555555</v>
      </c>
      <c r="CB36" s="58">
        <f t="shared" si="573"/>
        <v>130.99999999999983</v>
      </c>
      <c r="CC36" s="52">
        <v>2</v>
      </c>
      <c r="CD36" s="50">
        <v>4.75</v>
      </c>
      <c r="CE36" s="52">
        <f t="shared" si="574"/>
        <v>2.75</v>
      </c>
      <c r="CF36" s="52">
        <v>0.495</v>
      </c>
      <c r="CG36" s="52">
        <v>21.66</v>
      </c>
      <c r="CH36" s="133">
        <v>2</v>
      </c>
      <c r="CI36" s="59">
        <f t="shared" si="21"/>
        <v>11.785188161242818</v>
      </c>
      <c r="CJ36" s="40">
        <f t="shared" si="575"/>
        <v>37.052727272727275</v>
      </c>
      <c r="CK36" s="41">
        <f t="shared" si="576"/>
        <v>14.388338094437907</v>
      </c>
      <c r="CL36" s="42">
        <f t="shared" si="577"/>
        <v>1.6956927177052867</v>
      </c>
      <c r="CM36" s="60">
        <f t="shared" si="578"/>
        <v>10.089495443537531</v>
      </c>
      <c r="CN36" s="55">
        <v>28</v>
      </c>
      <c r="CO36" s="57">
        <v>0.4993055555555555</v>
      </c>
      <c r="CP36" s="57">
        <v>0.5805555555555556</v>
      </c>
      <c r="CQ36" s="58">
        <f t="shared" si="579"/>
        <v>117.00000000000014</v>
      </c>
      <c r="CR36" s="91">
        <v>2.25</v>
      </c>
      <c r="CS36" s="92">
        <v>2.25</v>
      </c>
      <c r="CT36" s="52">
        <f t="shared" si="580"/>
        <v>0</v>
      </c>
      <c r="CU36" s="52">
        <v>0.495</v>
      </c>
      <c r="CV36" s="52">
        <v>20.83</v>
      </c>
      <c r="CW36" s="136">
        <v>2</v>
      </c>
      <c r="CX36" s="59">
        <f t="shared" si="27"/>
        <v>0</v>
      </c>
      <c r="CY36" s="40"/>
      <c r="CZ36" s="41"/>
      <c r="DA36" s="42"/>
      <c r="DB36" s="60"/>
      <c r="DC36" s="55">
        <v>28</v>
      </c>
      <c r="DD36" s="57">
        <v>0.5805555555555556</v>
      </c>
      <c r="DE36" s="57">
        <v>0.66597222222222219</v>
      </c>
      <c r="DF36" s="58">
        <f t="shared" si="584"/>
        <v>122.99999999999987</v>
      </c>
      <c r="DG36" s="52">
        <v>2.25</v>
      </c>
      <c r="DH36" s="50">
        <v>3.9</v>
      </c>
      <c r="DI36" s="52">
        <f t="shared" si="585"/>
        <v>1.65</v>
      </c>
      <c r="DJ36" s="52">
        <v>0.495</v>
      </c>
      <c r="DK36" s="52">
        <v>20.83</v>
      </c>
      <c r="DL36" s="136">
        <v>2</v>
      </c>
      <c r="DM36" s="59">
        <f t="shared" si="34"/>
        <v>7.5310226786478474</v>
      </c>
      <c r="DN36" s="40">
        <f t="shared" si="586"/>
        <v>48.559545454545457</v>
      </c>
      <c r="DO36" s="41">
        <f t="shared" si="587"/>
        <v>-12.198580070576376</v>
      </c>
      <c r="DP36" s="42">
        <f t="shared" si="588"/>
        <v>-0.91867783158812344</v>
      </c>
      <c r="DQ36" s="60">
        <f t="shared" si="589"/>
        <v>8.4497005102359708</v>
      </c>
      <c r="DR36" s="55">
        <v>28</v>
      </c>
      <c r="DS36" s="57">
        <v>0.66597222222222219</v>
      </c>
      <c r="DT36" s="57">
        <v>0.73472222222222217</v>
      </c>
      <c r="DU36" s="58">
        <f t="shared" si="590"/>
        <v>98.999999999999957</v>
      </c>
      <c r="DV36" s="52">
        <v>2.0499999999999998</v>
      </c>
      <c r="DW36" s="50">
        <v>3.2</v>
      </c>
      <c r="DX36" s="52">
        <f t="shared" si="591"/>
        <v>1.1500000000000004</v>
      </c>
      <c r="DY36" s="52">
        <v>0.495</v>
      </c>
      <c r="DZ36" s="52">
        <v>20.399999999999999</v>
      </c>
      <c r="EA36" s="136">
        <v>2</v>
      </c>
      <c r="EB36" s="59">
        <f t="shared" si="592"/>
        <v>6.5213538897749475</v>
      </c>
      <c r="EC36" s="40">
        <f>((DW36*DZ36)-(DV36*DY36))/DX36</f>
        <v>55.882826086956499</v>
      </c>
      <c r="ED36" s="41">
        <f t="shared" si="594"/>
        <v>-29.11928393474237</v>
      </c>
      <c r="EE36" s="42">
        <f t="shared" si="595"/>
        <v>-1.898971555552933</v>
      </c>
      <c r="EF36" s="60">
        <f t="shared" si="596"/>
        <v>8.4203254453278795</v>
      </c>
      <c r="EG36" s="55">
        <v>28</v>
      </c>
      <c r="EH36" s="57">
        <v>0.73472222222222217</v>
      </c>
      <c r="EI36" s="57">
        <v>0.79999999999999993</v>
      </c>
      <c r="EJ36" s="58">
        <f t="shared" si="597"/>
        <v>93.999999999999986</v>
      </c>
      <c r="EK36" s="52">
        <v>2.2999999999999998</v>
      </c>
      <c r="EL36" s="50">
        <v>3.8</v>
      </c>
      <c r="EM36" s="50">
        <f t="shared" si="598"/>
        <v>1.5</v>
      </c>
      <c r="EN36" s="52">
        <v>0.495</v>
      </c>
      <c r="EO36" s="52">
        <v>18.2</v>
      </c>
      <c r="EP36" s="136">
        <v>2</v>
      </c>
      <c r="EQ36" s="59">
        <f t="shared" si="599"/>
        <v>8.9585666293393071</v>
      </c>
      <c r="ER36" s="40">
        <f t="shared" si="600"/>
        <v>45.347666666666669</v>
      </c>
      <c r="ES36" s="41">
        <f t="shared" si="601"/>
        <v>-4.7774183610597678</v>
      </c>
      <c r="ET36" s="42">
        <f t="shared" si="602"/>
        <v>-0.42798820703782925</v>
      </c>
      <c r="EU36" s="97">
        <f t="shared" si="603"/>
        <v>9.3865548363771367</v>
      </c>
      <c r="EV36" s="164"/>
      <c r="EW36" s="108">
        <f t="shared" si="604"/>
        <v>8.5719918183153982</v>
      </c>
      <c r="EX36" s="61">
        <f t="shared" si="605"/>
        <v>1.6308482846815076</v>
      </c>
      <c r="EY36" s="61">
        <f t="shared" si="606"/>
        <v>19.025313127305438</v>
      </c>
      <c r="EZ36" s="105">
        <f t="shared" si="607"/>
        <v>39.686</v>
      </c>
      <c r="FA36" s="159">
        <f t="shared" si="608"/>
        <v>1.2488971134565101</v>
      </c>
      <c r="FB36" s="177">
        <f t="shared" si="146"/>
        <v>3.1469463121919823</v>
      </c>
      <c r="FC36" s="241">
        <f t="shared" si="147"/>
        <v>8.3040665434380756</v>
      </c>
      <c r="FD36" s="65">
        <f t="shared" si="609"/>
        <v>0.71200619777357388</v>
      </c>
      <c r="FE36" s="170">
        <f t="shared" si="610"/>
        <v>0.29057475240483033</v>
      </c>
      <c r="FF36" s="170">
        <f t="shared" si="611"/>
        <v>8.3061931563240812</v>
      </c>
      <c r="FG36" s="166">
        <f t="shared" si="612"/>
        <v>7.859985620541825</v>
      </c>
      <c r="FH36" s="168">
        <f t="shared" si="613"/>
        <v>1.537468676661528</v>
      </c>
      <c r="FI36" s="168">
        <f t="shared" si="614"/>
        <v>91.693806843675929</v>
      </c>
      <c r="FJ36" s="164"/>
      <c r="FK36" s="59">
        <f t="shared" si="615"/>
        <v>6.9592262718009836</v>
      </c>
      <c r="FL36" s="101">
        <f t="shared" si="616"/>
        <v>3.9047863880006455</v>
      </c>
      <c r="FM36" s="105">
        <f>AVERAGE(CJ36,DN36,EC36,ER36)</f>
        <v>46.710691370223977</v>
      </c>
      <c r="FN36" s="159">
        <f>_xlfn.STDEV.P(CJ36,DN36,EC36,ER36)</f>
        <v>6.7579661056053713</v>
      </c>
      <c r="FO36" s="177">
        <f>(FN36/FM36)*100</f>
        <v>14.467707300760013</v>
      </c>
      <c r="FP36" s="241">
        <f t="shared" si="150"/>
        <v>-7.9267360679851517</v>
      </c>
      <c r="FQ36" s="191">
        <f t="shared" si="617"/>
        <v>-0.38748621911839976</v>
      </c>
      <c r="FR36" s="195">
        <f>_xlfn.STDEV.P(CL36,DP36,EE36,ET36)</f>
        <v>1.3141563211111995</v>
      </c>
      <c r="FS36" s="198">
        <f t="shared" si="152"/>
        <v>-5.5679497114285077</v>
      </c>
      <c r="FT36" s="210">
        <f t="shared" si="618"/>
        <v>9.0865190588696301</v>
      </c>
      <c r="FU36" s="207">
        <f>_xlfn.STDEV.P(CM36,DQ36,EF36,EU36)</f>
        <v>0.69737631351260487</v>
      </c>
      <c r="FV36" s="204">
        <f t="shared" si="154"/>
        <v>130.5679497114285</v>
      </c>
      <c r="FW36" s="213"/>
      <c r="FX36" s="217">
        <f t="shared" si="619"/>
        <v>7.7656090450581896</v>
      </c>
      <c r="FY36" s="218">
        <f t="shared" si="620"/>
        <v>3.0989941285500784</v>
      </c>
      <c r="FZ36" s="219">
        <f t="shared" si="621"/>
        <v>39.906646221421475</v>
      </c>
      <c r="GA36" s="220">
        <f t="shared" si="622"/>
        <v>1.2052011654737926</v>
      </c>
      <c r="GB36" s="40">
        <f>AVERAGE(AD36,P36,AR36,BF36,BT36,CJ36,DN36,EC36,ER36)</f>
        <v>42.808085053432883</v>
      </c>
      <c r="GC36" s="124">
        <f>_xlfn.STDEV.P(AD36,P36,AR36,BF36,BT36,CJ36,DN36,EC36,ER36)</f>
        <v>5.7748262426752675</v>
      </c>
      <c r="GD36" s="120">
        <f t="shared" si="623"/>
        <v>13.490036369221261</v>
      </c>
      <c r="GE36" s="126">
        <f t="shared" si="624"/>
        <v>-3.2323543573967024</v>
      </c>
      <c r="GF36" s="62">
        <f>AVERAGE(R36,AF36,AT36,BH36,BV36,CL36,DP36,EE36,ET36)</f>
        <v>0.22334290137714119</v>
      </c>
      <c r="GG36" s="63">
        <f>_xlfn.STDEV.P(R36,AF36,AT36,BH36,BV36,CL36,DP36,EE36,ET36)</f>
        <v>1.0549672834815671</v>
      </c>
      <c r="GH36" s="64">
        <f t="shared" si="625"/>
        <v>472.35317396550192</v>
      </c>
      <c r="GI36" s="105">
        <f>AVERAGE(Q36,AE36,AS36,BG36,BU36,CK36,DO36,ED36,ES36)</f>
        <v>1.0903764939166409</v>
      </c>
      <c r="GJ36" s="66">
        <f>_xlfn.STDEV.P(Q36,AE36,AS36,BG36,BU36,CK36,DO36,ED36,ES36)</f>
        <v>13.342944183630523</v>
      </c>
      <c r="GK36" s="230">
        <f t="shared" si="626"/>
        <v>1223.700644508812</v>
      </c>
      <c r="GL36" s="210">
        <f t="shared" si="157"/>
        <v>8.4051115931319611</v>
      </c>
      <c r="GM36" s="207">
        <f t="shared" si="158"/>
        <v>1.3787055409003637</v>
      </c>
      <c r="GN36" s="204">
        <f t="shared" si="159"/>
        <v>16.40317948933528</v>
      </c>
      <c r="GO36" s="142">
        <f t="shared" si="627"/>
        <v>-0.80638277325720864</v>
      </c>
      <c r="GP36" s="53">
        <f t="shared" si="628"/>
        <v>-0.85615871067884441</v>
      </c>
      <c r="GQ36" s="53">
        <f t="shared" si="629"/>
        <v>2.2123426955083811</v>
      </c>
      <c r="GR36" s="53">
        <f t="shared" si="630"/>
        <v>1.5024661522984939</v>
      </c>
      <c r="GS36" s="53">
        <f t="shared" si="631"/>
        <v>-0.61461105249798997</v>
      </c>
      <c r="GT36" s="53">
        <f t="shared" si="160"/>
        <v>0.85615871067884441</v>
      </c>
      <c r="GU36" s="67">
        <f t="shared" si="161"/>
        <v>2.2123426955083811</v>
      </c>
      <c r="GV36" s="142">
        <f t="shared" si="632"/>
        <v>-4.8259618894418344</v>
      </c>
      <c r="GW36" s="53">
        <f t="shared" si="633"/>
        <v>6.9592262718009836</v>
      </c>
      <c r="GX36" s="53">
        <f t="shared" si="634"/>
        <v>-0.57179640684686373</v>
      </c>
      <c r="GY36" s="53">
        <f t="shared" si="635"/>
        <v>0.43787238202603618</v>
      </c>
      <c r="GZ36" s="53">
        <f t="shared" si="636"/>
        <v>-1.9993403575383235</v>
      </c>
      <c r="HA36" s="53">
        <f t="shared" si="162"/>
        <v>4.8259618894418344</v>
      </c>
      <c r="HB36" s="53">
        <f t="shared" si="248"/>
        <v>6.9592262718009836</v>
      </c>
      <c r="HC36" s="142">
        <f t="shared" si="637"/>
        <v>-0.83400000000000318</v>
      </c>
      <c r="HD36" s="53">
        <f t="shared" si="638"/>
        <v>-0.99399999999999977</v>
      </c>
      <c r="HE36" s="53">
        <f t="shared" si="639"/>
        <v>-0.64399999999999835</v>
      </c>
      <c r="HF36" s="53">
        <f t="shared" si="640"/>
        <v>8.5999999999991417E-2</v>
      </c>
      <c r="HG36" s="53">
        <f t="shared" si="641"/>
        <v>2.3860000000000028</v>
      </c>
      <c r="HH36" s="96">
        <f t="shared" si="164"/>
        <v>0.99399999999999977</v>
      </c>
      <c r="HI36" s="96">
        <f t="shared" si="165"/>
        <v>2.3860000000000028</v>
      </c>
      <c r="HJ36" s="238">
        <f t="shared" si="642"/>
        <v>9.657964097496702</v>
      </c>
      <c r="HK36" s="96"/>
      <c r="HL36" s="96">
        <f t="shared" si="643"/>
        <v>-1.8488540843214807</v>
      </c>
      <c r="HM36" s="96">
        <f t="shared" si="644"/>
        <v>-9.172134716732522</v>
      </c>
      <c r="HN36" s="96">
        <f t="shared" si="645"/>
        <v>1.3630247035573078</v>
      </c>
      <c r="HO36" s="96">
        <f t="shared" si="166"/>
        <v>9.172134716732522</v>
      </c>
      <c r="HP36" s="96">
        <f t="shared" si="167"/>
        <v>9.657964097496702</v>
      </c>
      <c r="HQ36" s="68">
        <f t="shared" si="646"/>
        <v>1.9269870609981545</v>
      </c>
      <c r="HR36" s="50">
        <f t="shared" si="647"/>
        <v>2.2966728280961135</v>
      </c>
      <c r="HS36" s="50">
        <f t="shared" si="648"/>
        <v>1.487985212569308</v>
      </c>
      <c r="HT36" s="50">
        <f t="shared" si="649"/>
        <v>37.423350478180446</v>
      </c>
      <c r="HU36" s="50">
        <f t="shared" si="650"/>
        <v>13.081484904497843</v>
      </c>
      <c r="HV36" s="53">
        <f t="shared" si="168"/>
        <v>-1.487985212569308</v>
      </c>
      <c r="HW36" s="53">
        <f t="shared" si="169"/>
        <v>37.423350478180446</v>
      </c>
      <c r="HX36" s="68">
        <f t="shared" si="651"/>
        <v>-22.315074162423059</v>
      </c>
      <c r="HY36" s="50"/>
      <c r="HZ36" s="50">
        <f t="shared" si="652"/>
        <v>4.2718440025912248</v>
      </c>
      <c r="IA36" s="50">
        <f t="shared" si="653"/>
        <v>21.192547866757216</v>
      </c>
      <c r="IB36" s="50">
        <f t="shared" si="654"/>
        <v>-3.1493177069253839</v>
      </c>
      <c r="IC36" s="53">
        <f t="shared" si="170"/>
        <v>22.315074162423059</v>
      </c>
      <c r="ID36" s="53">
        <f t="shared" si="171"/>
        <v>21.192547866757216</v>
      </c>
      <c r="IE36" s="68">
        <f t="shared" si="655"/>
        <v>2.2259310247478958E-2</v>
      </c>
      <c r="IF36" s="50">
        <f t="shared" si="656"/>
        <v>0.14562007542179378</v>
      </c>
      <c r="IG36" s="50">
        <f t="shared" si="657"/>
        <v>0.27852734120516542</v>
      </c>
      <c r="IH36" s="50">
        <f t="shared" si="658"/>
        <v>0.11090050343572366</v>
      </c>
      <c r="II36" s="50">
        <f t="shared" si="659"/>
        <v>-0.55730723031016205</v>
      </c>
      <c r="IJ36" s="53">
        <f t="shared" si="172"/>
        <v>0.55730723031016205</v>
      </c>
      <c r="IK36" s="67">
        <f t="shared" si="173"/>
        <v>0.27852734120516542</v>
      </c>
      <c r="IL36" s="50">
        <f t="shared" si="660"/>
        <v>-2.0831789368236864</v>
      </c>
      <c r="IM36" s="50">
        <f t="shared" si="661"/>
        <v>-0.38748621911839976</v>
      </c>
      <c r="IN36" s="50">
        <f t="shared" si="662"/>
        <v>0.53119161246972368</v>
      </c>
      <c r="IO36" s="50">
        <f t="shared" si="663"/>
        <v>1.5114853364345331</v>
      </c>
      <c r="IP36" s="50">
        <f t="shared" si="664"/>
        <v>4.0501987919429494E-2</v>
      </c>
      <c r="IQ36" s="53">
        <f t="shared" si="665"/>
        <v>2.0831789368236864</v>
      </c>
      <c r="IR36" s="53">
        <f t="shared" si="666"/>
        <v>1.5114853364345331</v>
      </c>
      <c r="IS36" s="68">
        <f t="shared" si="667"/>
        <v>-2.2662983948775191</v>
      </c>
      <c r="IT36" s="50">
        <f t="shared" si="668"/>
        <v>-1.0017787861006378</v>
      </c>
      <c r="IU36" s="50">
        <f t="shared" si="669"/>
        <v>1.9338153543032162</v>
      </c>
      <c r="IV36" s="50">
        <f t="shared" si="670"/>
        <v>1.3915656488627706</v>
      </c>
      <c r="IW36" s="50">
        <f t="shared" si="671"/>
        <v>-5.7303822187827258E-2</v>
      </c>
      <c r="IX36" s="53">
        <f t="shared" si="176"/>
        <v>2.2662983948775191</v>
      </c>
      <c r="IY36" s="53">
        <f t="shared" si="177"/>
        <v>1.9338153543032162</v>
      </c>
      <c r="IZ36" s="68">
        <f t="shared" si="672"/>
        <v>-1.0029763846679014</v>
      </c>
      <c r="JA36" s="50">
        <f t="shared" si="673"/>
        <v>9.0865190588696301</v>
      </c>
      <c r="JB36" s="50">
        <f t="shared" si="674"/>
        <v>0.63681854863365928</v>
      </c>
      <c r="JC36" s="50">
        <f t="shared" si="675"/>
        <v>0.66619361354175055</v>
      </c>
      <c r="JD36" s="50">
        <f t="shared" si="676"/>
        <v>-0.30003577750750665</v>
      </c>
      <c r="JE36" s="53">
        <f t="shared" si="178"/>
        <v>1.0029763846679014</v>
      </c>
      <c r="JF36" s="67">
        <f t="shared" si="179"/>
        <v>9.0865190588696301</v>
      </c>
    </row>
    <row r="37" spans="1:266" x14ac:dyDescent="0.25">
      <c r="A37" s="51">
        <v>5</v>
      </c>
      <c r="B37" s="52">
        <v>5</v>
      </c>
      <c r="C37" s="142">
        <v>488942</v>
      </c>
      <c r="D37" s="53">
        <v>4271475</v>
      </c>
      <c r="E37" s="54">
        <v>0.45400000000000001</v>
      </c>
      <c r="F37" s="55">
        <v>29</v>
      </c>
      <c r="G37" s="56">
        <v>0.3840277777777778</v>
      </c>
      <c r="H37" s="57">
        <v>0.46180555555555558</v>
      </c>
      <c r="I37" s="58">
        <f t="shared" si="126"/>
        <v>112</v>
      </c>
      <c r="J37" s="52">
        <v>0</v>
      </c>
      <c r="K37" s="52">
        <v>1.95</v>
      </c>
      <c r="L37" s="52">
        <f t="shared" si="127"/>
        <v>1.95</v>
      </c>
      <c r="M37" s="52">
        <v>0</v>
      </c>
      <c r="N37" s="52">
        <v>41.93</v>
      </c>
      <c r="O37" s="59">
        <f t="shared" si="180"/>
        <v>9.7744360902255636</v>
      </c>
      <c r="P37" s="40">
        <f t="shared" si="128"/>
        <v>41.93</v>
      </c>
      <c r="Q37" s="41">
        <f t="shared" si="557"/>
        <v>3.1192236598890974</v>
      </c>
      <c r="R37" s="42">
        <f t="shared" si="129"/>
        <v>0.30488652314705461</v>
      </c>
      <c r="S37" s="60">
        <f t="shared" si="130"/>
        <v>9.4695495670785093</v>
      </c>
      <c r="T37" s="55">
        <v>29</v>
      </c>
      <c r="U37" s="56">
        <v>0.46180555555555558</v>
      </c>
      <c r="V37" s="57">
        <v>0.55277777777777781</v>
      </c>
      <c r="W37" s="58">
        <f>(V37-U37)*60*24</f>
        <v>131</v>
      </c>
      <c r="X37" s="52">
        <v>0</v>
      </c>
      <c r="Y37" s="52">
        <v>1.75</v>
      </c>
      <c r="Z37" s="52">
        <f>Y37-X37</f>
        <v>1.75</v>
      </c>
      <c r="AA37" s="52">
        <v>0</v>
      </c>
      <c r="AB37" s="52">
        <v>41.45</v>
      </c>
      <c r="AC37" s="59">
        <f t="shared" si="1"/>
        <v>7.4996651935181475</v>
      </c>
      <c r="AD37" s="40">
        <f t="shared" si="133"/>
        <v>41.45</v>
      </c>
      <c r="AE37" s="41">
        <f t="shared" si="558"/>
        <v>4.2282809611829908</v>
      </c>
      <c r="AF37" s="42">
        <f t="shared" si="134"/>
        <v>0.31710691552999537</v>
      </c>
      <c r="AG37" s="60">
        <f t="shared" si="135"/>
        <v>7.1825582779881518</v>
      </c>
      <c r="AH37" s="55">
        <v>29</v>
      </c>
      <c r="AI37" s="56">
        <v>0.55277777777777781</v>
      </c>
      <c r="AJ37" s="57">
        <v>0.64166666666666672</v>
      </c>
      <c r="AK37" s="58">
        <f>(AJ37-AI37)*60*24</f>
        <v>128</v>
      </c>
      <c r="AL37" s="52">
        <v>0</v>
      </c>
      <c r="AM37" s="52">
        <v>1.1499999999999999</v>
      </c>
      <c r="AN37" s="52">
        <f>AM37-AL37</f>
        <v>1.1499999999999999</v>
      </c>
      <c r="AO37" s="52">
        <v>0</v>
      </c>
      <c r="AP37" s="52">
        <v>41.61</v>
      </c>
      <c r="AQ37" s="59">
        <f t="shared" si="3"/>
        <v>5.0438596491228074</v>
      </c>
      <c r="AR37" s="40">
        <f t="shared" si="559"/>
        <v>41.61</v>
      </c>
      <c r="AS37" s="41">
        <f t="shared" si="560"/>
        <v>3.8585951940850314</v>
      </c>
      <c r="AT37" s="42">
        <f t="shared" si="138"/>
        <v>0.19462212601744677</v>
      </c>
      <c r="AU37" s="60">
        <f t="shared" si="139"/>
        <v>4.8492375231053604</v>
      </c>
      <c r="AV37" s="55">
        <v>29</v>
      </c>
      <c r="AW37" s="57">
        <v>0.64166666666666672</v>
      </c>
      <c r="AX37" s="57">
        <v>0.73472222222222217</v>
      </c>
      <c r="AY37" s="58">
        <f t="shared" si="561"/>
        <v>133.99999999999983</v>
      </c>
      <c r="AZ37" s="52">
        <v>0</v>
      </c>
      <c r="BA37" s="52">
        <v>1.45</v>
      </c>
      <c r="BB37" s="52">
        <f t="shared" si="562"/>
        <v>1.45</v>
      </c>
      <c r="BC37" s="52">
        <v>0</v>
      </c>
      <c r="BD37" s="52">
        <v>40.15</v>
      </c>
      <c r="BE37" s="59">
        <f t="shared" si="8"/>
        <v>6.0748887143231292</v>
      </c>
      <c r="BF37" s="40">
        <f t="shared" si="563"/>
        <v>40.15</v>
      </c>
      <c r="BG37" s="41">
        <f t="shared" si="564"/>
        <v>7.2319778188539798</v>
      </c>
      <c r="BH37" s="42">
        <f t="shared" si="565"/>
        <v>0.43933460433991245</v>
      </c>
      <c r="BI37" s="60">
        <f t="shared" si="566"/>
        <v>5.6355541099832163</v>
      </c>
      <c r="BJ37" s="55">
        <v>29</v>
      </c>
      <c r="BK37" s="57">
        <v>0.73472222222222217</v>
      </c>
      <c r="BL37" s="57">
        <v>0.81180555555555556</v>
      </c>
      <c r="BM37" s="58">
        <f t="shared" si="567"/>
        <v>111.00000000000009</v>
      </c>
      <c r="BN37" s="52">
        <v>0</v>
      </c>
      <c r="BO37" s="52">
        <v>1.55</v>
      </c>
      <c r="BP37" s="52">
        <f t="shared" si="568"/>
        <v>1.55</v>
      </c>
      <c r="BQ37" s="52">
        <v>0</v>
      </c>
      <c r="BR37" s="52">
        <v>38.75</v>
      </c>
      <c r="BS37" s="59">
        <f t="shared" si="15"/>
        <v>7.8394183657341507</v>
      </c>
      <c r="BT37" s="40">
        <f t="shared" si="569"/>
        <v>38.75</v>
      </c>
      <c r="BU37" s="41">
        <f t="shared" si="570"/>
        <v>10.466728280961185</v>
      </c>
      <c r="BV37" s="42">
        <f t="shared" si="571"/>
        <v>0.82053061914916148</v>
      </c>
      <c r="BW37" s="60">
        <f t="shared" si="572"/>
        <v>7.0188877465849888</v>
      </c>
      <c r="BX37" s="164"/>
      <c r="BY37" s="55">
        <v>29</v>
      </c>
      <c r="BZ37" s="57">
        <v>0.40763888888888888</v>
      </c>
      <c r="CA37" s="57">
        <v>0.49861111111111112</v>
      </c>
      <c r="CB37" s="58">
        <f t="shared" si="573"/>
        <v>131</v>
      </c>
      <c r="CC37" s="52">
        <v>1.95</v>
      </c>
      <c r="CD37" s="52">
        <v>5.85</v>
      </c>
      <c r="CE37" s="52">
        <f t="shared" si="574"/>
        <v>3.8999999999999995</v>
      </c>
      <c r="CF37" s="52">
        <v>0.495</v>
      </c>
      <c r="CG37" s="52">
        <v>26.91</v>
      </c>
      <c r="CH37" s="133">
        <v>2</v>
      </c>
      <c r="CI37" s="59">
        <f t="shared" si="21"/>
        <v>16.713539574126155</v>
      </c>
      <c r="CJ37" s="40">
        <f t="shared" si="575"/>
        <v>40.117500000000007</v>
      </c>
      <c r="CK37" s="41">
        <f t="shared" si="576"/>
        <v>7.3070702402957348</v>
      </c>
      <c r="CL37" s="42">
        <f t="shared" si="577"/>
        <v>1.2212700763210227</v>
      </c>
      <c r="CM37" s="60">
        <f t="shared" si="578"/>
        <v>15.492269497805133</v>
      </c>
      <c r="CN37" s="55">
        <v>29</v>
      </c>
      <c r="CO37" s="57">
        <v>0.49861111111111112</v>
      </c>
      <c r="CP37" s="57">
        <v>0.57986111111111105</v>
      </c>
      <c r="CQ37" s="58">
        <f t="shared" si="579"/>
        <v>116.99999999999991</v>
      </c>
      <c r="CR37" s="52">
        <v>2.15</v>
      </c>
      <c r="CS37" s="52">
        <v>4.0999999999999996</v>
      </c>
      <c r="CT37" s="52">
        <f t="shared" si="580"/>
        <v>1.9499999999999997</v>
      </c>
      <c r="CU37" s="52">
        <v>0.495</v>
      </c>
      <c r="CV37" s="52">
        <v>27.75</v>
      </c>
      <c r="CW37" s="136">
        <v>2</v>
      </c>
      <c r="CX37" s="59">
        <f t="shared" si="27"/>
        <v>9.356725146198837</v>
      </c>
      <c r="CY37" s="40">
        <f t="shared" si="581"/>
        <v>57.800384615384615</v>
      </c>
      <c r="CZ37" s="41">
        <f>(($K$2-CY37)/$K$2)*100</f>
        <v>-33.549872031849844</v>
      </c>
      <c r="DA37" s="42">
        <f t="shared" si="582"/>
        <v>-3.1391693129216254</v>
      </c>
      <c r="DB37" s="60">
        <f t="shared" si="583"/>
        <v>12.495894459120462</v>
      </c>
      <c r="DC37" s="55">
        <v>29</v>
      </c>
      <c r="DD37" s="57">
        <v>0.57986111111111105</v>
      </c>
      <c r="DE37" s="57">
        <v>0.66597222222222219</v>
      </c>
      <c r="DF37" s="58">
        <f t="shared" si="584"/>
        <v>124.00000000000003</v>
      </c>
      <c r="DG37" s="52">
        <v>2.0499999999999998</v>
      </c>
      <c r="DH37" s="52">
        <v>4.6500000000000004</v>
      </c>
      <c r="DI37" s="52">
        <f t="shared" si="585"/>
        <v>2.6000000000000005</v>
      </c>
      <c r="DJ37" s="52">
        <v>0.495</v>
      </c>
      <c r="DK37" s="52">
        <v>27.75</v>
      </c>
      <c r="DL37" s="136">
        <v>2</v>
      </c>
      <c r="DM37" s="59">
        <f t="shared" si="34"/>
        <v>11.771363893604979</v>
      </c>
      <c r="DN37" s="40">
        <f t="shared" si="586"/>
        <v>49.239519230769233</v>
      </c>
      <c r="DO37" s="41">
        <f t="shared" si="587"/>
        <v>-13.769683989762548</v>
      </c>
      <c r="DP37" s="42">
        <f t="shared" si="588"/>
        <v>-1.620879609434414</v>
      </c>
      <c r="DQ37" s="60">
        <f t="shared" si="589"/>
        <v>13.392243503039394</v>
      </c>
      <c r="DR37" s="55">
        <v>29</v>
      </c>
      <c r="DS37" s="57">
        <v>0.66597222222222219</v>
      </c>
      <c r="DT37" s="57">
        <v>0.73402777777777783</v>
      </c>
      <c r="DU37" s="58">
        <f t="shared" si="590"/>
        <v>98.000000000000142</v>
      </c>
      <c r="DV37" s="52">
        <v>1.9</v>
      </c>
      <c r="DW37" s="52">
        <v>3.6</v>
      </c>
      <c r="DX37" s="52">
        <f>DW37-DV37</f>
        <v>1.7000000000000002</v>
      </c>
      <c r="DY37" s="52">
        <v>0.495</v>
      </c>
      <c r="DZ37" s="52">
        <v>23.7</v>
      </c>
      <c r="EA37" s="136">
        <v>2</v>
      </c>
      <c r="EB37" s="59">
        <f t="shared" si="592"/>
        <v>9.73863229502326</v>
      </c>
      <c r="EC37" s="40">
        <f t="shared" si="593"/>
        <v>49.634999999999991</v>
      </c>
      <c r="ED37" s="41">
        <f t="shared" si="594"/>
        <v>-14.683456561922343</v>
      </c>
      <c r="EE37" s="42">
        <f t="shared" si="595"/>
        <v>-1.4299678427650813</v>
      </c>
      <c r="EF37" s="60">
        <f t="shared" si="596"/>
        <v>11.168600137788342</v>
      </c>
      <c r="EG37" s="55">
        <v>29</v>
      </c>
      <c r="EH37" s="57">
        <v>0.73402777777777783</v>
      </c>
      <c r="EI37" s="57">
        <v>0.79999999999999993</v>
      </c>
      <c r="EJ37" s="58">
        <f t="shared" si="597"/>
        <v>94.999999999999829</v>
      </c>
      <c r="EK37" s="52">
        <v>2.1</v>
      </c>
      <c r="EL37" s="52">
        <v>3.55</v>
      </c>
      <c r="EM37" s="52">
        <f t="shared" si="598"/>
        <v>1.4499999999999997</v>
      </c>
      <c r="EN37" s="52">
        <v>0.495</v>
      </c>
      <c r="EO37" s="52">
        <v>21.2</v>
      </c>
      <c r="EP37" s="136">
        <v>2</v>
      </c>
      <c r="EQ37" s="59">
        <f t="shared" si="599"/>
        <v>8.5687903970452588</v>
      </c>
      <c r="ER37" s="40">
        <f t="shared" si="600"/>
        <v>51.186551724137928</v>
      </c>
      <c r="ES37" s="41">
        <f t="shared" si="601"/>
        <v>-18.268372745235506</v>
      </c>
      <c r="ET37" s="42">
        <f t="shared" si="602"/>
        <v>-1.5653785694901734</v>
      </c>
      <c r="EU37" s="97">
        <f t="shared" si="603"/>
        <v>10.134168966535432</v>
      </c>
      <c r="EV37" s="164"/>
      <c r="EW37" s="108">
        <f t="shared" si="604"/>
        <v>7.2464536025847597</v>
      </c>
      <c r="EX37" s="61">
        <f t="shared" si="605"/>
        <v>1.6143359742738224</v>
      </c>
      <c r="EY37" s="61">
        <f t="shared" si="606"/>
        <v>22.277600365756843</v>
      </c>
      <c r="EZ37" s="105">
        <f t="shared" si="607"/>
        <v>40.777999999999999</v>
      </c>
      <c r="FA37" s="159">
        <f t="shared" si="608"/>
        <v>1.181361925914324</v>
      </c>
      <c r="FB37" s="177">
        <f t="shared" si="146"/>
        <v>2.8970570550647996</v>
      </c>
      <c r="FC37" s="241">
        <f t="shared" si="147"/>
        <v>5.7809611829944574</v>
      </c>
      <c r="FD37" s="65">
        <f t="shared" si="609"/>
        <v>0.41529615763671418</v>
      </c>
      <c r="FE37" s="170">
        <f t="shared" si="610"/>
        <v>0.21694296881988084</v>
      </c>
      <c r="FF37" s="170">
        <f t="shared" si="611"/>
        <v>5.7310262428035266</v>
      </c>
      <c r="FG37" s="166">
        <f t="shared" si="612"/>
        <v>6.8311574449480448</v>
      </c>
      <c r="FH37" s="168">
        <f t="shared" si="613"/>
        <v>1.5797032704220133</v>
      </c>
      <c r="FI37" s="168">
        <f t="shared" si="614"/>
        <v>94.268973757196463</v>
      </c>
      <c r="FJ37" s="164"/>
      <c r="FK37" s="59">
        <f t="shared" si="615"/>
        <v>11.229810261199697</v>
      </c>
      <c r="FL37" s="101">
        <f t="shared" si="616"/>
        <v>2.9386273600609112</v>
      </c>
      <c r="FM37" s="105">
        <f>AVERAGE(CJ37,CY37,DN37,EC37,ER37)</f>
        <v>49.595791114058351</v>
      </c>
      <c r="FN37" s="159">
        <f>_xlfn.STDEV.P(CJ37,CY37,DN37,EC37,ER37)</f>
        <v>5.65353594266427</v>
      </c>
      <c r="FO37" s="177">
        <f t="shared" si="149"/>
        <v>11.399225248091117</v>
      </c>
      <c r="FP37" s="241">
        <f t="shared" si="150"/>
        <v>-14.592863017694901</v>
      </c>
      <c r="FQ37" s="191">
        <f t="shared" si="617"/>
        <v>-1.3068250516580542</v>
      </c>
      <c r="FR37" s="195">
        <f t="shared" si="151"/>
        <v>1.4092121771927879</v>
      </c>
      <c r="FS37" s="198">
        <f t="shared" si="152"/>
        <v>-11.637107139497155</v>
      </c>
      <c r="FT37" s="210">
        <f t="shared" si="618"/>
        <v>12.536635312857753</v>
      </c>
      <c r="FU37" s="207">
        <f t="shared" si="153"/>
        <v>1.8500196438382526</v>
      </c>
      <c r="FV37" s="204">
        <f t="shared" si="154"/>
        <v>111.63710713949718</v>
      </c>
      <c r="FW37" s="213"/>
      <c r="FX37" s="217">
        <f t="shared" si="619"/>
        <v>9.2381319318922301</v>
      </c>
      <c r="FY37" s="218">
        <f t="shared" si="620"/>
        <v>3.0963830943537203</v>
      </c>
      <c r="FZ37" s="219">
        <f t="shared" si="621"/>
        <v>33.517415828023296</v>
      </c>
      <c r="GA37" s="220">
        <f t="shared" si="622"/>
        <v>-3.7569456244516792</v>
      </c>
      <c r="GB37" s="40">
        <f>AVERAGE(AD37,P37,AR37,BF37,BT37,CJ37,CY37,DN37,EC37,ER37)</f>
        <v>45.186895557029182</v>
      </c>
      <c r="GC37" s="124">
        <f>_xlfn.STDEV.P(AD37,P37,AR37,BF37,BT37,CJ37,CY37,DN37,EC37,ER37)</f>
        <v>6.0097755665490293</v>
      </c>
      <c r="GD37" s="120">
        <f t="shared" si="623"/>
        <v>13.299819543841535</v>
      </c>
      <c r="GE37" s="126">
        <f t="shared" si="624"/>
        <v>-4.8279109754948557</v>
      </c>
      <c r="GF37" s="62">
        <f>AVERAGE(R37,AF37,AT37,BH37,BV37,CL37,DA37,DP37,EE37,ET37)</f>
        <v>-0.44576444701067003</v>
      </c>
      <c r="GG37" s="63">
        <f>_xlfn.STDEV.P(R37,AF37,AT37,BH37,BV37,CL37,DA37,DP37,EE37,ET37)</f>
        <v>1.3258570703172079</v>
      </c>
      <c r="GH37" s="64">
        <f t="shared" si="625"/>
        <v>-297.43445876146143</v>
      </c>
      <c r="GI37" s="105">
        <f>AVERAGE(Q37,AE37,AS37,BG37,BU37,CK37,CZ37,DO37,ED37,ES37)</f>
        <v>-4.4059509173502223</v>
      </c>
      <c r="GJ37" s="66">
        <f>_xlfn.STDEV.P(Q37,AE37,AS37,BG37,BU37,CK37,CZ37,DO37,ED37,ES37)</f>
        <v>13.885803065039376</v>
      </c>
      <c r="GK37" s="230">
        <f t="shared" si="626"/>
        <v>-315.16018506602927</v>
      </c>
      <c r="GL37" s="210">
        <f t="shared" si="157"/>
        <v>9.6838963789028973</v>
      </c>
      <c r="GM37" s="207">
        <f t="shared" si="158"/>
        <v>3.3312365538770439</v>
      </c>
      <c r="GN37" s="204">
        <f t="shared" si="159"/>
        <v>34.39975422635041</v>
      </c>
      <c r="GO37" s="142">
        <f t="shared" si="627"/>
        <v>1.9916783293074705</v>
      </c>
      <c r="GP37" s="53">
        <f t="shared" si="628"/>
        <v>-0.25321159093338785</v>
      </c>
      <c r="GQ37" s="53">
        <f t="shared" si="629"/>
        <v>2.2025939534619523</v>
      </c>
      <c r="GR37" s="53">
        <f t="shared" si="630"/>
        <v>1.1715648882616305</v>
      </c>
      <c r="GS37" s="53">
        <f t="shared" si="631"/>
        <v>-0.59296476314939106</v>
      </c>
      <c r="GT37" s="53">
        <f t="shared" si="160"/>
        <v>0.59296476314939106</v>
      </c>
      <c r="GU37" s="67">
        <f t="shared" si="161"/>
        <v>2.2025939534619523</v>
      </c>
      <c r="GV37" s="142">
        <f t="shared" si="632"/>
        <v>-5.4837293129264584</v>
      </c>
      <c r="GW37" s="53">
        <f t="shared" si="633"/>
        <v>1.8730851150008601</v>
      </c>
      <c r="GX37" s="53">
        <f t="shared" si="634"/>
        <v>-0.54155363240528231</v>
      </c>
      <c r="GY37" s="53">
        <f t="shared" si="635"/>
        <v>1.4911779661764371</v>
      </c>
      <c r="GZ37" s="53">
        <f t="shared" si="636"/>
        <v>2.6610198641544383</v>
      </c>
      <c r="HA37" s="53">
        <f t="shared" si="162"/>
        <v>5.4837293129264584</v>
      </c>
      <c r="HB37" s="53">
        <f t="shared" si="248"/>
        <v>2.6610198641544383</v>
      </c>
      <c r="HC37" s="142">
        <f t="shared" si="637"/>
        <v>-1.152000000000001</v>
      </c>
      <c r="HD37" s="53">
        <f t="shared" si="638"/>
        <v>-0.67200000000000415</v>
      </c>
      <c r="HE37" s="53">
        <f t="shared" si="639"/>
        <v>-0.83200000000000074</v>
      </c>
      <c r="HF37" s="53">
        <f t="shared" si="640"/>
        <v>0.62800000000000011</v>
      </c>
      <c r="HG37" s="53">
        <f t="shared" si="641"/>
        <v>2.0279999999999987</v>
      </c>
      <c r="HH37" s="96">
        <f t="shared" si="164"/>
        <v>1.152000000000001</v>
      </c>
      <c r="HI37" s="96">
        <f t="shared" si="165"/>
        <v>2.0279999999999987</v>
      </c>
      <c r="HJ37" s="238">
        <f t="shared" si="642"/>
        <v>9.4782911140583437</v>
      </c>
      <c r="HK37" s="96">
        <f>FM37-CY37</f>
        <v>-8.204593501326265</v>
      </c>
      <c r="HL37" s="96">
        <f t="shared" si="643"/>
        <v>0.35627188328911785</v>
      </c>
      <c r="HM37" s="96">
        <f t="shared" si="644"/>
        <v>-3.9208885941640403E-2</v>
      </c>
      <c r="HN37" s="96">
        <f t="shared" si="645"/>
        <v>-1.5907606100795775</v>
      </c>
      <c r="HO37" s="96">
        <f t="shared" si="166"/>
        <v>8.204593501326265</v>
      </c>
      <c r="HP37" s="96">
        <f t="shared" si="167"/>
        <v>9.4782911140583437</v>
      </c>
      <c r="HQ37" s="68">
        <f t="shared" si="646"/>
        <v>2.6617375231053599</v>
      </c>
      <c r="HR37" s="50">
        <f t="shared" si="647"/>
        <v>1.5526802218114666</v>
      </c>
      <c r="HS37" s="50">
        <f t="shared" si="648"/>
        <v>1.922365988909426</v>
      </c>
      <c r="HT37" s="50">
        <f t="shared" si="649"/>
        <v>20.464417744916801</v>
      </c>
      <c r="HU37" s="50">
        <f t="shared" si="650"/>
        <v>24.049333928229963</v>
      </c>
      <c r="HV37" s="53">
        <f t="shared" si="168"/>
        <v>-1.5526802218114666</v>
      </c>
      <c r="HW37" s="53">
        <f t="shared" si="169"/>
        <v>24.049333928229963</v>
      </c>
      <c r="HX37" s="68">
        <f t="shared" si="651"/>
        <v>-21.899933257990636</v>
      </c>
      <c r="HY37" s="50">
        <f>FP37-CZ37</f>
        <v>18.957009014154941</v>
      </c>
      <c r="HZ37" s="50">
        <f t="shared" si="652"/>
        <v>-0.82317902793235298</v>
      </c>
      <c r="IA37" s="50">
        <f t="shared" si="653"/>
        <v>9.0593544227441924E-2</v>
      </c>
      <c r="IB37" s="50">
        <f t="shared" si="654"/>
        <v>3.6755097275406055</v>
      </c>
      <c r="IC37" s="53">
        <f t="shared" si="170"/>
        <v>21.899933257990636</v>
      </c>
      <c r="ID37" s="53">
        <f t="shared" si="171"/>
        <v>18.957009014154941</v>
      </c>
      <c r="IE37" s="68">
        <f t="shared" si="655"/>
        <v>0.11040963448965957</v>
      </c>
      <c r="IF37" s="50">
        <f t="shared" si="656"/>
        <v>9.818924210671881E-2</v>
      </c>
      <c r="IG37" s="50">
        <f t="shared" si="657"/>
        <v>0.22067403161926741</v>
      </c>
      <c r="IH37" s="50">
        <f t="shared" si="658"/>
        <v>-2.4038446703198268E-2</v>
      </c>
      <c r="II37" s="50">
        <f t="shared" si="659"/>
        <v>-0.4052344615124473</v>
      </c>
      <c r="IJ37" s="53">
        <f t="shared" si="172"/>
        <v>0.4052344615124473</v>
      </c>
      <c r="IK37" s="67">
        <f t="shared" si="173"/>
        <v>0.22067403161926741</v>
      </c>
      <c r="IL37" s="50">
        <f t="shared" si="660"/>
        <v>-2.5280951279790767</v>
      </c>
      <c r="IM37" s="50">
        <f t="shared" si="661"/>
        <v>1.8323442612635712</v>
      </c>
      <c r="IN37" s="50">
        <f t="shared" si="662"/>
        <v>0.31405455777635982</v>
      </c>
      <c r="IO37" s="50">
        <f t="shared" si="663"/>
        <v>0.12314279110702708</v>
      </c>
      <c r="IP37" s="50">
        <f t="shared" si="664"/>
        <v>0.25855351783211922</v>
      </c>
      <c r="IQ37" s="53">
        <f t="shared" si="665"/>
        <v>2.5280951279790767</v>
      </c>
      <c r="IR37" s="53">
        <f t="shared" si="666"/>
        <v>1.8323442612635712</v>
      </c>
      <c r="IS37" s="68">
        <f t="shared" si="667"/>
        <v>-2.6383921221304645</v>
      </c>
      <c r="IT37" s="50">
        <f t="shared" si="668"/>
        <v>-0.35140083304010705</v>
      </c>
      <c r="IU37" s="50">
        <f t="shared" si="669"/>
        <v>1.9819199218426844</v>
      </c>
      <c r="IV37" s="50">
        <f t="shared" si="670"/>
        <v>1.1956033349648285</v>
      </c>
      <c r="IW37" s="50">
        <f t="shared" si="671"/>
        <v>-0.18773030163694404</v>
      </c>
      <c r="IX37" s="53">
        <f t="shared" si="176"/>
        <v>2.6383921221304645</v>
      </c>
      <c r="IY37" s="53">
        <f t="shared" si="177"/>
        <v>1.9819199218426844</v>
      </c>
      <c r="IZ37" s="68">
        <f t="shared" si="672"/>
        <v>-2.9556341849473799</v>
      </c>
      <c r="JA37" s="50">
        <f t="shared" si="673"/>
        <v>4.0740853737290195E-2</v>
      </c>
      <c r="JB37" s="50">
        <f t="shared" si="674"/>
        <v>-0.85560819018164125</v>
      </c>
      <c r="JC37" s="50">
        <f t="shared" si="675"/>
        <v>1.3680351750694104</v>
      </c>
      <c r="JD37" s="50">
        <f t="shared" si="676"/>
        <v>2.4024663463223206</v>
      </c>
      <c r="JE37" s="53">
        <f t="shared" si="178"/>
        <v>2.9556341849473799</v>
      </c>
      <c r="JF37" s="67">
        <f t="shared" si="179"/>
        <v>2.4024663463223206</v>
      </c>
    </row>
    <row r="38" spans="1:266" ht="15.75" thickBot="1" x14ac:dyDescent="0.3">
      <c r="A38" s="69">
        <v>5</v>
      </c>
      <c r="B38" s="70">
        <v>6</v>
      </c>
      <c r="C38" s="143">
        <v>488944.8</v>
      </c>
      <c r="D38" s="71">
        <v>4271475.0999999996</v>
      </c>
      <c r="E38" s="72">
        <v>0.438</v>
      </c>
      <c r="F38" s="73">
        <v>30</v>
      </c>
      <c r="G38" s="74">
        <v>0.3833333333333333</v>
      </c>
      <c r="H38" s="75">
        <v>0.46111111111111108</v>
      </c>
      <c r="I38" s="76">
        <f t="shared" si="126"/>
        <v>112</v>
      </c>
      <c r="J38" s="70">
        <v>0</v>
      </c>
      <c r="K38" s="70">
        <v>1.85</v>
      </c>
      <c r="L38" s="70">
        <f t="shared" si="127"/>
        <v>1.85</v>
      </c>
      <c r="M38" s="70">
        <v>0</v>
      </c>
      <c r="N38" s="70">
        <v>42.01</v>
      </c>
      <c r="O38" s="77">
        <f t="shared" si="180"/>
        <v>9.2731829573934839</v>
      </c>
      <c r="P38" s="78">
        <f t="shared" si="128"/>
        <v>42.01</v>
      </c>
      <c r="Q38" s="79">
        <f t="shared" si="557"/>
        <v>2.9343807763401184</v>
      </c>
      <c r="R38" s="80">
        <f t="shared" si="129"/>
        <v>0.27211049805660248</v>
      </c>
      <c r="S38" s="81">
        <f t="shared" si="130"/>
        <v>9.001072459336882</v>
      </c>
      <c r="T38" s="73">
        <v>30</v>
      </c>
      <c r="U38" s="74">
        <v>0.46111111111111108</v>
      </c>
      <c r="V38" s="75">
        <v>0.55069444444444449</v>
      </c>
      <c r="W38" s="76">
        <f>(V38-U38)*60*24</f>
        <v>129.00000000000011</v>
      </c>
      <c r="X38" s="70">
        <v>0</v>
      </c>
      <c r="Y38" s="70">
        <v>2.1</v>
      </c>
      <c r="Z38" s="70">
        <f>Y38-X38</f>
        <v>2.1</v>
      </c>
      <c r="AA38" s="70">
        <v>0</v>
      </c>
      <c r="AB38" s="70">
        <v>41.87</v>
      </c>
      <c r="AC38" s="77">
        <f t="shared" si="1"/>
        <v>9.1391268869848954</v>
      </c>
      <c r="AD38" s="78">
        <f t="shared" si="133"/>
        <v>41.87</v>
      </c>
      <c r="AE38" s="79">
        <f t="shared" si="558"/>
        <v>3.2578558225508405</v>
      </c>
      <c r="AF38" s="80">
        <f t="shared" si="134"/>
        <v>0.29773957741794677</v>
      </c>
      <c r="AG38" s="81">
        <f t="shared" si="135"/>
        <v>8.8413873095669491</v>
      </c>
      <c r="AH38" s="73">
        <v>30</v>
      </c>
      <c r="AI38" s="74">
        <v>0.55069444444444449</v>
      </c>
      <c r="AJ38" s="75">
        <v>0.64027777777777783</v>
      </c>
      <c r="AK38" s="76">
        <f>(AJ38-AI38)*60*24</f>
        <v>129.00000000000003</v>
      </c>
      <c r="AL38" s="70">
        <v>0</v>
      </c>
      <c r="AM38" s="70">
        <v>1</v>
      </c>
      <c r="AN38" s="70">
        <f>AM38-AL38</f>
        <v>1</v>
      </c>
      <c r="AO38" s="70">
        <v>0</v>
      </c>
      <c r="AP38" s="70">
        <v>41.65</v>
      </c>
      <c r="AQ38" s="77">
        <f t="shared" si="3"/>
        <v>4.3519651842785247</v>
      </c>
      <c r="AR38" s="78">
        <f t="shared" si="559"/>
        <v>41.65</v>
      </c>
      <c r="AS38" s="79">
        <f t="shared" si="560"/>
        <v>3.7661737523105421</v>
      </c>
      <c r="AT38" s="80">
        <f t="shared" si="138"/>
        <v>0.16390257047999093</v>
      </c>
      <c r="AU38" s="82">
        <f t="shared" si="139"/>
        <v>4.1880626137985342</v>
      </c>
      <c r="AV38" s="73">
        <v>30</v>
      </c>
      <c r="AW38" s="75">
        <v>0.64027777777777783</v>
      </c>
      <c r="AX38" s="75">
        <v>0.73402777777777783</v>
      </c>
      <c r="AY38" s="76">
        <f t="shared" si="561"/>
        <v>135</v>
      </c>
      <c r="AZ38" s="70">
        <v>0</v>
      </c>
      <c r="BA38" s="70">
        <v>1.35</v>
      </c>
      <c r="BB38" s="70">
        <f t="shared" si="562"/>
        <v>1.35</v>
      </c>
      <c r="BC38" s="70">
        <v>0</v>
      </c>
      <c r="BD38" s="70">
        <v>41.61</v>
      </c>
      <c r="BE38" s="77">
        <f t="shared" si="8"/>
        <v>5.6140350877192988</v>
      </c>
      <c r="BF38" s="78">
        <f t="shared" si="563"/>
        <v>41.61</v>
      </c>
      <c r="BG38" s="79">
        <f t="shared" si="564"/>
        <v>3.8585951940850314</v>
      </c>
      <c r="BH38" s="80">
        <f t="shared" si="565"/>
        <v>0.21662288808898425</v>
      </c>
      <c r="BI38" s="82">
        <f t="shared" si="566"/>
        <v>5.3974121996303142</v>
      </c>
      <c r="BJ38" s="73">
        <v>30</v>
      </c>
      <c r="BK38" s="75">
        <v>0.73402777777777783</v>
      </c>
      <c r="BL38" s="75">
        <v>0.81111111111111101</v>
      </c>
      <c r="BM38" s="76">
        <f t="shared" si="567"/>
        <v>110.99999999999977</v>
      </c>
      <c r="BN38" s="70">
        <v>0</v>
      </c>
      <c r="BO38" s="70">
        <v>1.25</v>
      </c>
      <c r="BP38" s="70">
        <f t="shared" si="568"/>
        <v>1.25</v>
      </c>
      <c r="BQ38" s="70">
        <v>0</v>
      </c>
      <c r="BR38" s="70">
        <v>38.35</v>
      </c>
      <c r="BS38" s="77">
        <f t="shared" si="15"/>
        <v>6.3221115852694938</v>
      </c>
      <c r="BT38" s="78">
        <f t="shared" si="569"/>
        <v>38.35</v>
      </c>
      <c r="BU38" s="79">
        <f t="shared" si="570"/>
        <v>11.390942698706098</v>
      </c>
      <c r="BV38" s="80">
        <f t="shared" si="571"/>
        <v>0.7201481080263078</v>
      </c>
      <c r="BW38" s="82">
        <f t="shared" si="572"/>
        <v>5.6019634772431859</v>
      </c>
      <c r="BX38" s="188"/>
      <c r="BY38" s="73">
        <v>30</v>
      </c>
      <c r="BZ38" s="75">
        <v>0.40763888888888888</v>
      </c>
      <c r="CA38" s="75">
        <v>0.49861111111111112</v>
      </c>
      <c r="CB38" s="76">
        <f t="shared" si="573"/>
        <v>131</v>
      </c>
      <c r="CC38" s="70">
        <v>2.0499999999999998</v>
      </c>
      <c r="CD38" s="70">
        <v>5.9</v>
      </c>
      <c r="CE38" s="70">
        <f t="shared" si="574"/>
        <v>3.8500000000000005</v>
      </c>
      <c r="CF38" s="70">
        <v>0.495</v>
      </c>
      <c r="CG38" s="70">
        <v>27.43</v>
      </c>
      <c r="CH38" s="134">
        <v>2</v>
      </c>
      <c r="CI38" s="77">
        <f t="shared" si="21"/>
        <v>16.499263425739926</v>
      </c>
      <c r="CJ38" s="78">
        <f t="shared" si="575"/>
        <v>41.772012987012985</v>
      </c>
      <c r="CK38" s="79">
        <f t="shared" si="576"/>
        <v>3.484258347936728</v>
      </c>
      <c r="CL38" s="80">
        <f t="shared" si="577"/>
        <v>0.57487696325941473</v>
      </c>
      <c r="CM38" s="82">
        <f t="shared" si="578"/>
        <v>15.924386462480511</v>
      </c>
      <c r="CN38" s="73">
        <v>30</v>
      </c>
      <c r="CO38" s="75">
        <v>0.49861111111111112</v>
      </c>
      <c r="CP38" s="75">
        <v>0.57986111111111105</v>
      </c>
      <c r="CQ38" s="76">
        <f t="shared" si="579"/>
        <v>116.99999999999991</v>
      </c>
      <c r="CR38" s="70">
        <v>2.4</v>
      </c>
      <c r="CS38" s="70">
        <v>4.8499999999999996</v>
      </c>
      <c r="CT38" s="70">
        <f t="shared" si="580"/>
        <v>2.4499999999999997</v>
      </c>
      <c r="CU38" s="70">
        <v>0.495</v>
      </c>
      <c r="CV38" s="70">
        <v>23.5</v>
      </c>
      <c r="CW38" s="137">
        <v>2</v>
      </c>
      <c r="CX38" s="77">
        <f t="shared" si="27"/>
        <v>11.755885440095973</v>
      </c>
      <c r="CY38" s="78">
        <f t="shared" si="581"/>
        <v>46.035510204081632</v>
      </c>
      <c r="CZ38" s="79">
        <f>(($K$2-CY38)/$K$2)*100</f>
        <v>-6.3667056471387022</v>
      </c>
      <c r="DA38" s="80">
        <f t="shared" si="582"/>
        <v>-0.74846262218574677</v>
      </c>
      <c r="DB38" s="82">
        <f t="shared" si="583"/>
        <v>12.50434806228172</v>
      </c>
      <c r="DC38" s="73">
        <v>30</v>
      </c>
      <c r="DD38" s="75">
        <v>0.57986111111111105</v>
      </c>
      <c r="DE38" s="75">
        <v>0.66527777777777775</v>
      </c>
      <c r="DF38" s="76">
        <f t="shared" si="584"/>
        <v>123.00000000000004</v>
      </c>
      <c r="DG38" s="70">
        <v>2.2000000000000002</v>
      </c>
      <c r="DH38" s="70">
        <v>4.4000000000000004</v>
      </c>
      <c r="DI38" s="70">
        <f t="shared" si="585"/>
        <v>2.2000000000000002</v>
      </c>
      <c r="DJ38" s="70">
        <v>0.495</v>
      </c>
      <c r="DK38" s="70">
        <v>23.5</v>
      </c>
      <c r="DL38" s="137">
        <v>2</v>
      </c>
      <c r="DM38" s="77">
        <f t="shared" si="34"/>
        <v>10.04136357153045</v>
      </c>
      <c r="DN38" s="78">
        <f t="shared" si="586"/>
        <v>46.505000000000003</v>
      </c>
      <c r="DO38" s="79">
        <f t="shared" si="587"/>
        <v>-7.4514787430683942</v>
      </c>
      <c r="DP38" s="80">
        <f t="shared" si="588"/>
        <v>-0.74823007204680481</v>
      </c>
      <c r="DQ38" s="82">
        <f t="shared" si="589"/>
        <v>10.789593643577255</v>
      </c>
      <c r="DR38" s="73">
        <v>30</v>
      </c>
      <c r="DS38" s="75">
        <v>0.66527777777777775</v>
      </c>
      <c r="DT38" s="75">
        <v>0.73333333333333339</v>
      </c>
      <c r="DU38" s="76">
        <f t="shared" si="590"/>
        <v>98.000000000000142</v>
      </c>
      <c r="DV38" s="70">
        <v>2.0499999999999998</v>
      </c>
      <c r="DW38" s="70">
        <v>3.45</v>
      </c>
      <c r="DX38" s="70">
        <f>DW38-DV38</f>
        <v>1.4000000000000004</v>
      </c>
      <c r="DY38" s="70">
        <v>0.495</v>
      </c>
      <c r="DZ38" s="70">
        <v>18.100000000000001</v>
      </c>
      <c r="EA38" s="137">
        <v>2</v>
      </c>
      <c r="EB38" s="77">
        <f t="shared" si="592"/>
        <v>8.0200501253132739</v>
      </c>
      <c r="EC38" s="78">
        <f>((DW38*DZ38)-(DV38*DY38))/DX38</f>
        <v>43.878749999999997</v>
      </c>
      <c r="ED38" s="79">
        <f t="shared" si="594"/>
        <v>-1.3834334565619117</v>
      </c>
      <c r="EE38" s="80">
        <f t="shared" si="595"/>
        <v>-0.11095205666661936</v>
      </c>
      <c r="EF38" s="82">
        <f t="shared" si="596"/>
        <v>8.131002181979893</v>
      </c>
      <c r="EG38" s="73">
        <v>30</v>
      </c>
      <c r="EH38" s="75">
        <v>0.73333333333333339</v>
      </c>
      <c r="EI38" s="75">
        <v>0.7993055555555556</v>
      </c>
      <c r="EJ38" s="76">
        <f t="shared" si="597"/>
        <v>94.999999999999986</v>
      </c>
      <c r="EK38" s="70">
        <v>2.1</v>
      </c>
      <c r="EL38" s="70">
        <v>2.95</v>
      </c>
      <c r="EM38" s="70">
        <f t="shared" si="598"/>
        <v>0.85000000000000009</v>
      </c>
      <c r="EN38" s="70">
        <v>0.495</v>
      </c>
      <c r="EO38" s="70">
        <v>14.5</v>
      </c>
      <c r="EP38" s="137">
        <v>2</v>
      </c>
      <c r="EQ38" s="77">
        <f t="shared" si="599"/>
        <v>5.0230840258541107</v>
      </c>
      <c r="ER38" s="78">
        <f t="shared" si="600"/>
        <v>49.100588235294126</v>
      </c>
      <c r="ES38" s="79">
        <f t="shared" si="601"/>
        <v>-13.448678917038178</v>
      </c>
      <c r="ET38" s="80">
        <f>(EQ38*ES38)/100</f>
        <v>-0.67553844237015437</v>
      </c>
      <c r="EU38" s="98">
        <f t="shared" si="603"/>
        <v>5.698622468224265</v>
      </c>
      <c r="EV38" s="188"/>
      <c r="EW38" s="174">
        <f t="shared" si="604"/>
        <v>6.9400843403291388</v>
      </c>
      <c r="EX38" s="83">
        <f t="shared" si="605"/>
        <v>1.9553922875581295</v>
      </c>
      <c r="EY38" s="83">
        <f t="shared" si="606"/>
        <v>28.175338968076485</v>
      </c>
      <c r="EZ38" s="106">
        <f t="shared" si="607"/>
        <v>41.097999999999999</v>
      </c>
      <c r="FA38" s="160">
        <f t="shared" si="608"/>
        <v>1.3817438257506334</v>
      </c>
      <c r="FB38" s="178">
        <f t="shared" si="146"/>
        <v>3.3620707230294258</v>
      </c>
      <c r="FC38" s="243">
        <f t="shared" si="147"/>
        <v>5.0415896487985261</v>
      </c>
      <c r="FD38" s="86">
        <f t="shared" si="609"/>
        <v>0.33410472841396643</v>
      </c>
      <c r="FE38" s="171">
        <f t="shared" si="610"/>
        <v>0.19847718111592075</v>
      </c>
      <c r="FF38" s="171">
        <f t="shared" si="611"/>
        <v>4.814130665134269</v>
      </c>
      <c r="FG38" s="167">
        <f t="shared" si="612"/>
        <v>6.6059796119151724</v>
      </c>
      <c r="FH38" s="169">
        <f t="shared" si="613"/>
        <v>1.9518464858175433</v>
      </c>
      <c r="FI38" s="169">
        <f t="shared" si="614"/>
        <v>95.185869334865743</v>
      </c>
      <c r="FJ38" s="165"/>
      <c r="FK38" s="77">
        <f t="shared" si="615"/>
        <v>10.267929317706747</v>
      </c>
      <c r="FL38" s="102">
        <f t="shared" si="616"/>
        <v>3.8381306185302764</v>
      </c>
      <c r="FM38" s="106">
        <f>AVERAGE(CJ38,CY38,DN38,EC38,ER38)</f>
        <v>45.458372285277747</v>
      </c>
      <c r="FN38" s="160">
        <f>_xlfn.STDEV.P(CJ38,CY38,DN38,EC38,ER38)</f>
        <v>2.4810766298987579</v>
      </c>
      <c r="FO38" s="178">
        <f t="shared" si="149"/>
        <v>5.4579090829045915</v>
      </c>
      <c r="FP38" s="243">
        <f t="shared" si="150"/>
        <v>-5.0332076831740924</v>
      </c>
      <c r="FQ38" s="192">
        <f t="shared" si="617"/>
        <v>-0.34166124600198211</v>
      </c>
      <c r="FR38" s="196">
        <f t="shared" si="151"/>
        <v>0.51682271066798324</v>
      </c>
      <c r="FS38" s="199">
        <f t="shared" si="152"/>
        <v>-3.3274600499323381</v>
      </c>
      <c r="FT38" s="211">
        <f t="shared" si="618"/>
        <v>10.609590563708728</v>
      </c>
      <c r="FU38" s="208">
        <f t="shared" si="153"/>
        <v>3.52506937615899</v>
      </c>
      <c r="FV38" s="205">
        <f t="shared" si="154"/>
        <v>103.32746004993234</v>
      </c>
      <c r="FW38" s="214"/>
      <c r="FX38" s="222">
        <f t="shared" si="619"/>
        <v>8.6040068290179423</v>
      </c>
      <c r="FY38" s="223">
        <f t="shared" si="620"/>
        <v>3.4707406803065912</v>
      </c>
      <c r="FZ38" s="224">
        <f t="shared" si="621"/>
        <v>40.338655573832689</v>
      </c>
      <c r="GA38" s="225">
        <f t="shared" si="622"/>
        <v>-2.4430642147750641</v>
      </c>
      <c r="GB38" s="78">
        <f>AVERAGE(AD38,P38,AR38,BF38,BT38,CJ38,CY38,DN38,EC38,ER38)</f>
        <v>43.278186142638866</v>
      </c>
      <c r="GC38" s="125">
        <f>_xlfn.STDEV.P(AD38,P38,AR38,BF38,BT38,CJ38,CY38,DN38,EC38,ER38)</f>
        <v>2.9640665036853449</v>
      </c>
      <c r="GD38" s="121">
        <f t="shared" si="623"/>
        <v>6.8488695295967243</v>
      </c>
      <c r="GE38" s="131">
        <f t="shared" si="624"/>
        <v>-4.8553722955172818</v>
      </c>
      <c r="GF38" s="84">
        <f>AVERAGE(R38,AF38,AT38,BH38,BV38,CL38,DA38,DP38,EE38,ET38)</f>
        <v>-3.7782587940078604E-3</v>
      </c>
      <c r="GG38" s="85">
        <f>_xlfn.STDEV.P(R38,AF38,AT38,BH38,BV38,CL38,DA38,DP38,EE38,ET38)</f>
        <v>0.51712122939166405</v>
      </c>
      <c r="GH38" s="226">
        <f>(GG38/GF38)*100</f>
        <v>-13686.760425511187</v>
      </c>
      <c r="GI38" s="106">
        <f>AVERAGE(Q38,AE38,AS38,BG38,BU38,CK38,CZ38,DO38,ED38,ES38)</f>
        <v>4.1909828122173916E-3</v>
      </c>
      <c r="GJ38" s="132">
        <f>_xlfn.STDEV.P(Q38,AE38,AS38,BG38,BU38,CK38,CZ38,DO38,ED38,ES38)</f>
        <v>6.8485824946519047</v>
      </c>
      <c r="GK38" s="231">
        <f t="shared" si="626"/>
        <v>163412.32597488066</v>
      </c>
      <c r="GL38" s="211">
        <f t="shared" si="157"/>
        <v>8.6077850878119513</v>
      </c>
      <c r="GM38" s="208">
        <f t="shared" si="158"/>
        <v>3.4821163921954748</v>
      </c>
      <c r="GN38" s="205">
        <f t="shared" si="159"/>
        <v>40.453105609315443</v>
      </c>
      <c r="GO38" s="143">
        <f t="shared" si="627"/>
        <v>1.6639224886888035</v>
      </c>
      <c r="GP38" s="71">
        <f t="shared" si="628"/>
        <v>-2.1990425466557566</v>
      </c>
      <c r="GQ38" s="71">
        <f t="shared" si="629"/>
        <v>2.588119156050614</v>
      </c>
      <c r="GR38" s="71">
        <f t="shared" si="630"/>
        <v>1.32604925260984</v>
      </c>
      <c r="GS38" s="71">
        <f t="shared" si="631"/>
        <v>0.617972755059645</v>
      </c>
      <c r="GT38" s="71">
        <f t="shared" si="160"/>
        <v>2.1990425466557566</v>
      </c>
      <c r="GU38" s="233">
        <f t="shared" si="161"/>
        <v>2.588119156050614</v>
      </c>
      <c r="GV38" s="143">
        <f t="shared" si="632"/>
        <v>-6.2313341080331792</v>
      </c>
      <c r="GW38" s="71">
        <f t="shared" si="633"/>
        <v>-1.4879561223892264</v>
      </c>
      <c r="GX38" s="71">
        <f t="shared" si="634"/>
        <v>0.22656574617629666</v>
      </c>
      <c r="GY38" s="71">
        <f t="shared" si="635"/>
        <v>2.2478791923934729</v>
      </c>
      <c r="GZ38" s="71">
        <f t="shared" si="636"/>
        <v>5.244845291852636</v>
      </c>
      <c r="HA38" s="71">
        <f t="shared" si="162"/>
        <v>6.2313341080331792</v>
      </c>
      <c r="HB38" s="71">
        <f t="shared" si="248"/>
        <v>5.244845291852636</v>
      </c>
      <c r="HC38" s="143">
        <f t="shared" si="637"/>
        <v>-0.91199999999999903</v>
      </c>
      <c r="HD38" s="71">
        <f t="shared" si="638"/>
        <v>-0.77199999999999847</v>
      </c>
      <c r="HE38" s="71">
        <f t="shared" si="639"/>
        <v>-0.5519999999999996</v>
      </c>
      <c r="HF38" s="71">
        <f t="shared" si="640"/>
        <v>-0.51200000000000045</v>
      </c>
      <c r="HG38" s="71">
        <f t="shared" si="641"/>
        <v>2.7479999999999976</v>
      </c>
      <c r="HH38" s="184">
        <f t="shared" si="164"/>
        <v>0.91199999999999903</v>
      </c>
      <c r="HI38" s="184">
        <f t="shared" si="165"/>
        <v>2.7479999999999976</v>
      </c>
      <c r="HJ38" s="239">
        <f t="shared" si="642"/>
        <v>3.6863592982647617</v>
      </c>
      <c r="HK38" s="184">
        <f>FM38-CY38</f>
        <v>-0.57713791880388499</v>
      </c>
      <c r="HL38" s="184">
        <f t="shared" si="643"/>
        <v>-1.0466277147222556</v>
      </c>
      <c r="HM38" s="184">
        <f t="shared" si="644"/>
        <v>1.5796222852777504</v>
      </c>
      <c r="HN38" s="184">
        <f t="shared" si="645"/>
        <v>-3.6422159500163787</v>
      </c>
      <c r="HO38" s="184">
        <f t="shared" si="166"/>
        <v>3.6422159500163787</v>
      </c>
      <c r="HP38" s="184">
        <f t="shared" si="167"/>
        <v>3.6863592982647617</v>
      </c>
      <c r="HQ38" s="87">
        <f t="shared" si="646"/>
        <v>2.1072088724584077</v>
      </c>
      <c r="HR38" s="88">
        <f t="shared" si="647"/>
        <v>1.7837338262476856</v>
      </c>
      <c r="HS38" s="88">
        <f t="shared" si="648"/>
        <v>1.275415896487984</v>
      </c>
      <c r="HT38" s="88">
        <f t="shared" si="649"/>
        <v>6.4250231053604381</v>
      </c>
      <c r="HU38" s="88">
        <f t="shared" si="650"/>
        <v>18.490268565836704</v>
      </c>
      <c r="HV38" s="71">
        <f t="shared" si="168"/>
        <v>-1.275415896487984</v>
      </c>
      <c r="HW38" s="71">
        <f t="shared" si="169"/>
        <v>18.490268565836704</v>
      </c>
      <c r="HX38" s="87">
        <f t="shared" si="651"/>
        <v>-8.5174660311108212</v>
      </c>
      <c r="HY38" s="88">
        <f>FP38-CZ38</f>
        <v>1.3334979639646098</v>
      </c>
      <c r="HZ38" s="88">
        <f t="shared" si="652"/>
        <v>2.4182710598943018</v>
      </c>
      <c r="IA38" s="88">
        <f t="shared" si="653"/>
        <v>-3.6497742266121804</v>
      </c>
      <c r="IB38" s="88">
        <f t="shared" si="654"/>
        <v>8.4154712338640856</v>
      </c>
      <c r="IC38" s="71">
        <f t="shared" si="170"/>
        <v>8.5174660311108212</v>
      </c>
      <c r="ID38" s="71">
        <f t="shared" si="171"/>
        <v>8.4154712338640856</v>
      </c>
      <c r="IE38" s="87">
        <f t="shared" si="655"/>
        <v>6.1994230357363955E-2</v>
      </c>
      <c r="IF38" s="88">
        <f t="shared" si="656"/>
        <v>3.6365150996019668E-2</v>
      </c>
      <c r="IG38" s="88">
        <f t="shared" si="657"/>
        <v>0.1702021579339755</v>
      </c>
      <c r="IH38" s="88">
        <f t="shared" si="658"/>
        <v>0.11748184032498218</v>
      </c>
      <c r="II38" s="88">
        <f t="shared" si="659"/>
        <v>-0.38604337961234136</v>
      </c>
      <c r="IJ38" s="71">
        <f t="shared" si="172"/>
        <v>0.38604337961234136</v>
      </c>
      <c r="IK38" s="233">
        <f t="shared" si="173"/>
        <v>0.1702021579339755</v>
      </c>
      <c r="IL38" s="88">
        <f t="shared" si="660"/>
        <v>-0.91653820926139684</v>
      </c>
      <c r="IM38" s="88">
        <f t="shared" si="661"/>
        <v>0.40680137618376466</v>
      </c>
      <c r="IN38" s="88">
        <f t="shared" si="662"/>
        <v>0.4065688260448227</v>
      </c>
      <c r="IO38" s="88">
        <f t="shared" si="663"/>
        <v>-0.23070918933536275</v>
      </c>
      <c r="IP38" s="88">
        <f t="shared" si="664"/>
        <v>0.33387719636817226</v>
      </c>
      <c r="IQ38" s="71">
        <f t="shared" si="665"/>
        <v>0.91653820926139684</v>
      </c>
      <c r="IR38" s="71">
        <f t="shared" si="666"/>
        <v>0.40680137618376466</v>
      </c>
      <c r="IS38" s="87">
        <f t="shared" si="667"/>
        <v>-2.3950928474217097</v>
      </c>
      <c r="IT38" s="88">
        <f t="shared" si="668"/>
        <v>-2.2354076976517767</v>
      </c>
      <c r="IU38" s="88">
        <f t="shared" si="669"/>
        <v>2.4179169981166382</v>
      </c>
      <c r="IV38" s="88">
        <f t="shared" si="670"/>
        <v>1.2085674122848582</v>
      </c>
      <c r="IW38" s="88">
        <f t="shared" si="671"/>
        <v>1.0040161346719865</v>
      </c>
      <c r="IX38" s="71">
        <f t="shared" si="176"/>
        <v>2.3950928474217097</v>
      </c>
      <c r="IY38" s="71">
        <f t="shared" si="177"/>
        <v>2.4179169981166382</v>
      </c>
      <c r="IZ38" s="87">
        <f t="shared" si="672"/>
        <v>-5.3147958987717825</v>
      </c>
      <c r="JA38" s="88">
        <f t="shared" si="673"/>
        <v>-1.8947574985729911</v>
      </c>
      <c r="JB38" s="88">
        <f t="shared" si="674"/>
        <v>-0.18000307986852704</v>
      </c>
      <c r="JC38" s="88">
        <f t="shared" si="675"/>
        <v>2.4785883817288354</v>
      </c>
      <c r="JD38" s="88">
        <f t="shared" si="676"/>
        <v>4.9109680954844634</v>
      </c>
      <c r="JE38" s="71">
        <f t="shared" si="178"/>
        <v>5.3147958987717825</v>
      </c>
      <c r="JF38" s="233">
        <f t="shared" si="179"/>
        <v>4.9109680954844634</v>
      </c>
    </row>
    <row r="39" spans="1:266" x14ac:dyDescent="0.25">
      <c r="C39" s="53"/>
      <c r="D39" s="53"/>
      <c r="E39" s="29"/>
      <c r="F39" s="52"/>
      <c r="H39" s="89"/>
      <c r="M39" s="144"/>
      <c r="N39" s="145" t="s">
        <v>62</v>
      </c>
      <c r="O39" s="150">
        <f>AVERAGE(O5:O10,O12:O17,O19:O24,O26:O31,O33:O38)</f>
        <v>29.934465938314208</v>
      </c>
      <c r="P39" s="152" t="s">
        <v>64</v>
      </c>
      <c r="Q39" s="153"/>
      <c r="R39" s="150">
        <f>AVERAGE(R5:R10,R12:R17,R19:R24,R26:R31,R33:R38)</f>
        <v>18.755807747624104</v>
      </c>
      <c r="AA39" s="144"/>
      <c r="AB39" s="145" t="s">
        <v>62</v>
      </c>
      <c r="AC39" s="150">
        <f>AVERAGE(AC5:AC10,AC12:AC17,AC19:AC24,AC26:AC31,AC33:AC38)</f>
        <v>29.507561896030214</v>
      </c>
      <c r="AD39" s="152" t="s">
        <v>64</v>
      </c>
      <c r="AE39" s="153"/>
      <c r="AF39" s="150">
        <f>AVERAGE(AF5:AF10,AF12:AF17,AF19:AF24,AF26:AF31,AF33:AF38)</f>
        <v>18.856237868218475</v>
      </c>
      <c r="AJ39" s="89"/>
      <c r="AO39" s="144"/>
      <c r="AP39" s="145" t="s">
        <v>62</v>
      </c>
      <c r="AQ39" s="150">
        <f>AVERAGE(AQ5:AQ10,AQ12:AQ17,AQ19:AQ24,AQ26:AQ31,AQ33:AQ38)</f>
        <v>29.232526514984912</v>
      </c>
      <c r="AR39" s="152" t="s">
        <v>64</v>
      </c>
      <c r="AS39" s="153"/>
      <c r="AT39" s="150">
        <f>AVERAGE(AT5:AT10,AT12:AT17,AT19:AT24,AT26:AT31,AT33:AT38)</f>
        <v>18.360233211305435</v>
      </c>
      <c r="AX39" s="89"/>
      <c r="BC39" s="144"/>
      <c r="BD39" s="145" t="s">
        <v>62</v>
      </c>
      <c r="BE39" s="150">
        <f>AVERAGE(BE5:BE10,BE12:BE17,BE19:BE24,BE26:BE31,BE33:BE38)</f>
        <v>28.723431619776282</v>
      </c>
      <c r="BF39" s="152" t="s">
        <v>64</v>
      </c>
      <c r="BG39" s="153"/>
      <c r="BH39" s="150">
        <f>AVERAGE(BH5:BH10,BH12:BH17,BH19:BH24,BH26:BH31,BH33:BH38)</f>
        <v>17.284084096325845</v>
      </c>
      <c r="BL39" s="89"/>
      <c r="BQ39" s="144"/>
      <c r="BR39" s="145" t="s">
        <v>62</v>
      </c>
      <c r="BS39" s="150">
        <f>AVERAGE(BS5:BS10,BS12:BS17,BS19:BS24,BS26:BS31,BS33:BS38)</f>
        <v>31.861392350895869</v>
      </c>
      <c r="BT39" s="152" t="s">
        <v>64</v>
      </c>
      <c r="BU39" s="153"/>
      <c r="BV39" s="150">
        <f>AVERAGE(BV5:BV10,BV12:BV17,BV19:BV24,BV26:BV31,BV33:BV38)</f>
        <v>19.144029205172362</v>
      </c>
      <c r="CA39" s="89"/>
      <c r="CG39" s="144"/>
      <c r="CH39" s="145" t="s">
        <v>62</v>
      </c>
      <c r="CI39" s="150">
        <f>AVERAGE(CI5:CI10,CI12:CI17,CI19:CI24,CI26:CI31,CI33:CI38)</f>
        <v>33.417403074880283</v>
      </c>
      <c r="CJ39" s="152" t="s">
        <v>64</v>
      </c>
      <c r="CK39" s="153"/>
      <c r="CL39" s="150">
        <f>AVERAGE(CL5:CL10,CL12:CL17,CL19:CL24,CL26:CL31,CL33:CL38)</f>
        <v>17.455978380378571</v>
      </c>
      <c r="CP39" s="89"/>
      <c r="CV39" s="144" t="s">
        <v>62</v>
      </c>
      <c r="CW39" s="145"/>
      <c r="CX39" s="150">
        <f>AVERAGE(CX5:CX10,CX12:CX17,CX19:CX24,CX26:CX31,CX33:CX38)</f>
        <v>31.650577872030762</v>
      </c>
      <c r="CY39" s="152" t="s">
        <v>64</v>
      </c>
      <c r="CZ39" s="153"/>
      <c r="DA39" s="150">
        <f>AVERAGE(DA5:DA10,DA12:DA17,DA19:DA24,DA26:DA31,DA33:DA38)</f>
        <v>18.275392975722397</v>
      </c>
      <c r="DE39" s="89"/>
      <c r="DK39" s="144" t="s">
        <v>62</v>
      </c>
      <c r="DL39" s="145"/>
      <c r="DM39" s="150">
        <f>AVERAGE(DM5:DM10,DM12:DM17,DM19:DM24,DM26:DM31,DM33:DM38)</f>
        <v>31.320866246383645</v>
      </c>
      <c r="DN39" s="152" t="s">
        <v>64</v>
      </c>
      <c r="DO39" s="153"/>
      <c r="DP39" s="150">
        <f>AVERAGE(DP5:DP10,DP12:DP17,DP19:DP24,DP26:DP31,DP33:DP38)</f>
        <v>16.879901630478059</v>
      </c>
      <c r="DT39" s="89"/>
      <c r="DZ39" s="144" t="s">
        <v>62</v>
      </c>
      <c r="EA39" s="145"/>
      <c r="EB39" s="150">
        <f>AVERAGE(EB5:EB10,EB12:EB17,EB19:EB24,EB26:EB31,EB33:EB38)</f>
        <v>30.162577635631404</v>
      </c>
      <c r="EC39" s="152" t="s">
        <v>64</v>
      </c>
      <c r="ED39" s="153"/>
      <c r="EE39" s="150">
        <f>AVERAGE(EE5:EE10,EE12:EE17,EE19:EE24,EE26:EE31,EE33:EE38)</f>
        <v>16.390747912188086</v>
      </c>
      <c r="EI39" s="89"/>
      <c r="EK39" s="52"/>
      <c r="EO39" s="144" t="s">
        <v>62</v>
      </c>
      <c r="EP39" s="145"/>
      <c r="EQ39" s="150">
        <f>AVERAGE(EQ5:EQ10,EQ12:EQ17,EQ19:EQ24,EQ26:EQ31,EQ33:EQ38)</f>
        <v>28.769693492393326</v>
      </c>
      <c r="ER39" s="152" t="s">
        <v>64</v>
      </c>
      <c r="ES39" s="153"/>
      <c r="ET39" s="150">
        <f>AVERAGE(ET5:ET10,ET12:ET17,ET19:ET24,ET26:ET31,ET33:ET38)</f>
        <v>15.995740735247633</v>
      </c>
      <c r="EU39" s="175"/>
      <c r="EV39" s="15"/>
      <c r="FA39" s="29"/>
      <c r="FB39" s="181"/>
      <c r="FC39" s="181"/>
      <c r="FG39" s="52"/>
      <c r="FJ39" s="180"/>
    </row>
    <row r="40" spans="1:266" x14ac:dyDescent="0.25">
      <c r="C40" s="53"/>
      <c r="D40" s="53"/>
      <c r="M40" s="146"/>
      <c r="N40" s="147" t="s">
        <v>63</v>
      </c>
      <c r="O40" s="151">
        <f>_xlfn.STDEV.P(O5:O10,O12:O17,O19:O24,O26:O31,O33:O38)</f>
        <v>18.568266511956143</v>
      </c>
      <c r="P40" s="154"/>
      <c r="Q40" s="155"/>
      <c r="R40" s="115"/>
      <c r="AA40" s="146"/>
      <c r="AB40" s="147" t="s">
        <v>63</v>
      </c>
      <c r="AC40" s="151">
        <f>_xlfn.STDEV.P(AC5:AC10,AC12:AC17,AC19:AC24,AC26:AC31,AC33:AC38)</f>
        <v>20.18423883996525</v>
      </c>
      <c r="AD40" s="154"/>
      <c r="AE40" s="155"/>
      <c r="AF40" s="115"/>
      <c r="AO40" s="146"/>
      <c r="AP40" s="147" t="s">
        <v>63</v>
      </c>
      <c r="AQ40" s="151">
        <f>_xlfn.STDEV.P(AQ5:AQ10,AQ12:AQ17,AQ19:AQ24,AQ26:AQ31,AQ33:AQ38)</f>
        <v>21.217708761806062</v>
      </c>
      <c r="AR40" s="154"/>
      <c r="AS40" s="155"/>
      <c r="AT40" s="115"/>
      <c r="BC40" s="146"/>
      <c r="BD40" s="147" t="s">
        <v>63</v>
      </c>
      <c r="BE40" s="151">
        <f>_xlfn.STDEV.P(BE5:BE10,BE12:BE17,BE19:BE24,BE26:BE31,BE33:BE38)</f>
        <v>21.473176491299714</v>
      </c>
      <c r="BF40" s="154"/>
      <c r="BG40" s="155"/>
      <c r="BH40" s="115"/>
      <c r="BQ40" s="146"/>
      <c r="BR40" s="147" t="s">
        <v>63</v>
      </c>
      <c r="BS40" s="151">
        <f>_xlfn.STDEV.P(BS5:BS10,BS12:BS17,BS19:BS24,BS26:BS31,BS33:BS38)</f>
        <v>20.933173254468951</v>
      </c>
      <c r="BT40" s="154"/>
      <c r="BU40" s="155"/>
      <c r="BV40" s="115"/>
      <c r="CG40" s="146"/>
      <c r="CH40" s="147" t="s">
        <v>63</v>
      </c>
      <c r="CI40" s="151">
        <f>_xlfn.STDEV.P(CI5:CI10,CI12:CI17,CI19:CI24,CI26:CI31,CI33:CI38)</f>
        <v>19.4807862591679</v>
      </c>
      <c r="CJ40" s="154"/>
      <c r="CK40" s="155"/>
      <c r="CL40" s="115"/>
      <c r="CV40" s="158" t="s">
        <v>63</v>
      </c>
      <c r="CW40" s="147"/>
      <c r="CX40" s="151">
        <f>_xlfn.STDEV.P(CX5:CX10,CX12:CX17,CX19:CX24,CX26:CX31,CX33:CX38)</f>
        <v>19.784211602942737</v>
      </c>
      <c r="CY40" s="154"/>
      <c r="CZ40" s="155"/>
      <c r="DA40" s="115"/>
      <c r="DK40" s="158" t="s">
        <v>63</v>
      </c>
      <c r="DL40" s="147"/>
      <c r="DM40" s="151">
        <f>_xlfn.STDEV.P(DM5:DM10,DM12:DM17,DM19:DM24,DM26:DM31,DM33:DM38)</f>
        <v>19.27226271148324</v>
      </c>
      <c r="DN40" s="154"/>
      <c r="DO40" s="155"/>
      <c r="DP40" s="115"/>
      <c r="DZ40" s="158" t="s">
        <v>63</v>
      </c>
      <c r="EA40" s="147"/>
      <c r="EB40" s="151">
        <f>_xlfn.STDEV.P(EB5:EB10,EB12:EB17,EB19:EB24,EB26:EB31,EB33:EB38)</f>
        <v>20.071042549988405</v>
      </c>
      <c r="EC40" s="154"/>
      <c r="ED40" s="155"/>
      <c r="EE40" s="115"/>
      <c r="EK40" s="52"/>
      <c r="EO40" s="158" t="s">
        <v>63</v>
      </c>
      <c r="EP40" s="147"/>
      <c r="EQ40" s="151">
        <f>_xlfn.STDEV.P(EQ5:EQ10,EQ12:EQ17,EQ19:EQ24,EQ26:EQ31,EQ33:EQ38)</f>
        <v>20.702373547998228</v>
      </c>
      <c r="ER40" s="154"/>
      <c r="ES40" s="155"/>
      <c r="ET40" s="115"/>
      <c r="EU40" s="175"/>
      <c r="EV40" s="15"/>
      <c r="FA40" s="52"/>
      <c r="FB40" s="181"/>
      <c r="FC40" s="181"/>
      <c r="FJ40" s="180"/>
    </row>
    <row r="41" spans="1:266" ht="15.75" thickBot="1" x14ac:dyDescent="0.3">
      <c r="H41" s="89"/>
      <c r="M41" s="146" t="s">
        <v>65</v>
      </c>
      <c r="N41" s="147"/>
      <c r="O41" s="114">
        <f>AVERAGE(O5:O10,O12:O17)</f>
        <v>39.665801323464869</v>
      </c>
      <c r="P41" s="154" t="s">
        <v>67</v>
      </c>
      <c r="Q41" s="155"/>
      <c r="R41" s="114">
        <f>AVERAGE(R5:R10,R12:R17)</f>
        <v>36.955310113994138</v>
      </c>
      <c r="AA41" s="146" t="s">
        <v>65</v>
      </c>
      <c r="AB41" s="147"/>
      <c r="AC41" s="114">
        <f>AVERAGE(AC5:AC10,AC12:AC17)</f>
        <v>39.036816820608514</v>
      </c>
      <c r="AD41" s="154" t="s">
        <v>67</v>
      </c>
      <c r="AE41" s="155"/>
      <c r="AF41" s="114">
        <f>AVERAGE(AF5:AF10,AF12:AF17)</f>
        <v>36.5245112108067</v>
      </c>
      <c r="AJ41" s="89"/>
      <c r="AO41" s="146" t="s">
        <v>65</v>
      </c>
      <c r="AP41" s="147"/>
      <c r="AQ41" s="114">
        <f>AVERAGE(AQ5:AQ10,AQ12:AQ17)</f>
        <v>37.391337971575219</v>
      </c>
      <c r="AR41" s="154" t="s">
        <v>67</v>
      </c>
      <c r="AS41" s="155"/>
      <c r="AT41" s="114">
        <f>AVERAGE(AT5:AT10,AT12:AT17)</f>
        <v>34.698098869546307</v>
      </c>
      <c r="AX41" s="89"/>
      <c r="BC41" s="146" t="s">
        <v>65</v>
      </c>
      <c r="BD41" s="147"/>
      <c r="BE41" s="114">
        <f>AVERAGE(BE5:BE10,BE12:BE17)</f>
        <v>35.939295721783587</v>
      </c>
      <c r="BF41" s="154" t="s">
        <v>67</v>
      </c>
      <c r="BG41" s="155"/>
      <c r="BH41" s="114">
        <f>AVERAGE(BH5:BH10,BH12:BH17)</f>
        <v>32.282129225745116</v>
      </c>
      <c r="BL41" s="89"/>
      <c r="BQ41" s="146" t="s">
        <v>65</v>
      </c>
      <c r="BR41" s="147"/>
      <c r="BS41" s="114">
        <f>AVERAGE(BS5:BS10,BS12:BS17)</f>
        <v>40.203221807927697</v>
      </c>
      <c r="BT41" s="154" t="s">
        <v>67</v>
      </c>
      <c r="BU41" s="155"/>
      <c r="BV41" s="114">
        <f>AVERAGE(BV5:BV10,BV12:BV17)</f>
        <v>35.384340586598398</v>
      </c>
      <c r="CA41" s="89"/>
      <c r="CG41" s="146" t="s">
        <v>65</v>
      </c>
      <c r="CH41" s="147"/>
      <c r="CI41" s="114">
        <f>AVERAGE(CI5:CI10,CI12:CI17)</f>
        <v>39.155654500931924</v>
      </c>
      <c r="CJ41" s="154" t="s">
        <v>67</v>
      </c>
      <c r="CK41" s="155"/>
      <c r="CL41" s="114">
        <f>AVERAGE(CL5:CL10,CL12:CL17)</f>
        <v>35.127579155936679</v>
      </c>
      <c r="CP41" s="89"/>
      <c r="CV41" s="146" t="s">
        <v>65</v>
      </c>
      <c r="CW41" s="147"/>
      <c r="CX41" s="114">
        <f>AVERAGE(CX5:CX10,CX12:CX17)</f>
        <v>39.967635523943009</v>
      </c>
      <c r="CY41" s="154" t="s">
        <v>67</v>
      </c>
      <c r="CZ41" s="155"/>
      <c r="DA41" s="114">
        <f>AVERAGE(DA5:DA10,DA12:DA17)</f>
        <v>36.60804353845149</v>
      </c>
      <c r="DE41" s="89"/>
      <c r="DK41" s="146" t="s">
        <v>65</v>
      </c>
      <c r="DL41" s="147"/>
      <c r="DM41" s="114">
        <f>AVERAGE(DM5:DM10,DM12:DM17)</f>
        <v>38.432732245678608</v>
      </c>
      <c r="DN41" s="154" t="s">
        <v>67</v>
      </c>
      <c r="DO41" s="155"/>
      <c r="DP41" s="114">
        <f>AVERAGE(DP5:DP10,DP12:DP17)</f>
        <v>35.408233470729236</v>
      </c>
      <c r="DT41" s="89"/>
      <c r="DZ41" s="146" t="s">
        <v>65</v>
      </c>
      <c r="EA41" s="147"/>
      <c r="EB41" s="114">
        <f>AVERAGE(EB5:EB10,EB12:EB17)</f>
        <v>37.031973874079149</v>
      </c>
      <c r="EC41" s="154" t="s">
        <v>67</v>
      </c>
      <c r="ED41" s="155"/>
      <c r="EE41" s="114">
        <f>AVERAGE(EE5:EE10,EE12:EE17)</f>
        <v>33.659810941914081</v>
      </c>
      <c r="EI41" s="89"/>
      <c r="EO41" s="146" t="s">
        <v>65</v>
      </c>
      <c r="EP41" s="147"/>
      <c r="EQ41" s="114">
        <f>AVERAGE(EQ5:EQ10,EQ12:EQ17)</f>
        <v>37.641896796094905</v>
      </c>
      <c r="ER41" s="154" t="s">
        <v>67</v>
      </c>
      <c r="ES41" s="155"/>
      <c r="ET41" s="114">
        <f>AVERAGE(ET5:ET10,ET12:ET17)</f>
        <v>33.525313764287226</v>
      </c>
      <c r="EU41" s="175"/>
      <c r="EV41" s="15"/>
      <c r="FA41" s="52"/>
      <c r="FB41" s="181"/>
      <c r="FC41" s="181"/>
      <c r="FJ41" s="180"/>
    </row>
    <row r="42" spans="1:266" ht="15.75" thickBot="1" x14ac:dyDescent="0.3">
      <c r="H42" s="89"/>
      <c r="M42" s="148" t="s">
        <v>66</v>
      </c>
      <c r="N42" s="149"/>
      <c r="O42" s="130">
        <f>AVERAGE(O19:O24, O26:O31, O33:O38)</f>
        <v>23.446909014880433</v>
      </c>
      <c r="P42" s="156" t="s">
        <v>68</v>
      </c>
      <c r="Q42" s="157"/>
      <c r="R42" s="130">
        <f>AVERAGE(R26:R31,R33:R38, R19:R24)</f>
        <v>6.6228061700440843</v>
      </c>
      <c r="AA42" s="148" t="s">
        <v>66</v>
      </c>
      <c r="AB42" s="149"/>
      <c r="AC42" s="130">
        <f>AVERAGE(AC19:AC24, AC26:AC31, AC33:AC38)</f>
        <v>23.154725279644691</v>
      </c>
      <c r="AD42" s="156" t="s">
        <v>68</v>
      </c>
      <c r="AE42" s="157"/>
      <c r="AF42" s="130">
        <f>AVERAGE(AF26:AF31,AF33:AF38, AF19:AF24)</f>
        <v>7.0773889731596631</v>
      </c>
      <c r="AJ42" s="89"/>
      <c r="AO42" s="148" t="s">
        <v>66</v>
      </c>
      <c r="AP42" s="149"/>
      <c r="AQ42" s="130">
        <f>AVERAGE(AQ19:AQ24, AQ26:AQ31, AQ33:AQ38)</f>
        <v>23.793318877258045</v>
      </c>
      <c r="AR42" s="156" t="s">
        <v>68</v>
      </c>
      <c r="AS42" s="157"/>
      <c r="AT42" s="130">
        <f>AVERAGE(AT26:AT31,AT33:AT38, AT19:AT24)</f>
        <v>7.4683227724781931</v>
      </c>
      <c r="AX42" s="89"/>
      <c r="BC42" s="148" t="s">
        <v>66</v>
      </c>
      <c r="BD42" s="149"/>
      <c r="BE42" s="130">
        <f>AVERAGE(BE19:BE24, BE26:BE31, BE33:BE38)</f>
        <v>23.912855551771393</v>
      </c>
      <c r="BF42" s="156" t="s">
        <v>68</v>
      </c>
      <c r="BG42" s="157"/>
      <c r="BH42" s="130">
        <f>AVERAGE(BH26:BH31,BH33:BH38, BH19:BH24)</f>
        <v>7.2853873433796661</v>
      </c>
      <c r="BL42" s="89"/>
      <c r="BQ42" s="148" t="s">
        <v>66</v>
      </c>
      <c r="BR42" s="149"/>
      <c r="BS42" s="130">
        <f>AVERAGE(BS19:BS24, BS26:BS31, BS33:BS38)</f>
        <v>26.300172712874645</v>
      </c>
      <c r="BT42" s="156" t="s">
        <v>68</v>
      </c>
      <c r="BU42" s="157"/>
      <c r="BV42" s="130">
        <f>AVERAGE(BV26:BV31,BV33:BV38, BV19:BV24)</f>
        <v>8.3171549508883373</v>
      </c>
      <c r="CA42" s="89"/>
      <c r="CG42" s="148" t="s">
        <v>66</v>
      </c>
      <c r="CH42" s="149"/>
      <c r="CI42" s="130">
        <f>AVERAGE(CI19:CI24, CI26:CI31, CI33:CI38)</f>
        <v>29.591902124179178</v>
      </c>
      <c r="CJ42" s="156" t="s">
        <v>68</v>
      </c>
      <c r="CK42" s="157"/>
      <c r="CL42" s="130">
        <f>AVERAGE(CL26:CL31,CL33:CL38, CL19:CL24)</f>
        <v>5.6749111966731753</v>
      </c>
      <c r="CP42" s="89"/>
      <c r="CV42" s="148" t="s">
        <v>66</v>
      </c>
      <c r="CW42" s="149"/>
      <c r="CX42" s="130">
        <f>AVERAGE(CX19:CX24, CX26:CX31, CX33:CX38)</f>
        <v>26.105872770755937</v>
      </c>
      <c r="CY42" s="156" t="s">
        <v>68</v>
      </c>
      <c r="CZ42" s="157"/>
      <c r="DA42" s="130">
        <f>AVERAGE(DA26:DA31,DA33:DA38, DA19:DA24)</f>
        <v>5.3346984608548054</v>
      </c>
      <c r="DE42" s="89"/>
      <c r="DK42" s="148" t="s">
        <v>66</v>
      </c>
      <c r="DL42" s="149"/>
      <c r="DM42" s="130">
        <f>AVERAGE(DM19:DM24, DM26:DM31, DM33:DM38)</f>
        <v>26.974725913481148</v>
      </c>
      <c r="DN42" s="156" t="s">
        <v>68</v>
      </c>
      <c r="DO42" s="157"/>
      <c r="DP42" s="130">
        <f>AVERAGE(DP26:DP31,DP33:DP38, DP19:DP24)</f>
        <v>5.5570321725467871</v>
      </c>
      <c r="DT42" s="89"/>
      <c r="DZ42" s="148" t="s">
        <v>66</v>
      </c>
      <c r="EA42" s="149"/>
      <c r="EB42" s="130">
        <f>AVERAGE(EB19:EB24, EB26:EB31, EB33:EB38)</f>
        <v>25.582980143332914</v>
      </c>
      <c r="EC42" s="156" t="s">
        <v>68</v>
      </c>
      <c r="ED42" s="157"/>
      <c r="EE42" s="130">
        <f>AVERAGE(EE26:EE31,EE33:EE38, EE19:EE24)</f>
        <v>4.8780392257040868</v>
      </c>
      <c r="EI42" s="89"/>
      <c r="EO42" s="148" t="s">
        <v>66</v>
      </c>
      <c r="EP42" s="149"/>
      <c r="EQ42" s="130">
        <f>AVERAGE(EQ19:EQ24, EQ26:EQ31, EQ33:EQ38)</f>
        <v>22.854891289925607</v>
      </c>
      <c r="ER42" s="156" t="s">
        <v>68</v>
      </c>
      <c r="ES42" s="157"/>
      <c r="ET42" s="130">
        <f>AVERAGE(ET26:ET31,ET33:ET38, ET19:ET24)</f>
        <v>4.3093587158879094</v>
      </c>
      <c r="EU42" s="175"/>
      <c r="EV42" s="15"/>
      <c r="FB42" s="180"/>
      <c r="FC42" s="180"/>
      <c r="FE42" s="117"/>
    </row>
    <row r="43" spans="1:266" x14ac:dyDescent="0.25">
      <c r="P43" s="180"/>
      <c r="Q43" s="180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37"/>
  <sheetViews>
    <sheetView zoomScale="96" zoomScaleNormal="96" workbookViewId="0">
      <selection activeCell="B3" sqref="B3:F37"/>
    </sheetView>
  </sheetViews>
  <sheetFormatPr defaultRowHeight="15" x14ac:dyDescent="0.25"/>
  <cols>
    <col min="1" max="1" width="3.85546875" customWidth="1"/>
    <col min="2" max="2" width="7.5703125" customWidth="1"/>
    <col min="3" max="3" width="7.140625" customWidth="1"/>
    <col min="4" max="4" width="7" customWidth="1"/>
    <col min="5" max="5" width="7.28515625" customWidth="1"/>
    <col min="6" max="6" width="7.5703125" customWidth="1"/>
    <col min="7" max="7" width="2.42578125" customWidth="1"/>
    <col min="8" max="33" width="6.28515625" customWidth="1"/>
    <col min="34" max="34" width="2.7109375" customWidth="1"/>
    <col min="35" max="59" width="6.28515625" customWidth="1"/>
  </cols>
  <sheetData>
    <row r="1" spans="2:59" ht="12" customHeight="1" thickBot="1" x14ac:dyDescent="0.3"/>
    <row r="2" spans="2:59" ht="21.75" thickBot="1" x14ac:dyDescent="0.4">
      <c r="B2" s="328" t="s">
        <v>104</v>
      </c>
      <c r="H2" s="138" t="s">
        <v>1</v>
      </c>
      <c r="I2" s="140"/>
      <c r="J2" s="140"/>
      <c r="L2" s="285">
        <v>42534</v>
      </c>
      <c r="N2" s="138" t="s">
        <v>23</v>
      </c>
      <c r="O2" s="140"/>
      <c r="S2" s="138" t="s">
        <v>24</v>
      </c>
      <c r="T2" s="140"/>
      <c r="X2" s="138" t="s">
        <v>25</v>
      </c>
      <c r="Y2" s="140"/>
      <c r="AC2" s="138" t="s">
        <v>26</v>
      </c>
      <c r="AD2" s="140"/>
      <c r="AI2" s="138" t="s">
        <v>27</v>
      </c>
      <c r="AJ2" s="140"/>
      <c r="AN2" s="138" t="s">
        <v>28</v>
      </c>
      <c r="AO2" s="140"/>
      <c r="AS2" s="138" t="s">
        <v>29</v>
      </c>
      <c r="AT2" s="140"/>
      <c r="AX2" s="138" t="s">
        <v>31</v>
      </c>
      <c r="AY2" s="140"/>
      <c r="BC2" s="138" t="s">
        <v>32</v>
      </c>
      <c r="BD2" s="140"/>
    </row>
    <row r="3" spans="2:59" ht="15.75" thickBot="1" x14ac:dyDescent="0.3">
      <c r="B3" s="287" t="s">
        <v>16</v>
      </c>
      <c r="C3" s="288" t="s">
        <v>17</v>
      </c>
      <c r="D3" s="289" t="s">
        <v>18</v>
      </c>
      <c r="E3" s="290" t="s">
        <v>19</v>
      </c>
      <c r="F3" s="291" t="s">
        <v>20</v>
      </c>
      <c r="H3" s="286" t="s">
        <v>7</v>
      </c>
      <c r="I3" s="287" t="s">
        <v>16</v>
      </c>
      <c r="J3" s="288" t="s">
        <v>17</v>
      </c>
      <c r="K3" s="289" t="s">
        <v>18</v>
      </c>
      <c r="L3" s="290" t="s">
        <v>19</v>
      </c>
      <c r="M3" s="291" t="s">
        <v>20</v>
      </c>
      <c r="N3" s="287" t="s">
        <v>16</v>
      </c>
      <c r="O3" s="288" t="s">
        <v>17</v>
      </c>
      <c r="P3" s="289" t="s">
        <v>18</v>
      </c>
      <c r="Q3" s="290" t="s">
        <v>19</v>
      </c>
      <c r="R3" s="291" t="s">
        <v>20</v>
      </c>
      <c r="S3" s="287" t="s">
        <v>16</v>
      </c>
      <c r="T3" s="288" t="s">
        <v>17</v>
      </c>
      <c r="U3" s="289" t="s">
        <v>18</v>
      </c>
      <c r="V3" s="290" t="s">
        <v>19</v>
      </c>
      <c r="W3" s="291" t="s">
        <v>20</v>
      </c>
      <c r="X3" s="287" t="s">
        <v>16</v>
      </c>
      <c r="Y3" s="288" t="s">
        <v>17</v>
      </c>
      <c r="Z3" s="289" t="s">
        <v>18</v>
      </c>
      <c r="AA3" s="290" t="s">
        <v>19</v>
      </c>
      <c r="AB3" s="291" t="s">
        <v>20</v>
      </c>
      <c r="AC3" s="287" t="s">
        <v>16</v>
      </c>
      <c r="AD3" s="288" t="s">
        <v>17</v>
      </c>
      <c r="AE3" s="289" t="s">
        <v>18</v>
      </c>
      <c r="AF3" s="290" t="s">
        <v>19</v>
      </c>
      <c r="AG3" s="291" t="s">
        <v>20</v>
      </c>
      <c r="AH3" s="292"/>
      <c r="AI3" s="287" t="s">
        <v>16</v>
      </c>
      <c r="AJ3" s="288" t="s">
        <v>17</v>
      </c>
      <c r="AK3" s="289" t="s">
        <v>18</v>
      </c>
      <c r="AL3" s="290" t="s">
        <v>19</v>
      </c>
      <c r="AM3" s="291" t="s">
        <v>20</v>
      </c>
      <c r="AN3" s="287" t="s">
        <v>16</v>
      </c>
      <c r="AO3" s="288" t="s">
        <v>17</v>
      </c>
      <c r="AP3" s="289" t="s">
        <v>18</v>
      </c>
      <c r="AQ3" s="290" t="s">
        <v>19</v>
      </c>
      <c r="AR3" s="291" t="s">
        <v>20</v>
      </c>
      <c r="AS3" s="287" t="s">
        <v>16</v>
      </c>
      <c r="AT3" s="288" t="s">
        <v>17</v>
      </c>
      <c r="AU3" s="289" t="s">
        <v>18</v>
      </c>
      <c r="AV3" s="290" t="s">
        <v>19</v>
      </c>
      <c r="AW3" s="291" t="s">
        <v>20</v>
      </c>
      <c r="AX3" s="287" t="s">
        <v>16</v>
      </c>
      <c r="AY3" s="288" t="s">
        <v>17</v>
      </c>
      <c r="AZ3" s="289" t="s">
        <v>18</v>
      </c>
      <c r="BA3" s="290" t="s">
        <v>19</v>
      </c>
      <c r="BB3" s="291" t="s">
        <v>20</v>
      </c>
      <c r="BC3" s="287" t="s">
        <v>16</v>
      </c>
      <c r="BD3" s="288" t="s">
        <v>17</v>
      </c>
      <c r="BE3" s="289" t="s">
        <v>18</v>
      </c>
      <c r="BF3" s="290" t="s">
        <v>19</v>
      </c>
      <c r="BG3" s="291" t="s">
        <v>20</v>
      </c>
    </row>
    <row r="4" spans="2:59" x14ac:dyDescent="0.25">
      <c r="B4" s="294">
        <f>'Seepage Meters'!FX5</f>
        <v>6.2701832272471387</v>
      </c>
      <c r="C4" s="295">
        <f>'Seepage Meters'!GB5</f>
        <v>4.6095049242424242</v>
      </c>
      <c r="D4" s="296">
        <f>'Seepage Meters'!GF5</f>
        <v>5.5985514055025876</v>
      </c>
      <c r="E4" s="297">
        <f>'Seepage Meters'!GI5</f>
        <v>89.349572725872392</v>
      </c>
      <c r="F4" s="298">
        <f>'Seepage Meters'!GL5</f>
        <v>0.67163182174455038</v>
      </c>
      <c r="H4" s="293">
        <v>1</v>
      </c>
      <c r="I4" s="294">
        <f>'Seepage Meters'!O5</f>
        <v>8.2156611039794658</v>
      </c>
      <c r="J4" s="295">
        <f>'Seepage Meters'!P5</f>
        <v>6.15</v>
      </c>
      <c r="K4" s="296">
        <f>'Seepage Meters'!Q5</f>
        <v>85.790203327171909</v>
      </c>
      <c r="L4" s="297">
        <f>'Seepage Meters'!R5</f>
        <v>7.0482323657753598</v>
      </c>
      <c r="M4" s="298">
        <f>'Seepage Meters'!S5</f>
        <v>1.167428738204106</v>
      </c>
      <c r="N4" s="299">
        <f>'Seepage Meters'!AC5</f>
        <v>7.0728001105125067</v>
      </c>
      <c r="O4" s="295">
        <f>'Seepage Meters'!AD5</f>
        <v>3.77</v>
      </c>
      <c r="P4" s="296">
        <f>'Seepage Meters'!AE5</f>
        <v>91.289279112754144</v>
      </c>
      <c r="Q4" s="297">
        <f>'Seepage Meters'!AF5</f>
        <v>6.4567082339729458</v>
      </c>
      <c r="R4" s="298">
        <f>'Seepage Meters'!AG5</f>
        <v>0.61609187653956088</v>
      </c>
      <c r="S4" s="299">
        <f>'Seepage Meters'!AQ5</f>
        <v>6.331618519984171</v>
      </c>
      <c r="T4" s="300">
        <f>'Seepage Meters'!AR5</f>
        <v>4.1660000000000004</v>
      </c>
      <c r="U4" s="301">
        <f>'Seepage Meters'!AS5</f>
        <v>90.374306839186701</v>
      </c>
      <c r="V4" s="302">
        <f>'Seepage Meters'!AT5</f>
        <v>5.7221563491372658</v>
      </c>
      <c r="W4" s="298">
        <f>'Seepage Meters'!AU5</f>
        <v>0.60946217084690524</v>
      </c>
      <c r="X4" s="299">
        <f>'Seepage Meters'!BE5</f>
        <v>5.821962313190383</v>
      </c>
      <c r="Y4" s="300">
        <f>'Seepage Meters'!BF5</f>
        <v>4.859</v>
      </c>
      <c r="Z4" s="301">
        <f>'Seepage Meters'!BG5</f>
        <v>88.773105360443623</v>
      </c>
      <c r="AA4" s="302">
        <f>'Seepage Meters'!BH5</f>
        <v>5.168336738333819</v>
      </c>
      <c r="AB4" s="298">
        <f>'Seepage Meters'!BI5</f>
        <v>0.65362557485656403</v>
      </c>
      <c r="AC4" s="299">
        <f>'Seepage Meters'!BS5</f>
        <v>7.6823638042474505</v>
      </c>
      <c r="AD4" s="300">
        <f>'Seepage Meters'!BT5</f>
        <v>5.92</v>
      </c>
      <c r="AE4" s="301">
        <f>'Seepage Meters'!BU5</f>
        <v>86.32162661737523</v>
      </c>
      <c r="AF4" s="302">
        <f>'Seepage Meters'!BV5</f>
        <v>6.6315413984908673</v>
      </c>
      <c r="AG4" s="298">
        <f>'Seepage Meters'!BW5</f>
        <v>1.0508224057565831</v>
      </c>
      <c r="AH4" s="292"/>
      <c r="AI4" s="299">
        <f>'Seepage Meters'!CI5</f>
        <v>6.7614291202458761</v>
      </c>
      <c r="AJ4" s="300">
        <f>'Seepage Meters'!CJ5</f>
        <v>3.7240909090909082</v>
      </c>
      <c r="AK4" s="301">
        <f>'Seepage Meters'!CK5</f>
        <v>91.395353722063504</v>
      </c>
      <c r="AL4" s="302">
        <f>'Seepage Meters'!CL5</f>
        <v>6.179632061115325</v>
      </c>
      <c r="AM4" s="298">
        <f>'Seepage Meters'!CM5</f>
        <v>0.58179705913055102</v>
      </c>
      <c r="AN4" s="299">
        <f>'Seepage Meters'!CX5</f>
        <v>6.2915910465819689</v>
      </c>
      <c r="AO4" s="300">
        <f>'Seepage Meters'!CY5</f>
        <v>3.0865</v>
      </c>
      <c r="AP4" s="301">
        <f>'Seepage Meters'!CZ5</f>
        <v>92.868530499075788</v>
      </c>
      <c r="AQ4" s="302">
        <f>'Seepage Meters'!DA5</f>
        <v>5.8429081499720974</v>
      </c>
      <c r="AR4" s="298">
        <f>'Seepage Meters'!DB5</f>
        <v>0.44868289660987148</v>
      </c>
      <c r="AS4" s="299">
        <f>'Seepage Meters'!DM5</f>
        <v>5.2631578947368416</v>
      </c>
      <c r="AT4" s="300">
        <f>'Seepage Meters'!DN5</f>
        <v>3.1838333333333333</v>
      </c>
      <c r="AU4" s="301">
        <f>'Seepage Meters'!DO5</f>
        <v>92.643638324091199</v>
      </c>
      <c r="AV4" s="302">
        <f>'Seepage Meters'!DP5</f>
        <v>4.8759809644258523</v>
      </c>
      <c r="AW4" s="298">
        <f>'Seepage Meters'!DQ5</f>
        <v>0.38717693031098932</v>
      </c>
      <c r="AX4" s="299">
        <f>'Seepage Meters'!EB5</f>
        <v>4.5828857858933052</v>
      </c>
      <c r="AY4" s="300">
        <f>'Seepage Meters'!EC5</f>
        <v>6.0231250000000003</v>
      </c>
      <c r="AZ4" s="301">
        <f>'Seepage Meters'!ED5</f>
        <v>86.083352587800363</v>
      </c>
      <c r="BA4" s="302">
        <f>'Seepage Meters'!EE5</f>
        <v>3.9451017297667192</v>
      </c>
      <c r="BB4" s="298">
        <f>'Seepage Meters'!EF5</f>
        <v>0.63778405612658595</v>
      </c>
      <c r="BC4" s="299">
        <f>'Seepage Meters'!EQ5</f>
        <v>4.6783625730994123</v>
      </c>
      <c r="BD4" s="300">
        <f>'Seepage Meters'!ER5</f>
        <v>5.2125000000000012</v>
      </c>
      <c r="BE4" s="301">
        <f>'Seepage Meters'!ES5</f>
        <v>87.956330868761555</v>
      </c>
      <c r="BF4" s="302">
        <f>'Seepage Meters'!ET5</f>
        <v>4.1149160640356257</v>
      </c>
      <c r="BG4" s="298">
        <f>'Seepage Meters'!EU5</f>
        <v>0.56344650906378657</v>
      </c>
    </row>
    <row r="5" spans="2:59" x14ac:dyDescent="0.25">
      <c r="B5" s="299">
        <f>'Seepage Meters'!FX6</f>
        <v>23.508386336352686</v>
      </c>
      <c r="C5" s="304">
        <f>'Seepage Meters'!GB6</f>
        <v>5.7896309959247461</v>
      </c>
      <c r="D5" s="301">
        <f>'Seepage Meters'!GF6</f>
        <v>20.393486328895108</v>
      </c>
      <c r="E5" s="302">
        <f>'Seepage Meters'!GI6</f>
        <v>86.622848900358719</v>
      </c>
      <c r="F5" s="305">
        <f>'Seepage Meters'!GL6</f>
        <v>3.1149000074575803</v>
      </c>
      <c r="H5" s="303">
        <v>2</v>
      </c>
      <c r="I5" s="299">
        <f>'Seepage Meters'!O6</f>
        <v>23.335447051363367</v>
      </c>
      <c r="J5" s="304">
        <f>'Seepage Meters'!P6</f>
        <v>5.8</v>
      </c>
      <c r="K5" s="301">
        <f>'Seepage Meters'!Q6</f>
        <v>86.598890942698716</v>
      </c>
      <c r="L5" s="302">
        <f>'Seepage Meters'!R6</f>
        <v>20.208238343001366</v>
      </c>
      <c r="M5" s="305">
        <f>'Seepage Meters'!S6</f>
        <v>3.1272087083620015</v>
      </c>
      <c r="N5" s="299">
        <f>'Seepage Meters'!AC6</f>
        <v>23.319838056680162</v>
      </c>
      <c r="O5" s="300">
        <f>'Seepage Meters'!AD6</f>
        <v>4.593</v>
      </c>
      <c r="P5" s="301">
        <f>'Seepage Meters'!AE6</f>
        <v>89.387707948243985</v>
      </c>
      <c r="Q5" s="302">
        <f>'Seepage Meters'!AF6</f>
        <v>20.845068736108718</v>
      </c>
      <c r="R5" s="305">
        <f>'Seepage Meters'!AG6</f>
        <v>2.4747693205714434</v>
      </c>
      <c r="S5" s="299">
        <f>'Seepage Meters'!AQ6</f>
        <v>20.839978734715576</v>
      </c>
      <c r="T5" s="300">
        <f>'Seepage Meters'!AR6</f>
        <v>3.282</v>
      </c>
      <c r="U5" s="301">
        <f>'Seepage Meters'!AS6</f>
        <v>92.416820702402973</v>
      </c>
      <c r="V5" s="302">
        <f>'Seepage Meters'!AT6</f>
        <v>19.259645781681002</v>
      </c>
      <c r="W5" s="305">
        <f>'Seepage Meters'!AU6</f>
        <v>1.5803329530345742</v>
      </c>
      <c r="X5" s="299">
        <f>'Seepage Meters'!BE6</f>
        <v>20.376868096166341</v>
      </c>
      <c r="Y5" s="300">
        <f>'Seepage Meters'!BF6</f>
        <v>9.0399999999999991</v>
      </c>
      <c r="Z5" s="301">
        <f>'Seepage Meters'!BG6</f>
        <v>79.112754158964876</v>
      </c>
      <c r="AA5" s="302">
        <f>'Seepage Meters'!BH6</f>
        <v>16.120701562216624</v>
      </c>
      <c r="AB5" s="305">
        <f>'Seepage Meters'!BI6</f>
        <v>4.2561665339497168</v>
      </c>
      <c r="AC5" s="299">
        <f>'Seepage Meters'!BS6</f>
        <v>24.060150375939855</v>
      </c>
      <c r="AD5" s="300">
        <f>'Seepage Meters'!BT6</f>
        <v>3.44</v>
      </c>
      <c r="AE5" s="301">
        <f>'Seepage Meters'!BU6</f>
        <v>92.05175600739372</v>
      </c>
      <c r="AF5" s="302">
        <f>'Seepage Meters'!BV6</f>
        <v>22.147790919072175</v>
      </c>
      <c r="AG5" s="305">
        <f>'Seepage Meters'!BW6</f>
        <v>1.9123594568676801</v>
      </c>
      <c r="AH5" s="292"/>
      <c r="AI5" s="299">
        <f>'Seepage Meters'!CI6</f>
        <v>26.021257523370487</v>
      </c>
      <c r="AJ5" s="300">
        <f>'Seepage Meters'!CJ6</f>
        <v>7.1684251968503938</v>
      </c>
      <c r="AK5" s="301">
        <f>'Seepage Meters'!CK6</f>
        <v>83.437095201362311</v>
      </c>
      <c r="AL5" s="302">
        <f>'Seepage Meters'!CL6</f>
        <v>21.711381412366286</v>
      </c>
      <c r="AM5" s="305">
        <f>'Seepage Meters'!CM6</f>
        <v>4.3098761110042005</v>
      </c>
      <c r="AN5" s="299">
        <f>'Seepage Meters'!CX6</f>
        <v>23.920671243325685</v>
      </c>
      <c r="AO5" s="300">
        <f>'Seepage Meters'!CY6</f>
        <v>4.8680204081632663</v>
      </c>
      <c r="AP5" s="301">
        <f>'Seepage Meters'!CZ6</f>
        <v>88.752263382247534</v>
      </c>
      <c r="AQ5" s="302">
        <f>'Seepage Meters'!DA6</f>
        <v>21.230137144677961</v>
      </c>
      <c r="AR5" s="305">
        <f>'Seepage Meters'!DB6</f>
        <v>2.6905340986477242</v>
      </c>
      <c r="AS5" s="299">
        <f>'Seepage Meters'!DM6</f>
        <v>20.833333333333357</v>
      </c>
      <c r="AT5" s="300">
        <f>'Seepage Meters'!DN6</f>
        <v>4.9108105263157897</v>
      </c>
      <c r="AU5" s="301">
        <f>'Seepage Meters'!DO6</f>
        <v>88.65339527191361</v>
      </c>
      <c r="AV5" s="302">
        <f>'Seepage Meters'!DP6</f>
        <v>18.469457348315355</v>
      </c>
      <c r="AW5" s="305">
        <f>'Seepage Meters'!DQ6</f>
        <v>2.3638759850180016</v>
      </c>
      <c r="AX5" s="299">
        <f>'Seepage Meters'!EB6</f>
        <v>28.929466523451499</v>
      </c>
      <c r="AY5" s="300">
        <f>'Seepage Meters'!EC6</f>
        <v>3.3094059405940595</v>
      </c>
      <c r="AZ5" s="301">
        <f>'Seepage Meters'!ED6</f>
        <v>92.353498288830721</v>
      </c>
      <c r="BA5" s="302">
        <f>'Seepage Meters'!EE6</f>
        <v>26.717374370703638</v>
      </c>
      <c r="BB5" s="305">
        <f>'Seepage Meters'!EF6</f>
        <v>2.2120921527478608</v>
      </c>
      <c r="BC5" s="299">
        <f>'Seepage Meters'!EQ6</f>
        <v>23.446852425180552</v>
      </c>
      <c r="BD5" s="300">
        <f>'Seepage Meters'!ER6</f>
        <v>11.484647887323945</v>
      </c>
      <c r="BE5" s="301">
        <f>'Seepage Meters'!ES6</f>
        <v>73.464307099528781</v>
      </c>
      <c r="BF5" s="302">
        <f>'Seepage Meters'!ET6</f>
        <v>17.225067670807952</v>
      </c>
      <c r="BG5" s="305">
        <f>'Seepage Meters'!EU6</f>
        <v>6.2217847543725995</v>
      </c>
    </row>
    <row r="6" spans="2:59" x14ac:dyDescent="0.25">
      <c r="B6" s="299">
        <f>'Seepage Meters'!FX7</f>
        <v>47.736585729353308</v>
      </c>
      <c r="C6" s="300">
        <f>'Seepage Meters'!GB7</f>
        <v>1.2772400899236078</v>
      </c>
      <c r="D6" s="301">
        <f>'Seepage Meters'!GF7</f>
        <v>46.327457253786065</v>
      </c>
      <c r="E6" s="302">
        <f>'Seepage Meters'!GI7</f>
        <v>97.048890734926957</v>
      </c>
      <c r="F6" s="305">
        <f>'Seepage Meters'!GL7</f>
        <v>1.4091284755672455</v>
      </c>
      <c r="H6" s="303">
        <v>3</v>
      </c>
      <c r="I6" s="299">
        <f>'Seepage Meters'!O7</f>
        <v>51.067427605157462</v>
      </c>
      <c r="J6" s="300">
        <f>'Seepage Meters'!P7</f>
        <v>1.0920000000000001</v>
      </c>
      <c r="K6" s="301">
        <f>'Seepage Meters'!Q7</f>
        <v>97.476894639556377</v>
      </c>
      <c r="L6" s="302">
        <f>'Seepage Meters'!R7</f>
        <v>49.778942601811067</v>
      </c>
      <c r="M6" s="305">
        <f>'Seepage Meters'!S7</f>
        <v>1.2884850033463948</v>
      </c>
      <c r="N6" s="299">
        <f>'Seepage Meters'!AC7</f>
        <v>50.094466936572225</v>
      </c>
      <c r="O6" s="300">
        <f>'Seepage Meters'!AD7</f>
        <v>0.56000000000000005</v>
      </c>
      <c r="P6" s="301">
        <f>'Seepage Meters'!AE7</f>
        <v>98.706099815157117</v>
      </c>
      <c r="Q6" s="302">
        <f>'Seepage Meters'!AF7</f>
        <v>49.446294536283858</v>
      </c>
      <c r="R6" s="305">
        <f>'Seepage Meters'!AG7</f>
        <v>0.64817240028836665</v>
      </c>
      <c r="S6" s="299">
        <f>'Seepage Meters'!AQ7</f>
        <v>43.477113837224643</v>
      </c>
      <c r="T6" s="300">
        <f>'Seepage Meters'!AR7</f>
        <v>2.08</v>
      </c>
      <c r="U6" s="301">
        <f>'Seepage Meters'!AS7</f>
        <v>95.194085027726445</v>
      </c>
      <c r="V6" s="302">
        <f>'Seepage Meters'!AT7</f>
        <v>41.387640713809041</v>
      </c>
      <c r="W6" s="305">
        <f>'Seepage Meters'!AU7</f>
        <v>2.0894731234156012</v>
      </c>
      <c r="X6" s="299">
        <f>'Seepage Meters'!BE7</f>
        <v>40.100250626566371</v>
      </c>
      <c r="Y6" s="300">
        <f>'Seepage Meters'!BF7</f>
        <v>1.4830000000000001</v>
      </c>
      <c r="Z6" s="301">
        <f>'Seepage Meters'!BG7</f>
        <v>96.573475046210731</v>
      </c>
      <c r="AA6" s="302">
        <f>'Seepage Meters'!BH7</f>
        <v>38.726205532315042</v>
      </c>
      <c r="AB6" s="305">
        <f>'Seepage Meters'!BI7</f>
        <v>1.3740450942513291</v>
      </c>
      <c r="AC6" s="299">
        <f>'Seepage Meters'!BS7</f>
        <v>47.438596491228161</v>
      </c>
      <c r="AD6" s="300">
        <f>'Seepage Meters'!BT7</f>
        <v>0.83099999999999996</v>
      </c>
      <c r="AE6" s="301">
        <f>'Seepage Meters'!BU7</f>
        <v>98.079944547134929</v>
      </c>
      <c r="AF6" s="302">
        <f>'Seepage Meters'!BV7</f>
        <v>46.527749132535675</v>
      </c>
      <c r="AG6" s="305">
        <f>'Seepage Meters'!BW7</f>
        <v>0.9108473586924859</v>
      </c>
      <c r="AH6" s="292"/>
      <c r="AI6" s="299">
        <f>'Seepage Meters'!CI7</f>
        <v>56.553147574819391</v>
      </c>
      <c r="AJ6" s="300">
        <f>'Seepage Meters'!CJ7</f>
        <v>0.64709489051094893</v>
      </c>
      <c r="AK6" s="301">
        <f>'Seepage Meters'!CK7</f>
        <v>98.504863931351778</v>
      </c>
      <c r="AL6" s="302">
        <f>'Seepage Meters'!CL7</f>
        <v>55.707601067472403</v>
      </c>
      <c r="AM6" s="305">
        <f>'Seepage Meters'!CM7</f>
        <v>0.84554650734698811</v>
      </c>
      <c r="AN6" s="299">
        <f>'Seepage Meters'!CX7</f>
        <v>52.723112128146504</v>
      </c>
      <c r="AO6" s="300">
        <f>'Seepage Meters'!CY7</f>
        <v>2.2713935185185186</v>
      </c>
      <c r="AP6" s="301">
        <f>'Seepage Meters'!CZ7</f>
        <v>94.75186340453206</v>
      </c>
      <c r="AQ6" s="302">
        <f>'Seepage Meters'!DA7</f>
        <v>49.956131186279656</v>
      </c>
      <c r="AR6" s="305">
        <f>'Seepage Meters'!DB7</f>
        <v>2.7669809418668478</v>
      </c>
      <c r="AS6" s="299">
        <f>'Seepage Meters'!DM7</f>
        <v>50.700394396844857</v>
      </c>
      <c r="AT6" s="300">
        <f>'Seepage Meters'!DN7</f>
        <v>2.2507167381974251</v>
      </c>
      <c r="AU6" s="301">
        <f>'Seepage Meters'!DO7</f>
        <v>94.799637850745327</v>
      </c>
      <c r="AV6" s="302">
        <f>'Seepage Meters'!DP7</f>
        <v>48.063790277108502</v>
      </c>
      <c r="AW6" s="305">
        <f>'Seepage Meters'!DQ7</f>
        <v>2.6366041197363543</v>
      </c>
      <c r="AX6" s="299">
        <f>'Seepage Meters'!EB7</f>
        <v>40.959541711421423</v>
      </c>
      <c r="AY6" s="300">
        <f>'Seepage Meters'!EC7</f>
        <v>0.80230769230769228</v>
      </c>
      <c r="AZ6" s="301">
        <f>'Seepage Meters'!ED7</f>
        <v>98.146239158253948</v>
      </c>
      <c r="BA6" s="302">
        <f>'Seepage Meters'!EE7</f>
        <v>40.200249766216452</v>
      </c>
      <c r="BB6" s="305">
        <f>'Seepage Meters'!EF7</f>
        <v>0.75929194520497134</v>
      </c>
      <c r="BC6" s="299">
        <f>'Seepage Meters'!EQ7</f>
        <v>44.251805985552025</v>
      </c>
      <c r="BD6" s="300">
        <f>'Seepage Meters'!ER7</f>
        <v>0.75488805970149253</v>
      </c>
      <c r="BE6" s="301">
        <f>'Seepage Meters'!ES7</f>
        <v>98.255803928600983</v>
      </c>
      <c r="BF6" s="302">
        <f>'Seepage Meters'!ET7</f>
        <v>43.47996772402891</v>
      </c>
      <c r="BG6" s="305">
        <f>'Seepage Meters'!EU7</f>
        <v>0.77183826152311497</v>
      </c>
    </row>
    <row r="7" spans="2:59" x14ac:dyDescent="0.25">
      <c r="B7" s="299">
        <f>'Seepage Meters'!FX8</f>
        <v>63.125628396677641</v>
      </c>
      <c r="C7" s="300">
        <f>'Seepage Meters'!GB8</f>
        <v>0.96919631505450321</v>
      </c>
      <c r="D7" s="301">
        <f>'Seepage Meters'!GF8</f>
        <v>61.698554287287514</v>
      </c>
      <c r="E7" s="302">
        <f>'Seepage Meters'!GI8</f>
        <v>97.760636980003468</v>
      </c>
      <c r="F7" s="305">
        <f>'Seepage Meters'!GL8</f>
        <v>1.4270741093901349</v>
      </c>
      <c r="H7" s="303">
        <v>4</v>
      </c>
      <c r="I7" s="299">
        <f>'Seepage Meters'!O8</f>
        <v>77.673636145157431</v>
      </c>
      <c r="J7" s="300">
        <f>'Seepage Meters'!P8</f>
        <v>0.90200000000000014</v>
      </c>
      <c r="K7" s="301">
        <f>'Seepage Meters'!Q8</f>
        <v>97.915896487985208</v>
      </c>
      <c r="L7" s="302">
        <f>'Seepage Meters'!R8</f>
        <v>76.054837166346616</v>
      </c>
      <c r="M7" s="305">
        <f>'Seepage Meters'!S8</f>
        <v>1.6187989788108155</v>
      </c>
      <c r="N7" s="299">
        <f>'Seepage Meters'!AC8</f>
        <v>65.20917678812414</v>
      </c>
      <c r="O7" s="300">
        <f>'Seepage Meters'!AD8</f>
        <v>0.78500000000000003</v>
      </c>
      <c r="P7" s="301">
        <f>'Seepage Meters'!AE8</f>
        <v>98.186229205175607</v>
      </c>
      <c r="Q7" s="302">
        <f>'Seepage Meters'!AF8</f>
        <v>64.026431783995747</v>
      </c>
      <c r="R7" s="305">
        <f>'Seepage Meters'!AG8</f>
        <v>1.1827450041283925</v>
      </c>
      <c r="S7" s="299">
        <f>'Seepage Meters'!AQ8</f>
        <v>56.562458778525254</v>
      </c>
      <c r="T7" s="300">
        <f>'Seepage Meters'!AR8</f>
        <v>1.03</v>
      </c>
      <c r="U7" s="301">
        <f>'Seepage Meters'!AS8</f>
        <v>97.620147874306838</v>
      </c>
      <c r="V7" s="302">
        <f>'Seepage Meters'!AT8</f>
        <v>55.216355900940208</v>
      </c>
      <c r="W7" s="305">
        <f>'Seepage Meters'!AU8</f>
        <v>1.3461028775850465</v>
      </c>
      <c r="X7" s="299">
        <f>'Seepage Meters'!BE8</f>
        <v>52.552433715868609</v>
      </c>
      <c r="Y7" s="300">
        <f>'Seepage Meters'!BF8</f>
        <v>0.996</v>
      </c>
      <c r="Z7" s="301">
        <f>'Seepage Meters'!BG8</f>
        <v>97.698706099815141</v>
      </c>
      <c r="AA7" s="302">
        <f>'Seepage Meters'!BH8</f>
        <v>51.343047764366638</v>
      </c>
      <c r="AB7" s="305">
        <f>'Seepage Meters'!BI8</f>
        <v>1.2093859515019716</v>
      </c>
      <c r="AC7" s="299">
        <f>'Seepage Meters'!BS8</f>
        <v>62.532569046378335</v>
      </c>
      <c r="AD7" s="300">
        <f>'Seepage Meters'!BT8</f>
        <v>0.68400000000000005</v>
      </c>
      <c r="AE7" s="301">
        <f>'Seepage Meters'!BU8</f>
        <v>98.419593345656196</v>
      </c>
      <c r="AF7" s="302">
        <f>'Seepage Meters'!BV8</f>
        <v>61.544300164037239</v>
      </c>
      <c r="AG7" s="305">
        <f>'Seepage Meters'!BW8</f>
        <v>0.98826888234109589</v>
      </c>
      <c r="AH7" s="292"/>
      <c r="AI7" s="299">
        <f>'Seepage Meters'!CI8</f>
        <v>74.0970072239422</v>
      </c>
      <c r="AJ7" s="300">
        <f>'Seepage Meters'!CJ8</f>
        <v>1.8032200557103062</v>
      </c>
      <c r="AK7" s="301">
        <f>'Seepage Meters'!CK8</f>
        <v>95.833595065364364</v>
      </c>
      <c r="AL7" s="302">
        <f>'Seepage Meters'!CL8</f>
        <v>71.009825858546549</v>
      </c>
      <c r="AM7" s="305">
        <f>'Seepage Meters'!CM8</f>
        <v>3.0871813653956508</v>
      </c>
      <c r="AN7" s="299">
        <f>'Seepage Meters'!CX8</f>
        <v>69.565217391304415</v>
      </c>
      <c r="AO7" s="300">
        <f>'Seepage Meters'!CY8</f>
        <v>0.61584210526315786</v>
      </c>
      <c r="AP7" s="301">
        <f>'Seepage Meters'!CZ8</f>
        <v>98.577074618153532</v>
      </c>
      <c r="AQ7" s="302">
        <f>'Seepage Meters'!DA8</f>
        <v>68.575356256106872</v>
      </c>
      <c r="AR7" s="305">
        <f>'Seepage Meters'!DB8</f>
        <v>0.98986113519754326</v>
      </c>
      <c r="AS7" s="299">
        <f>'Seepage Meters'!DM8</f>
        <v>58.991228070175445</v>
      </c>
      <c r="AT7" s="300">
        <f>'Seepage Meters'!DN8</f>
        <v>0.61600371747211891</v>
      </c>
      <c r="AU7" s="301">
        <f>'Seepage Meters'!DO8</f>
        <v>98.576701207319502</v>
      </c>
      <c r="AV7" s="302">
        <f>'Seepage Meters'!DP8</f>
        <v>58.151606633265239</v>
      </c>
      <c r="AW7" s="305">
        <f>'Seepage Meters'!DQ8</f>
        <v>0.83962143691020685</v>
      </c>
      <c r="AX7" s="299">
        <f>'Seepage Meters'!EB8</f>
        <v>54.994629430719669</v>
      </c>
      <c r="AY7" s="300">
        <f>'Seepage Meters'!EC8</f>
        <v>0.80578124999999989</v>
      </c>
      <c r="AZ7" s="301">
        <f>'Seepage Meters'!ED8</f>
        <v>98.138213378003698</v>
      </c>
      <c r="BA7" s="302">
        <f>'Seepage Meters'!EE8</f>
        <v>53.970746777162091</v>
      </c>
      <c r="BB7" s="305">
        <f>'Seepage Meters'!EF8</f>
        <v>1.0238826535575782</v>
      </c>
      <c r="BC7" s="299">
        <f>'Seepage Meters'!EQ8</f>
        <v>59.077927376580966</v>
      </c>
      <c r="BD7" s="300">
        <f>'Seepage Meters'!ER8</f>
        <v>1.4541160220994476</v>
      </c>
      <c r="BE7" s="301">
        <f>'Seepage Meters'!ES8</f>
        <v>96.640212518254515</v>
      </c>
      <c r="BF7" s="302">
        <f>'Seepage Meters'!ET8</f>
        <v>57.093034568107917</v>
      </c>
      <c r="BG7" s="305">
        <f>'Seepage Meters'!EU8</f>
        <v>1.9848928084730488</v>
      </c>
    </row>
    <row r="8" spans="2:59" x14ac:dyDescent="0.25">
      <c r="B8" s="299">
        <f>'Seepage Meters'!FX9</f>
        <v>33.114994851770675</v>
      </c>
      <c r="C8" s="300">
        <f>'Seepage Meters'!GB9</f>
        <v>1.7603780353723177</v>
      </c>
      <c r="D8" s="301">
        <f>'Seepage Meters'!GF9</f>
        <v>31.910605144841735</v>
      </c>
      <c r="E8" s="302">
        <f>'Seepage Meters'!GI9</f>
        <v>95.932583097568582</v>
      </c>
      <c r="F8" s="305">
        <f>'Seepage Meters'!GL9</f>
        <v>1.204389706928942</v>
      </c>
      <c r="H8" s="303">
        <v>5</v>
      </c>
      <c r="I8" s="299">
        <f>'Seepage Meters'!O9</f>
        <v>38.763575605680863</v>
      </c>
      <c r="J8" s="300">
        <f>'Seepage Meters'!P9</f>
        <v>0.73499999999999999</v>
      </c>
      <c r="K8" s="301">
        <f>'Seepage Meters'!Q9</f>
        <v>98.30175600739372</v>
      </c>
      <c r="L8" s="302">
        <f>'Seepage Meters'!R9</f>
        <v>38.105275511637998</v>
      </c>
      <c r="M8" s="305">
        <f>'Seepage Meters'!S9</f>
        <v>0.65830009404286471</v>
      </c>
      <c r="N8" s="299">
        <f>'Seepage Meters'!AC9</f>
        <v>40.593792172739562</v>
      </c>
      <c r="O8" s="300">
        <f>'Seepage Meters'!AD9</f>
        <v>0.66</v>
      </c>
      <c r="P8" s="301">
        <f>'Seepage Meters'!AE9</f>
        <v>98.47504621072089</v>
      </c>
      <c r="Q8" s="302">
        <f>'Seepage Meters'!AF9</f>
        <v>39.974755600789287</v>
      </c>
      <c r="R8" s="305">
        <f>'Seepage Meters'!AG9</f>
        <v>0.61903657195027506</v>
      </c>
      <c r="S8" s="299">
        <f>'Seepage Meters'!AQ9</f>
        <v>32.924416303917688</v>
      </c>
      <c r="T8" s="300">
        <f>'Seepage Meters'!AR9</f>
        <v>0.995</v>
      </c>
      <c r="U8" s="301">
        <f>'Seepage Meters'!AS9</f>
        <v>97.701016635859531</v>
      </c>
      <c r="V8" s="302">
        <f>'Seepage Meters'!AT9</f>
        <v>32.167489450350267</v>
      </c>
      <c r="W8" s="305">
        <f>'Seepage Meters'!AU9</f>
        <v>0.75692685356742118</v>
      </c>
      <c r="X8" s="299">
        <f>'Seepage Meters'!BE9</f>
        <v>31.002880335166278</v>
      </c>
      <c r="Y8" s="300">
        <f>'Seepage Meters'!BF9</f>
        <v>1.0349999999999999</v>
      </c>
      <c r="Z8" s="301">
        <f>'Seepage Meters'!BG9</f>
        <v>97.608595194085041</v>
      </c>
      <c r="AA8" s="302">
        <f>'Seepage Meters'!BH9</f>
        <v>30.261475964859045</v>
      </c>
      <c r="AB8" s="305">
        <f>'Seepage Meters'!BI9</f>
        <v>0.74140437030723305</v>
      </c>
      <c r="AC8" s="299">
        <f>'Seepage Meters'!BS9</f>
        <v>36.491228070175445</v>
      </c>
      <c r="AD8" s="300">
        <f>'Seepage Meters'!BT9</f>
        <v>1.6400000000000001</v>
      </c>
      <c r="AE8" s="301">
        <f>'Seepage Meters'!BU9</f>
        <v>96.210720887245841</v>
      </c>
      <c r="AF8" s="302">
        <f>'Seepage Meters'!BV9</f>
        <v>35.108473586924809</v>
      </c>
      <c r="AG8" s="305">
        <f>'Seepage Meters'!BW9</f>
        <v>1.3827544832506362</v>
      </c>
      <c r="AH8" s="292"/>
      <c r="AI8" s="299">
        <f>'Seepage Meters'!CI9</f>
        <v>13.307342430149459</v>
      </c>
      <c r="AJ8" s="300">
        <f>'Seepage Meters'!CJ9</f>
        <v>4.2914062500000005</v>
      </c>
      <c r="AK8" s="301">
        <f>'Seepage Meters'!CK9</f>
        <v>90.084551178373388</v>
      </c>
      <c r="AL8" s="302">
        <f>'Seepage Meters'!CL9</f>
        <v>11.987859701969388</v>
      </c>
      <c r="AM8" s="305">
        <f>'Seepage Meters'!CM9</f>
        <v>1.3194827281800716</v>
      </c>
      <c r="AN8" s="299">
        <f>'Seepage Meters'!CX9</f>
        <v>39.542334096109826</v>
      </c>
      <c r="AO8" s="300">
        <f>'Seepage Meters'!CY9</f>
        <v>2.1164938271604932</v>
      </c>
      <c r="AP8" s="301">
        <f>'Seepage Meters'!CZ9</f>
        <v>95.109764724675372</v>
      </c>
      <c r="AQ8" s="302">
        <f>'Seepage Meters'!DA9</f>
        <v>37.608620925455149</v>
      </c>
      <c r="AR8" s="305">
        <f>'Seepage Meters'!DB9</f>
        <v>1.9337131706546771</v>
      </c>
      <c r="AS8" s="299">
        <f>'Seepage Meters'!DM9</f>
        <v>34.429824561403507</v>
      </c>
      <c r="AT8" s="300">
        <f>'Seepage Meters'!DN9</f>
        <v>2.135165605095541</v>
      </c>
      <c r="AU8" s="301">
        <f>'Seepage Meters'!DO9</f>
        <v>95.066622908744122</v>
      </c>
      <c r="AV8" s="302">
        <f>'Seepage Meters'!DP9</f>
        <v>32.731271483931636</v>
      </c>
      <c r="AW8" s="305">
        <f>'Seepage Meters'!DQ9</f>
        <v>1.6985530774718711</v>
      </c>
      <c r="AX8" s="299">
        <f>'Seepage Meters'!EB9</f>
        <v>31.50733977801648</v>
      </c>
      <c r="AY8" s="300">
        <f>'Seepage Meters'!EC9</f>
        <v>2.9980909090909083</v>
      </c>
      <c r="AZ8" s="301">
        <f>'Seepage Meters'!ED9</f>
        <v>93.072802890270552</v>
      </c>
      <c r="BA8" s="302">
        <f>'Seepage Meters'!EE9</f>
        <v>29.324764247561085</v>
      </c>
      <c r="BB8" s="305">
        <f>'Seepage Meters'!EF9</f>
        <v>2.1825755304553951</v>
      </c>
      <c r="BC8" s="299">
        <f>'Seepage Meters'!EQ9</f>
        <v>32.587215164347654</v>
      </c>
      <c r="BD8" s="300">
        <f>'Seepage Meters'!ER9</f>
        <v>0.99762376237623751</v>
      </c>
      <c r="BE8" s="301">
        <f>'Seepage Meters'!ES9</f>
        <v>97.694954338317388</v>
      </c>
      <c r="BF8" s="302">
        <f>'Seepage Meters'!ET9</f>
        <v>31.836064974938679</v>
      </c>
      <c r="BG8" s="305">
        <f>'Seepage Meters'!EU9</f>
        <v>0.75115018940897471</v>
      </c>
    </row>
    <row r="9" spans="2:59" x14ac:dyDescent="0.25">
      <c r="B9" s="299">
        <f>'Seepage Meters'!FX10</f>
        <v>24.239264642136185</v>
      </c>
      <c r="C9" s="300">
        <f>'Seepage Meters'!GB10</f>
        <v>1.7419633979980351</v>
      </c>
      <c r="D9" s="301">
        <f>'Seepage Meters'!GF10</f>
        <v>23.299140115734541</v>
      </c>
      <c r="E9" s="302">
        <f>'Seepage Meters'!GI10</f>
        <v>95.975130780965728</v>
      </c>
      <c r="F9" s="305">
        <f>'Seepage Meters'!GL10</f>
        <v>0.94012452640164734</v>
      </c>
      <c r="H9" s="303">
        <v>6</v>
      </c>
      <c r="I9" s="299">
        <f>'Seepage Meters'!O10</f>
        <v>26.532083633741895</v>
      </c>
      <c r="J9" s="300">
        <f>'Seepage Meters'!P10</f>
        <v>0.52300000000000002</v>
      </c>
      <c r="K9" s="301">
        <f>'Seepage Meters'!Q10</f>
        <v>98.791589648798521</v>
      </c>
      <c r="L9" s="302">
        <f>'Seepage Meters'!R10</f>
        <v>26.211467188722324</v>
      </c>
      <c r="M9" s="305">
        <f>'Seepage Meters'!S10</f>
        <v>0.32061644501957076</v>
      </c>
      <c r="N9" s="299">
        <f>'Seepage Meters'!AC10</f>
        <v>25.127334465195251</v>
      </c>
      <c r="O9" s="300">
        <f>'Seepage Meters'!AD10</f>
        <v>0.46479999999999999</v>
      </c>
      <c r="P9" s="301">
        <f>'Seepage Meters'!AE10</f>
        <v>98.926062846580407</v>
      </c>
      <c r="Q9" s="302">
        <f>'Seepage Meters'!AF10</f>
        <v>24.857482684709513</v>
      </c>
      <c r="R9" s="305">
        <f>'Seepage Meters'!AG10</f>
        <v>0.26985178048573744</v>
      </c>
      <c r="S9" s="299">
        <f>'Seepage Meters'!AQ10</f>
        <v>22.11589580010633</v>
      </c>
      <c r="T9" s="300">
        <f>'Seepage Meters'!AR10</f>
        <v>0.74</v>
      </c>
      <c r="U9" s="301">
        <f>'Seepage Meters'!AS10</f>
        <v>98.290203327171895</v>
      </c>
      <c r="V9" s="302">
        <f>'Seepage Meters'!AT10</f>
        <v>21.737758949549981</v>
      </c>
      <c r="W9" s="305">
        <f>'Seepage Meters'!AU10</f>
        <v>0.37813685055634849</v>
      </c>
      <c r="X9" s="299">
        <f>'Seepage Meters'!BE10</f>
        <v>19.691018591254256</v>
      </c>
      <c r="Y9" s="300">
        <f>'Seepage Meters'!BF10</f>
        <v>3.71</v>
      </c>
      <c r="Z9" s="301">
        <f>'Seepage Meters'!BG10</f>
        <v>91.427911275415894</v>
      </c>
      <c r="AA9" s="302">
        <f>'Seepage Meters'!BH10</f>
        <v>18.003087006837589</v>
      </c>
      <c r="AB9" s="305">
        <f>'Seepage Meters'!BI10</f>
        <v>1.6879315844166669</v>
      </c>
      <c r="AC9" s="299">
        <f>'Seepage Meters'!BS10</f>
        <v>24.457182560361307</v>
      </c>
      <c r="AD9" s="300">
        <f>'Seepage Meters'!BT10</f>
        <v>2.06</v>
      </c>
      <c r="AE9" s="301">
        <f>'Seepage Meters'!BU10</f>
        <v>95.240295748613661</v>
      </c>
      <c r="AF9" s="302">
        <f>'Seepage Meters'!BV10</f>
        <v>23.293093002266474</v>
      </c>
      <c r="AG9" s="305">
        <f>'Seepage Meters'!BW10</f>
        <v>1.1640895580948332</v>
      </c>
      <c r="AH9" s="292"/>
      <c r="AI9" s="299">
        <f>'Seepage Meters'!CI10</f>
        <v>29.721362229102166</v>
      </c>
      <c r="AJ9" s="300">
        <f>'Seepage Meters'!CJ10</f>
        <v>0.84315972222222224</v>
      </c>
      <c r="AK9" s="301">
        <f>'Seepage Meters'!CK10</f>
        <v>98.051849070651059</v>
      </c>
      <c r="AL9" s="302">
        <f>'Seepage Meters'!CL10</f>
        <v>29.142345234620748</v>
      </c>
      <c r="AM9" s="305">
        <f>'Seepage Meters'!CM10</f>
        <v>0.57901699448141741</v>
      </c>
      <c r="AN9" s="299">
        <f>'Seepage Meters'!CX10</f>
        <v>27.581998474446973</v>
      </c>
      <c r="AO9" s="300">
        <f>'Seepage Meters'!CY10</f>
        <v>1.0660265486725666</v>
      </c>
      <c r="AP9" s="301">
        <f>'Seepage Meters'!CZ10</f>
        <v>97.536907235044907</v>
      </c>
      <c r="AQ9" s="302">
        <f>'Seepage Meters'!DA10</f>
        <v>26.902628265592842</v>
      </c>
      <c r="AR9" s="305">
        <f>'Seepage Meters'!DB10</f>
        <v>0.67937020885413091</v>
      </c>
      <c r="AS9" s="299">
        <f>'Seepage Meters'!DM10</f>
        <v>23.20762536261914</v>
      </c>
      <c r="AT9" s="300">
        <f>'Seepage Meters'!DN10</f>
        <v>1.0895809523809523</v>
      </c>
      <c r="AU9" s="301">
        <f>'Seepage Meters'!DO10</f>
        <v>97.482483936273226</v>
      </c>
      <c r="AV9" s="302">
        <f>'Seepage Meters'!DP10</f>
        <v>22.623369666105674</v>
      </c>
      <c r="AW9" s="305">
        <f>'Seepage Meters'!DQ10</f>
        <v>0.58425569651346621</v>
      </c>
      <c r="AX9" s="299">
        <f>'Seepage Meters'!EB10</f>
        <v>20.131135920609612</v>
      </c>
      <c r="AY9" s="300">
        <f>'Seepage Meters'!EC10</f>
        <v>0.85943661971830987</v>
      </c>
      <c r="AZ9" s="301">
        <f>'Seepage Meters'!ED10</f>
        <v>98.014240712295958</v>
      </c>
      <c r="BA9" s="302">
        <f>'Seepage Meters'!EE10</f>
        <v>19.731380019345782</v>
      </c>
      <c r="BB9" s="305">
        <f>'Seepage Meters'!EF10</f>
        <v>0.39975590126383054</v>
      </c>
      <c r="BC9" s="299">
        <f>'Seepage Meters'!EQ10</f>
        <v>23.827009383924931</v>
      </c>
      <c r="BD9" s="300">
        <f>'Seepage Meters'!ER10</f>
        <v>6.0636301369863013</v>
      </c>
      <c r="BE9" s="301">
        <f>'Seepage Meters'!ES10</f>
        <v>85.989764008811676</v>
      </c>
      <c r="BF9" s="302">
        <f>'Seepage Meters'!ET10</f>
        <v>20.488789139594459</v>
      </c>
      <c r="BG9" s="305">
        <f>'Seepage Meters'!EU10</f>
        <v>3.338220244330472</v>
      </c>
    </row>
    <row r="10" spans="2:59" ht="9" customHeight="1" x14ac:dyDescent="0.25">
      <c r="B10" s="299"/>
      <c r="C10" s="300"/>
      <c r="D10" s="301"/>
      <c r="E10" s="302"/>
      <c r="F10" s="305"/>
      <c r="H10" s="303"/>
      <c r="I10" s="299"/>
      <c r="J10" s="300"/>
      <c r="K10" s="301"/>
      <c r="L10" s="302"/>
      <c r="M10" s="305"/>
      <c r="N10" s="299"/>
      <c r="O10" s="300"/>
      <c r="P10" s="301"/>
      <c r="Q10" s="302"/>
      <c r="R10" s="305"/>
      <c r="S10" s="299"/>
      <c r="T10" s="300"/>
      <c r="U10" s="301"/>
      <c r="V10" s="302"/>
      <c r="W10" s="305"/>
      <c r="X10" s="299"/>
      <c r="Y10" s="300"/>
      <c r="Z10" s="301"/>
      <c r="AA10" s="302"/>
      <c r="AB10" s="305"/>
      <c r="AC10" s="299"/>
      <c r="AD10" s="300"/>
      <c r="AE10" s="301"/>
      <c r="AF10" s="302"/>
      <c r="AG10" s="305"/>
      <c r="AH10" s="292"/>
      <c r="AI10" s="299"/>
      <c r="AJ10" s="300"/>
      <c r="AK10" s="301"/>
      <c r="AL10" s="302"/>
      <c r="AM10" s="305"/>
      <c r="AN10" s="299"/>
      <c r="AO10" s="300"/>
      <c r="AP10" s="301"/>
      <c r="AQ10" s="302"/>
      <c r="AR10" s="305"/>
      <c r="AS10" s="299"/>
      <c r="AT10" s="300"/>
      <c r="AU10" s="301"/>
      <c r="AV10" s="302"/>
      <c r="AW10" s="305"/>
      <c r="AX10" s="299"/>
      <c r="AY10" s="300"/>
      <c r="AZ10" s="301"/>
      <c r="BA10" s="302"/>
      <c r="BB10" s="305"/>
      <c r="BC10" s="299"/>
      <c r="BD10" s="300"/>
      <c r="BE10" s="301"/>
      <c r="BF10" s="302"/>
      <c r="BG10" s="305"/>
    </row>
    <row r="11" spans="2:59" x14ac:dyDescent="0.25">
      <c r="B11" s="299">
        <f>'Seepage Meters'!FX12</f>
        <v>32.383514675826277</v>
      </c>
      <c r="C11" s="300">
        <f>'Seepage Meters'!GB12</f>
        <v>7.3931349640576434</v>
      </c>
      <c r="D11" s="301">
        <f>'Seepage Meters'!GF12</f>
        <v>26.844782550374745</v>
      </c>
      <c r="E11" s="302">
        <f>'Seepage Meters'!GI12</f>
        <v>82.917895184709707</v>
      </c>
      <c r="F11" s="305">
        <f>'Seepage Meters'!GL12</f>
        <v>5.5387321254515278</v>
      </c>
      <c r="H11" s="303">
        <v>7</v>
      </c>
      <c r="I11" s="299">
        <f>'Seepage Meters'!O12</f>
        <v>34.062684801892402</v>
      </c>
      <c r="J11" s="300">
        <f>'Seepage Meters'!P12</f>
        <v>4.766</v>
      </c>
      <c r="K11" s="301">
        <f>'Seepage Meters'!Q12</f>
        <v>88.987985212569328</v>
      </c>
      <c r="L11" s="302">
        <f>'Seepage Meters'!R12</f>
        <v>30.311696914512108</v>
      </c>
      <c r="M11" s="305">
        <f>'Seepage Meters'!S12</f>
        <v>3.750987887380294</v>
      </c>
      <c r="N11" s="299">
        <f>'Seepage Meters'!AC12</f>
        <v>30.877192982456137</v>
      </c>
      <c r="O11" s="300">
        <f>'Seepage Meters'!AD12</f>
        <v>3.8349999999999995</v>
      </c>
      <c r="P11" s="301">
        <f>'Seepage Meters'!AE12</f>
        <v>91.139094269870611</v>
      </c>
      <c r="Q11" s="302">
        <f>'Seepage Meters'!AF12</f>
        <v>28.14119402017057</v>
      </c>
      <c r="R11" s="305">
        <f>'Seepage Meters'!AG12</f>
        <v>2.7359989622855672</v>
      </c>
      <c r="S11" s="299">
        <f>'Seepage Meters'!AQ12</f>
        <v>33.386496544391285</v>
      </c>
      <c r="T11" s="300">
        <f>'Seepage Meters'!AR12</f>
        <v>5.86</v>
      </c>
      <c r="U11" s="301">
        <f>'Seepage Meters'!AS12</f>
        <v>86.460258780036966</v>
      </c>
      <c r="V11" s="302">
        <f>'Seepage Meters'!AT12</f>
        <v>28.866051309868805</v>
      </c>
      <c r="W11" s="305">
        <f>'Seepage Meters'!AU12</f>
        <v>4.5204452345224801</v>
      </c>
      <c r="X11" s="299">
        <f>'Seepage Meters'!BE12</f>
        <v>32.020792722547149</v>
      </c>
      <c r="Y11" s="300">
        <f>'Seepage Meters'!BF12</f>
        <v>6.56</v>
      </c>
      <c r="Z11" s="301">
        <f>'Seepage Meters'!BG12</f>
        <v>84.842883548983366</v>
      </c>
      <c r="AA11" s="302">
        <f>'Seepage Meters'!BH12</f>
        <v>27.167363881052019</v>
      </c>
      <c r="AB11" s="305">
        <f>'Seepage Meters'!BI12</f>
        <v>4.8534288414951305</v>
      </c>
      <c r="AC11" s="299">
        <f>'Seepage Meters'!BS12</f>
        <v>34.674922600619098</v>
      </c>
      <c r="AD11" s="300">
        <f>'Seepage Meters'!BT12</f>
        <v>10.66</v>
      </c>
      <c r="AE11" s="301">
        <f>'Seepage Meters'!BU12</f>
        <v>75.369685767097977</v>
      </c>
      <c r="AF11" s="302">
        <f>'Seepage Meters'!BV12</f>
        <v>26.134380204071054</v>
      </c>
      <c r="AG11" s="305">
        <f>'Seepage Meters'!BW12</f>
        <v>8.5405423965480445</v>
      </c>
      <c r="AH11" s="292"/>
      <c r="AI11" s="299">
        <f>'Seepage Meters'!CI12</f>
        <v>32.259753862267608</v>
      </c>
      <c r="AJ11" s="300">
        <f>'Seepage Meters'!CJ12</f>
        <v>8.0597402597402592</v>
      </c>
      <c r="AK11" s="301">
        <f>'Seepage Meters'!CK12</f>
        <v>81.377679621672229</v>
      </c>
      <c r="AL11" s="302">
        <f>'Seepage Meters'!CL12</f>
        <v>26.252239144776169</v>
      </c>
      <c r="AM11" s="305">
        <f>'Seepage Meters'!CM12</f>
        <v>6.0075147174914392</v>
      </c>
      <c r="AN11" s="299">
        <f>'Seepage Meters'!CX12</f>
        <v>31.400535236396053</v>
      </c>
      <c r="AO11" s="300">
        <f>'Seepage Meters'!CY12</f>
        <v>8.0152272727272731</v>
      </c>
      <c r="AP11" s="301">
        <f>'Seepage Meters'!CZ12</f>
        <v>81.480528482607966</v>
      </c>
      <c r="AQ11" s="302">
        <f>'Seepage Meters'!DA12</f>
        <v>25.585322056983035</v>
      </c>
      <c r="AR11" s="305">
        <f>'Seepage Meters'!DB12</f>
        <v>5.8152131794130177</v>
      </c>
      <c r="AS11" s="299"/>
      <c r="AT11" s="300"/>
      <c r="AU11" s="301"/>
      <c r="AV11" s="302"/>
      <c r="AW11" s="305"/>
      <c r="AX11" s="299">
        <f>'Seepage Meters'!EB12</f>
        <v>31.472620946305121</v>
      </c>
      <c r="AY11" s="300">
        <f>'Seepage Meters'!EC12</f>
        <v>10.486216216216217</v>
      </c>
      <c r="AZ11" s="301">
        <f>'Seepage Meters'!ED12</f>
        <v>75.771219463456049</v>
      </c>
      <c r="BA11" s="302">
        <f>'Seepage Meters'!EE12</f>
        <v>23.84718868812649</v>
      </c>
      <c r="BB11" s="305">
        <f>'Seepage Meters'!EF12</f>
        <v>7.6254322581786305</v>
      </c>
      <c r="BC11" s="299">
        <f>'Seepage Meters'!EQ12</f>
        <v>31.296632385561594</v>
      </c>
      <c r="BD11" s="300">
        <f>'Seepage Meters'!ER12</f>
        <v>8.2960309278350532</v>
      </c>
      <c r="BE11" s="301">
        <f>'Seepage Meters'!ES12</f>
        <v>80.831721516092756</v>
      </c>
      <c r="BF11" s="302">
        <f>'Seepage Meters'!ET12</f>
        <v>25.297606733812444</v>
      </c>
      <c r="BG11" s="305">
        <f>'Seepage Meters'!EU12</f>
        <v>5.9990256517491503</v>
      </c>
    </row>
    <row r="12" spans="2:59" x14ac:dyDescent="0.25">
      <c r="B12" s="299">
        <f>'Seepage Meters'!FX13</f>
        <v>44.972844093532544</v>
      </c>
      <c r="C12" s="300">
        <f>'Seepage Meters'!GB13</f>
        <v>4.9259211528287636</v>
      </c>
      <c r="D12" s="301">
        <f>'Seepage Meters'!GF13</f>
        <v>39.848666759954234</v>
      </c>
      <c r="E12" s="302">
        <f>'Seepage Meters'!GI13</f>
        <v>88.618481624702497</v>
      </c>
      <c r="F12" s="305">
        <f>'Seepage Meters'!GL13</f>
        <v>5.1241773335783112</v>
      </c>
      <c r="H12" s="303">
        <v>8</v>
      </c>
      <c r="I12" s="299">
        <f>'Seepage Meters'!O13</f>
        <v>41.947565543071136</v>
      </c>
      <c r="J12" s="300">
        <f>'Seepage Meters'!P13</f>
        <v>4.8600000000000003</v>
      </c>
      <c r="K12" s="301">
        <f>'Seepage Meters'!Q13</f>
        <v>88.77079482439926</v>
      </c>
      <c r="L12" s="302">
        <f>'Seepage Meters'!R13</f>
        <v>37.237187342070079</v>
      </c>
      <c r="M12" s="305">
        <f>'Seepage Meters'!S13</f>
        <v>4.7103782010010562</v>
      </c>
      <c r="N12" s="299">
        <f>'Seepage Meters'!AC13</f>
        <v>44.997991161108899</v>
      </c>
      <c r="O12" s="300">
        <f>'Seepage Meters'!AD13</f>
        <v>3.6779999999999999</v>
      </c>
      <c r="P12" s="301">
        <f>'Seepage Meters'!AE13</f>
        <v>91.501848428835501</v>
      </c>
      <c r="Q12" s="302">
        <f>'Seepage Meters'!AF13</f>
        <v>41.17399366825866</v>
      </c>
      <c r="R12" s="305">
        <f>'Seepage Meters'!AG13</f>
        <v>3.8239974928502392</v>
      </c>
      <c r="S12" s="299">
        <f>'Seepage Meters'!AQ13</f>
        <v>45.640819606267584</v>
      </c>
      <c r="T12" s="300">
        <f>'Seepage Meters'!AR13</f>
        <v>3.6539999999999999</v>
      </c>
      <c r="U12" s="301">
        <f>'Seepage Meters'!AS13</f>
        <v>91.557301293900196</v>
      </c>
      <c r="V12" s="302">
        <f>'Seepage Meters'!AT13</f>
        <v>41.787502719915885</v>
      </c>
      <c r="W12" s="305">
        <f>'Seepage Meters'!AU13</f>
        <v>3.8533168863516991</v>
      </c>
      <c r="X12" s="299">
        <f>'Seepage Meters'!BE13</f>
        <v>43.664717348927873</v>
      </c>
      <c r="Y12" s="300">
        <f>'Seepage Meters'!BF13</f>
        <v>6.02</v>
      </c>
      <c r="Z12" s="301">
        <f>'Seepage Meters'!BG13</f>
        <v>86.090573012939004</v>
      </c>
      <c r="AA12" s="302">
        <f>'Seepage Meters'!BH13</f>
        <v>37.59120537017219</v>
      </c>
      <c r="AB12" s="305">
        <f>'Seepage Meters'!BI13</f>
        <v>6.0735119787556826</v>
      </c>
      <c r="AC12" s="299">
        <f>'Seepage Meters'!BS13</f>
        <v>45.132438940488498</v>
      </c>
      <c r="AD12" s="300">
        <f>'Seepage Meters'!BT13</f>
        <v>7.71</v>
      </c>
      <c r="AE12" s="301">
        <f>'Seepage Meters'!BU13</f>
        <v>82.185767097966718</v>
      </c>
      <c r="AF12" s="302">
        <f>'Seepage Meters'!BV13</f>
        <v>37.092441153261916</v>
      </c>
      <c r="AG12" s="305">
        <f>'Seepage Meters'!BW13</f>
        <v>8.0399977872265822</v>
      </c>
      <c r="AH12" s="292"/>
      <c r="AI12" s="299">
        <f>'Seepage Meters'!CI13</f>
        <v>47.761194029850749</v>
      </c>
      <c r="AJ12" s="300">
        <f>'Seepage Meters'!CJ13</f>
        <v>5.94625</v>
      </c>
      <c r="AK12" s="301">
        <f>'Seepage Meters'!CK13</f>
        <v>86.260975046210717</v>
      </c>
      <c r="AL12" s="302">
        <f>'Seepage Meters'!CL13</f>
        <v>41.199271663861836</v>
      </c>
      <c r="AM12" s="305">
        <f>'Seepage Meters'!CM13</f>
        <v>6.561922365988913</v>
      </c>
      <c r="AN12" s="299">
        <f>'Seepage Meters'!CX13</f>
        <v>46.702964307320009</v>
      </c>
      <c r="AO12" s="300">
        <f>'Seepage Meters'!CY13</f>
        <v>3.794937823834196</v>
      </c>
      <c r="AP12" s="301">
        <f>'Seepage Meters'!CZ13</f>
        <v>91.231659371917289</v>
      </c>
      <c r="AQ12" s="302">
        <f>'Seepage Meters'!DA13</f>
        <v>42.6078893134423</v>
      </c>
      <c r="AR12" s="305">
        <f>'Seepage Meters'!DB13</f>
        <v>4.0950749938777093</v>
      </c>
      <c r="AS12" s="299">
        <f>'Seepage Meters'!DM13</f>
        <v>44.205000690703187</v>
      </c>
      <c r="AT12" s="300">
        <f>'Seepage Meters'!DN13</f>
        <v>3.74634</v>
      </c>
      <c r="AU12" s="301">
        <f>'Seepage Meters'!DO13</f>
        <v>91.343946395563762</v>
      </c>
      <c r="AV12" s="302">
        <f>'Seepage Meters'!DP13</f>
        <v>40.378592135074513</v>
      </c>
      <c r="AW12" s="305">
        <f>'Seepage Meters'!DQ13</f>
        <v>3.8264085556286744</v>
      </c>
      <c r="AX12" s="299">
        <f>'Seepage Meters'!EB13</f>
        <v>43.537414965986414</v>
      </c>
      <c r="AY12" s="300">
        <f>'Seepage Meters'!EC13</f>
        <v>4.0439144736842101</v>
      </c>
      <c r="AZ12" s="301">
        <f>'Seepage Meters'!ED13</f>
        <v>90.656389848234269</v>
      </c>
      <c r="BA12" s="302">
        <f>'Seepage Meters'!EE13</f>
        <v>39.469448641408135</v>
      </c>
      <c r="BB12" s="305">
        <f>'Seepage Meters'!EF13</f>
        <v>4.0679663245782791</v>
      </c>
      <c r="BC12" s="299">
        <f>'Seepage Meters'!EQ13</f>
        <v>46.138334341601045</v>
      </c>
      <c r="BD12" s="300">
        <f>'Seepage Meters'!ER13</f>
        <v>5.805769230769231</v>
      </c>
      <c r="BE12" s="301">
        <f>'Seepage Meters'!ES13</f>
        <v>86.585560927058154</v>
      </c>
      <c r="BF12" s="302">
        <f>'Seepage Meters'!ET13</f>
        <v>39.949135592076772</v>
      </c>
      <c r="BG12" s="305">
        <f>'Seepage Meters'!EU13</f>
        <v>6.1891987495242731</v>
      </c>
    </row>
    <row r="13" spans="2:59" x14ac:dyDescent="0.25">
      <c r="B13" s="299">
        <f>'Seepage Meters'!FX14</f>
        <v>39.497680239726122</v>
      </c>
      <c r="C13" s="300">
        <f>'Seepage Meters'!GB14</f>
        <v>4.7574110239697722</v>
      </c>
      <c r="D13" s="301">
        <f>'Seepage Meters'!GF14</f>
        <v>35.108265034628069</v>
      </c>
      <c r="E13" s="302">
        <f>'Seepage Meters'!GI14</f>
        <v>89.007830351271323</v>
      </c>
      <c r="F13" s="305">
        <f>'Seepage Meters'!GL14</f>
        <v>4.3894152050980484</v>
      </c>
      <c r="H13" s="303">
        <v>9</v>
      </c>
      <c r="I13" s="299">
        <f>'Seepage Meters'!O14</f>
        <v>36.179337231968809</v>
      </c>
      <c r="J13" s="300">
        <f>'Seepage Meters'!P14</f>
        <v>4.266</v>
      </c>
      <c r="K13" s="301">
        <f>'Seepage Meters'!Q14</f>
        <v>90.14325323475046</v>
      </c>
      <c r="L13" s="302">
        <f>'Seepage Meters'!R14</f>
        <v>32.613231579667996</v>
      </c>
      <c r="M13" s="305">
        <f>'Seepage Meters'!S14</f>
        <v>3.5661056523008128</v>
      </c>
      <c r="N13" s="299">
        <f>'Seepage Meters'!AC14</f>
        <v>38.434547908232133</v>
      </c>
      <c r="O13" s="300">
        <f>'Seepage Meters'!AD14</f>
        <v>3.2040000000000002</v>
      </c>
      <c r="P13" s="301">
        <f>'Seepage Meters'!AE14</f>
        <v>92.597042513863215</v>
      </c>
      <c r="Q13" s="302">
        <f>'Seepage Meters'!AF14</f>
        <v>35.589254666596837</v>
      </c>
      <c r="R13" s="305">
        <f>'Seepage Meters'!AG14</f>
        <v>2.8452932416352965</v>
      </c>
      <c r="S13" s="299">
        <f>'Seepage Meters'!AQ14</f>
        <v>39.128123338649651</v>
      </c>
      <c r="T13" s="300">
        <f>'Seepage Meters'!AR14</f>
        <v>2.5779999999999998</v>
      </c>
      <c r="U13" s="301">
        <f>'Seepage Meters'!AS14</f>
        <v>94.043438077633994</v>
      </c>
      <c r="V13" s="302">
        <f>'Seepage Meters'!AT14</f>
        <v>36.797432442923238</v>
      </c>
      <c r="W13" s="305">
        <f>'Seepage Meters'!AU14</f>
        <v>2.3306908957264127</v>
      </c>
      <c r="X13" s="299">
        <f>'Seepage Meters'!BE14</f>
        <v>39.867785405542847</v>
      </c>
      <c r="Y13" s="300">
        <f>'Seepage Meters'!BF14</f>
        <v>3.3299999999999996</v>
      </c>
      <c r="Z13" s="301">
        <f>'Seepage Meters'!BG14</f>
        <v>92.30591497227357</v>
      </c>
      <c r="AA13" s="302">
        <f>'Seepage Meters'!BH14</f>
        <v>36.800324097768872</v>
      </c>
      <c r="AB13" s="305">
        <f>'Seepage Meters'!BI14</f>
        <v>3.067461307773975</v>
      </c>
      <c r="AC13" s="299">
        <f>'Seepage Meters'!BS14</f>
        <v>44.736842105263179</v>
      </c>
      <c r="AD13" s="300">
        <f>'Seepage Meters'!BT14</f>
        <v>4.5599999999999996</v>
      </c>
      <c r="AE13" s="301">
        <f>'Seepage Meters'!BU14</f>
        <v>89.463955637707954</v>
      </c>
      <c r="AF13" s="302">
        <f>'Seepage Meters'!BV14</f>
        <v>40.023348574764107</v>
      </c>
      <c r="AG13" s="305">
        <f>'Seepage Meters'!BW14</f>
        <v>4.7134935304990719</v>
      </c>
      <c r="AH13" s="292"/>
      <c r="AI13" s="299">
        <f>'Seepage Meters'!CI14</f>
        <v>39.044980873235723</v>
      </c>
      <c r="AJ13" s="300">
        <f>'Seepage Meters'!CJ14</f>
        <v>4.4092162162162172</v>
      </c>
      <c r="AK13" s="301">
        <f>'Seepage Meters'!CK14</f>
        <v>89.812347005045709</v>
      </c>
      <c r="AL13" s="302">
        <f>'Seepage Meters'!CL14</f>
        <v>35.067213709924197</v>
      </c>
      <c r="AM13" s="305">
        <f>'Seepage Meters'!CM14</f>
        <v>3.9777671633115261</v>
      </c>
      <c r="AN13" s="299">
        <f>'Seepage Meters'!CX14</f>
        <v>37.426900584795298</v>
      </c>
      <c r="AO13" s="300">
        <f>'Seepage Meters'!CY14</f>
        <v>5.1163974358974356</v>
      </c>
      <c r="AP13" s="301">
        <f>'Seepage Meters'!CZ14</f>
        <v>88.17837930707617</v>
      </c>
      <c r="AQ13" s="302">
        <f>'Seepage Meters'!DA14</f>
        <v>33.002434360543106</v>
      </c>
      <c r="AR13" s="305">
        <f>'Seepage Meters'!DB14</f>
        <v>4.4244662242521926</v>
      </c>
      <c r="AS13" s="299">
        <f>'Seepage Meters'!DM14</f>
        <v>38.76357560568087</v>
      </c>
      <c r="AT13" s="300">
        <f>'Seepage Meters'!DN14</f>
        <v>4.9254827586206904</v>
      </c>
      <c r="AU13" s="301">
        <f>'Seepage Meters'!DO14</f>
        <v>88.619494550321889</v>
      </c>
      <c r="AV13" s="302">
        <f>'Seepage Meters'!DP14</f>
        <v>34.352084771386259</v>
      </c>
      <c r="AW13" s="305">
        <f>'Seepage Meters'!DQ14</f>
        <v>4.4114908342946109</v>
      </c>
      <c r="AX13" s="299">
        <f>'Seepage Meters'!EB14</f>
        <v>39.128123338649743</v>
      </c>
      <c r="AY13" s="300">
        <f>'Seepage Meters'!EC14</f>
        <v>3.7518840579710147</v>
      </c>
      <c r="AZ13" s="301">
        <f>'Seepage Meters'!ED14</f>
        <v>91.331136649789713</v>
      </c>
      <c r="BA13" s="302">
        <f>'Seepage Meters'!EE14</f>
        <v>35.736159794920461</v>
      </c>
      <c r="BB13" s="305">
        <f>'Seepage Meters'!EF14</f>
        <v>3.3919635437292825</v>
      </c>
      <c r="BC13" s="299">
        <f>'Seepage Meters'!EQ14</f>
        <v>42.266586005242907</v>
      </c>
      <c r="BD13" s="300">
        <f>'Seepage Meters'!ER14</f>
        <v>11.433129770992366</v>
      </c>
      <c r="BE13" s="301">
        <f>'Seepage Meters'!ES14</f>
        <v>73.583341564250532</v>
      </c>
      <c r="BF13" s="302">
        <f>'Seepage Meters'!ET14</f>
        <v>31.1011663477856</v>
      </c>
      <c r="BG13" s="305">
        <f>'Seepage Meters'!EU14</f>
        <v>11.165419657457306</v>
      </c>
    </row>
    <row r="14" spans="2:59" x14ac:dyDescent="0.25">
      <c r="B14" s="299">
        <f>'Seepage Meters'!FX15</f>
        <v>29.91957485865634</v>
      </c>
      <c r="C14" s="300">
        <f>'Seepage Meters'!GB15</f>
        <v>4.5446441545581049</v>
      </c>
      <c r="D14" s="301">
        <f>'Seepage Meters'!GF15</f>
        <v>26.769823451384724</v>
      </c>
      <c r="E14" s="302">
        <f>'Seepage Meters'!GI15</f>
        <v>89.499435872093088</v>
      </c>
      <c r="F14" s="305">
        <f>'Seepage Meters'!GL15</f>
        <v>3.1497514072716224</v>
      </c>
      <c r="H14" s="303">
        <v>10</v>
      </c>
      <c r="I14" s="299">
        <f>'Seepage Meters'!O15</f>
        <v>29.941520467836256</v>
      </c>
      <c r="J14" s="300">
        <f>'Seepage Meters'!P15</f>
        <v>4.6500000000000004</v>
      </c>
      <c r="K14" s="301">
        <f>'Seepage Meters'!Q15</f>
        <v>89.256007393715336</v>
      </c>
      <c r="L14" s="302">
        <f>'Seepage Meters'!R15</f>
        <v>26.724605722562718</v>
      </c>
      <c r="M14" s="305">
        <f>'Seepage Meters'!S15</f>
        <v>3.216914745273538</v>
      </c>
      <c r="N14" s="299">
        <f>'Seepage Meters'!AC15</f>
        <v>30.855765367617519</v>
      </c>
      <c r="O14" s="300">
        <f>'Seepage Meters'!AD15</f>
        <v>4.5860000000000003</v>
      </c>
      <c r="P14" s="301">
        <f>'Seepage Meters'!AE15</f>
        <v>89.403881700554535</v>
      </c>
      <c r="Q14" s="302">
        <f>'Seepage Meters'!AF15</f>
        <v>27.58625196706544</v>
      </c>
      <c r="R14" s="305">
        <f>'Seepage Meters'!AG15</f>
        <v>3.2695134005520785</v>
      </c>
      <c r="S14" s="299">
        <f>'Seepage Meters'!AQ15</f>
        <v>30.661268556005389</v>
      </c>
      <c r="T14" s="300">
        <f>'Seepage Meters'!AR15</f>
        <v>4.1420000000000003</v>
      </c>
      <c r="U14" s="301">
        <f>'Seepage Meters'!AS15</f>
        <v>90.429759704251381</v>
      </c>
      <c r="V14" s="302">
        <f>'Seepage Meters'!AT15</f>
        <v>27.726911477470864</v>
      </c>
      <c r="W14" s="305">
        <f>'Seepage Meters'!AU15</f>
        <v>2.934357078534525</v>
      </c>
      <c r="X14" s="299">
        <f>'Seepage Meters'!BE15</f>
        <v>30.149447693307344</v>
      </c>
      <c r="Y14" s="300">
        <f>'Seepage Meters'!BF15</f>
        <v>3.1900000000000004</v>
      </c>
      <c r="Z14" s="301">
        <f>'Seepage Meters'!BG15</f>
        <v>92.629390018484287</v>
      </c>
      <c r="AA14" s="302">
        <f>'Seepage Meters'!BH15</f>
        <v>27.927249492252571</v>
      </c>
      <c r="AB14" s="305">
        <f>'Seepage Meters'!BI15</f>
        <v>2.2221982010547734</v>
      </c>
      <c r="AC14" s="299">
        <f>'Seepage Meters'!BS15</f>
        <v>33.198380566801639</v>
      </c>
      <c r="AD14" s="300">
        <f>'Seepage Meters'!BT15</f>
        <v>3.19</v>
      </c>
      <c r="AE14" s="301">
        <f>'Seepage Meters'!BU15</f>
        <v>92.629390018484287</v>
      </c>
      <c r="AF14" s="302">
        <f>'Seepage Meters'!BV15</f>
        <v>30.751457415043383</v>
      </c>
      <c r="AG14" s="305">
        <f>'Seepage Meters'!BW15</f>
        <v>2.4469231517582557</v>
      </c>
      <c r="AH14" s="292"/>
      <c r="AI14" s="299">
        <f>'Seepage Meters'!CI15</f>
        <v>30.374443571615622</v>
      </c>
      <c r="AJ14" s="300">
        <f>'Seepage Meters'!CJ15</f>
        <v>7.8886206896551716</v>
      </c>
      <c r="AK14" s="301">
        <f>'Seepage Meters'!CK15</f>
        <v>81.773057556249611</v>
      </c>
      <c r="AL14" s="302">
        <f>'Seepage Meters'!CL15</f>
        <v>24.8381112242078</v>
      </c>
      <c r="AM14" s="305">
        <f>'Seepage Meters'!CM15</f>
        <v>5.5363323474078214</v>
      </c>
      <c r="AN14" s="299">
        <f>'Seepage Meters'!CX15</f>
        <v>30.973986690865082</v>
      </c>
      <c r="AO14" s="300">
        <f>'Seepage Meters'!CY15</f>
        <v>5.377851562500001</v>
      </c>
      <c r="AP14" s="301">
        <f>'Seepage Meters'!CZ15</f>
        <v>87.574280123613676</v>
      </c>
      <c r="AQ14" s="302">
        <f>'Seepage Meters'!DA15</f>
        <v>27.125245870109005</v>
      </c>
      <c r="AR14" s="305">
        <f>'Seepage Meters'!DB15</f>
        <v>3.8487408207560776</v>
      </c>
      <c r="AS14" s="299">
        <f>'Seepage Meters'!DM15</f>
        <v>29.629629629629626</v>
      </c>
      <c r="AT14" s="300">
        <f>'Seepage Meters'!DN15</f>
        <v>5.3316917293233086</v>
      </c>
      <c r="AU14" s="301">
        <f>'Seepage Meters'!DO15</f>
        <v>87.680934081970179</v>
      </c>
      <c r="AV14" s="302">
        <f>'Seepage Meters'!DP15</f>
        <v>25.979536024287459</v>
      </c>
      <c r="AW14" s="305">
        <f>'Seepage Meters'!DQ15</f>
        <v>3.6500936053421675</v>
      </c>
      <c r="AX14" s="299">
        <f>'Seepage Meters'!EB15</f>
        <v>29.487861066808446</v>
      </c>
      <c r="AY14" s="300">
        <f>'Seepage Meters'!EC15</f>
        <v>3.5251442307692318</v>
      </c>
      <c r="AZ14" s="301">
        <f>'Seepage Meters'!ED15</f>
        <v>91.855027193231905</v>
      </c>
      <c r="BA14" s="302">
        <f>'Seepage Meters'!EE15</f>
        <v>27.086082801619341</v>
      </c>
      <c r="BB14" s="305">
        <f>'Seepage Meters'!EF15</f>
        <v>2.4017782651891046</v>
      </c>
      <c r="BC14" s="299">
        <f>'Seepage Meters'!EQ15</f>
        <v>23.923444976076556</v>
      </c>
      <c r="BD14" s="300">
        <f>'Seepage Meters'!ER15</f>
        <v>3.5651333333333337</v>
      </c>
      <c r="BE14" s="301">
        <f>'Seepage Meters'!ES15</f>
        <v>91.762630930375849</v>
      </c>
      <c r="BF14" s="302">
        <f>'Seepage Meters'!ET15</f>
        <v>21.952782519228673</v>
      </c>
      <c r="BG14" s="305">
        <f>'Seepage Meters'!EU15</f>
        <v>1.970662456847883</v>
      </c>
    </row>
    <row r="15" spans="2:59" x14ac:dyDescent="0.25">
      <c r="B15" s="299">
        <f>'Seepage Meters'!FX16</f>
        <v>57.637603483985231</v>
      </c>
      <c r="C15" s="300">
        <f>'Seepage Meters'!GB16</f>
        <v>6.8518287944823513</v>
      </c>
      <c r="D15" s="301">
        <f>'Seepage Meters'!GF16</f>
        <v>48.493919872165819</v>
      </c>
      <c r="E15" s="302">
        <f>'Seepage Meters'!GI16</f>
        <v>84.168602600549093</v>
      </c>
      <c r="F15" s="305">
        <f>'Seepage Meters'!GL16</f>
        <v>9.143683611819414</v>
      </c>
      <c r="H15" s="303">
        <v>11</v>
      </c>
      <c r="I15" s="299">
        <f>'Seepage Meters'!O16</f>
        <v>50.588008482745366</v>
      </c>
      <c r="J15" s="300">
        <f>'Seepage Meters'!P16</f>
        <v>6.03</v>
      </c>
      <c r="K15" s="301">
        <f>'Seepage Meters'!Q16</f>
        <v>86.067467652495381</v>
      </c>
      <c r="L15" s="302">
        <f>'Seepage Meters'!R16</f>
        <v>43.539817836928485</v>
      </c>
      <c r="M15" s="305">
        <f>'Seepage Meters'!S16</f>
        <v>7.0481906458168808</v>
      </c>
      <c r="N15" s="299">
        <f>'Seepage Meters'!AC16</f>
        <v>57.445940432476533</v>
      </c>
      <c r="O15" s="300">
        <f>'Seepage Meters'!AD16</f>
        <v>6.55</v>
      </c>
      <c r="P15" s="301">
        <f>'Seepage Meters'!AE16</f>
        <v>84.865988909426989</v>
      </c>
      <c r="Q15" s="302">
        <f>'Seepage Meters'!AF16</f>
        <v>48.752065436341574</v>
      </c>
      <c r="R15" s="305">
        <f>'Seepage Meters'!AG16</f>
        <v>8.6938749961349586</v>
      </c>
      <c r="S15" s="299">
        <f>'Seepage Meters'!AQ16</f>
        <v>57.41626794258373</v>
      </c>
      <c r="T15" s="300">
        <f>'Seepage Meters'!AR16</f>
        <v>6.1</v>
      </c>
      <c r="U15" s="301">
        <f>'Seepage Meters'!AS16</f>
        <v>85.905730129390008</v>
      </c>
      <c r="V15" s="302">
        <f>'Seepage Meters'!AT16</f>
        <v>49.323864189123448</v>
      </c>
      <c r="W15" s="305">
        <f>'Seepage Meters'!AU16</f>
        <v>8.0924037534602817</v>
      </c>
      <c r="X15" s="299">
        <f>'Seepage Meters'!BE16</f>
        <v>60.298895386614689</v>
      </c>
      <c r="Y15" s="300">
        <f>'Seepage Meters'!BF16</f>
        <v>7.84</v>
      </c>
      <c r="Z15" s="301">
        <f>'Seepage Meters'!BG16</f>
        <v>81.885397412199623</v>
      </c>
      <c r="AA15" s="302">
        <f>'Seepage Meters'!BH16</f>
        <v>49.375990122495942</v>
      </c>
      <c r="AB15" s="305">
        <f>'Seepage Meters'!BI16</f>
        <v>10.922905264118747</v>
      </c>
      <c r="AC15" s="299">
        <f>'Seepage Meters'!BS16</f>
        <v>59.955714529041074</v>
      </c>
      <c r="AD15" s="300">
        <f>'Seepage Meters'!BT16</f>
        <v>11.16</v>
      </c>
      <c r="AE15" s="301">
        <f>'Seepage Meters'!BU16</f>
        <v>74.21441774491683</v>
      </c>
      <c r="AF15" s="302">
        <f>'Seepage Meters'!BV16</f>
        <v>44.49578444253234</v>
      </c>
      <c r="AG15" s="305">
        <f>'Seepage Meters'!BW16</f>
        <v>15.459930086508734</v>
      </c>
      <c r="AH15" s="292"/>
      <c r="AI15" s="299">
        <f>'Seepage Meters'!CI16</f>
        <v>55.715045188729427</v>
      </c>
      <c r="AJ15" s="300">
        <f>'Seepage Meters'!CJ16</f>
        <v>8.2608206106870217</v>
      </c>
      <c r="AK15" s="301">
        <f>'Seepage Meters'!CK16</f>
        <v>80.913076222996722</v>
      </c>
      <c r="AL15" s="302">
        <f>'Seepage Meters'!CL16</f>
        <v>45.080756981233705</v>
      </c>
      <c r="AM15" s="305">
        <f>'Seepage Meters'!CM16</f>
        <v>10.634288207495722</v>
      </c>
      <c r="AN15" s="299">
        <f>'Seepage Meters'!CX16</f>
        <v>55.902468034492983</v>
      </c>
      <c r="AO15" s="300">
        <f>'Seepage Meters'!CY16</f>
        <v>6.1234042553191479</v>
      </c>
      <c r="AP15" s="301">
        <f>'Seepage Meters'!CZ16</f>
        <v>85.851653753883681</v>
      </c>
      <c r="AQ15" s="302">
        <f>'Seepage Meters'!DA16</f>
        <v>47.993193296848425</v>
      </c>
      <c r="AR15" s="305">
        <f>'Seepage Meters'!DB16</f>
        <v>7.9092747376445587</v>
      </c>
      <c r="AS15" s="299">
        <f>'Seepage Meters'!DM16</f>
        <v>59.259259259259252</v>
      </c>
      <c r="AT15" s="300">
        <f>'Seepage Meters'!DN16</f>
        <v>6.0239473684210525</v>
      </c>
      <c r="AU15" s="301">
        <f>'Seepage Meters'!DO16</f>
        <v>86.081452475921765</v>
      </c>
      <c r="AV15" s="302">
        <f>'Seepage Meters'!DP16</f>
        <v>51.011231096842522</v>
      </c>
      <c r="AW15" s="305">
        <f>'Seepage Meters'!DQ16</f>
        <v>8.2480281624167304</v>
      </c>
      <c r="AX15" s="299">
        <f>'Seepage Meters'!EB16</f>
        <v>59.82633351054406</v>
      </c>
      <c r="AY15" s="300">
        <f>'Seepage Meters'!EC16</f>
        <v>7.2864454976303321</v>
      </c>
      <c r="AZ15" s="301">
        <f>'Seepage Meters'!ED16</f>
        <v>83.164405042443775</v>
      </c>
      <c r="BA15" s="302">
        <f>'Seepage Meters'!EE16</f>
        <v>49.754214322752134</v>
      </c>
      <c r="BB15" s="305">
        <f>'Seepage Meters'!EF16</f>
        <v>10.072119187791927</v>
      </c>
      <c r="BC15" s="299">
        <f>'Seepage Meters'!EQ16</f>
        <v>59.96810207336523</v>
      </c>
      <c r="BD15" s="300">
        <f>'Seepage Meters'!ER16</f>
        <v>3.1436702127659575</v>
      </c>
      <c r="BE15" s="301">
        <f>'Seepage Meters'!ES16</f>
        <v>92.736436661816185</v>
      </c>
      <c r="BF15" s="302">
        <f>'Seepage Meters'!ET16</f>
        <v>55.612280996559633</v>
      </c>
      <c r="BG15" s="305">
        <f>'Seepage Meters'!EU16</f>
        <v>4.3558210768055972</v>
      </c>
    </row>
    <row r="16" spans="2:59" x14ac:dyDescent="0.25">
      <c r="B16" s="299">
        <f>'Seepage Meters'!FX17</f>
        <v>58.348457611055572</v>
      </c>
      <c r="C16" s="300">
        <f>'Seepage Meters'!GB17</f>
        <v>3.8924756600801564</v>
      </c>
      <c r="D16" s="301">
        <f>'Seepage Meters'!GF17</f>
        <v>53.05844775702063</v>
      </c>
      <c r="E16" s="302">
        <f>'Seepage Meters'!GI17</f>
        <v>91.006294685581906</v>
      </c>
      <c r="F16" s="305">
        <f>'Seepage Meters'!GL17</f>
        <v>5.2900098540349383</v>
      </c>
      <c r="H16" s="303">
        <v>12</v>
      </c>
      <c r="I16" s="299">
        <f>'Seepage Meters'!O17</f>
        <v>57.682668208983955</v>
      </c>
      <c r="J16" s="300">
        <f>'Seepage Meters'!P17</f>
        <v>1.54</v>
      </c>
      <c r="K16" s="301">
        <f>'Seepage Meters'!Q17</f>
        <v>96.441774491682082</v>
      </c>
      <c r="L16" s="302">
        <f>'Seepage Meters'!R17</f>
        <v>55.630188794893499</v>
      </c>
      <c r="M16" s="305">
        <f>'Seepage Meters'!S17</f>
        <v>2.0524794140904561</v>
      </c>
      <c r="N16" s="299">
        <f>'Seepage Meters'!AC17</f>
        <v>54.412955465587061</v>
      </c>
      <c r="O16" s="300">
        <f>'Seepage Meters'!AD17</f>
        <v>2.3610000000000002</v>
      </c>
      <c r="P16" s="301">
        <f>'Seepage Meters'!AE17</f>
        <v>94.544824399260648</v>
      </c>
      <c r="Q16" s="302">
        <f>'Seepage Meters'!AF17</f>
        <v>51.444633195387183</v>
      </c>
      <c r="R16" s="305">
        <f>'Seepage Meters'!AG17</f>
        <v>2.9683222701998773</v>
      </c>
      <c r="S16" s="299">
        <f>'Seepage Meters'!AQ17</f>
        <v>60.211597696531413</v>
      </c>
      <c r="T16" s="300">
        <f>'Seepage Meters'!AR17</f>
        <v>2.7509999999999999</v>
      </c>
      <c r="U16" s="301">
        <f>'Seepage Meters'!AS17</f>
        <v>93.64371534195935</v>
      </c>
      <c r="V16" s="302">
        <f>'Seepage Meters'!AT17</f>
        <v>56.384377149785635</v>
      </c>
      <c r="W16" s="305">
        <f>'Seepage Meters'!AU17</f>
        <v>3.8272205467457781</v>
      </c>
      <c r="X16" s="299">
        <f>'Seepage Meters'!BE17</f>
        <v>55.72449642625088</v>
      </c>
      <c r="Y16" s="300">
        <f>'Seepage Meters'!BF17</f>
        <v>5.3</v>
      </c>
      <c r="Z16" s="301">
        <f>'Seepage Meters'!BG17</f>
        <v>87.754158964879863</v>
      </c>
      <c r="AA16" s="302">
        <f>'Seepage Meters'!BH17</f>
        <v>48.900563176271</v>
      </c>
      <c r="AB16" s="305">
        <f>'Seepage Meters'!BI17</f>
        <v>6.8239332499798806</v>
      </c>
      <c r="AC16" s="299">
        <f>'Seepage Meters'!BS17</f>
        <v>62.078272604588335</v>
      </c>
      <c r="AD16" s="300">
        <f>'Seepage Meters'!BT17</f>
        <v>7.82</v>
      </c>
      <c r="AE16" s="301">
        <f>'Seepage Meters'!BU17</f>
        <v>81.931608133086868</v>
      </c>
      <c r="AF16" s="302">
        <f>'Seepage Meters'!BV17</f>
        <v>50.861727046180732</v>
      </c>
      <c r="AG16" s="305">
        <f>'Seepage Meters'!BW17</f>
        <v>11.216545558407603</v>
      </c>
      <c r="AH16" s="292"/>
      <c r="AI16" s="299">
        <f>'Seepage Meters'!CI17</f>
        <v>58.250890383854369</v>
      </c>
      <c r="AJ16" s="300">
        <f>'Seepage Meters'!CJ17</f>
        <v>3.637826086956522</v>
      </c>
      <c r="AK16" s="301">
        <f>'Seepage Meters'!CK17</f>
        <v>91.594671702965528</v>
      </c>
      <c r="AL16" s="302">
        <f>'Seepage Meters'!CL17</f>
        <v>53.354711811145727</v>
      </c>
      <c r="AM16" s="305">
        <f>'Seepage Meters'!CM17</f>
        <v>4.8961785727086422</v>
      </c>
      <c r="AN16" s="299">
        <f>'Seepage Meters'!CX17</f>
        <v>57.579847053531239</v>
      </c>
      <c r="AO16" s="300">
        <f>'Seepage Meters'!CY17</f>
        <v>3.5426791666666664</v>
      </c>
      <c r="AP16" s="301">
        <f>'Seepage Meters'!CZ17</f>
        <v>91.814512091805298</v>
      </c>
      <c r="AQ16" s="302">
        <f>'Seepage Meters'!DA17</f>
        <v>52.866655635407433</v>
      </c>
      <c r="AR16" s="305">
        <f>'Seepage Meters'!DB17</f>
        <v>4.7131914181238059</v>
      </c>
      <c r="AS16" s="299">
        <f>'Seepage Meters'!DM17</f>
        <v>57.477025898078594</v>
      </c>
      <c r="AT16" s="300">
        <f>'Seepage Meters'!DN17</f>
        <v>3.4813875968992249</v>
      </c>
      <c r="AU16" s="301">
        <f>'Seepage Meters'!DO17</f>
        <v>91.95612847296853</v>
      </c>
      <c r="AV16" s="302">
        <f>'Seepage Meters'!DP17</f>
        <v>52.853647777278546</v>
      </c>
      <c r="AW16" s="305">
        <f>'Seepage Meters'!DQ17</f>
        <v>4.623378120800048</v>
      </c>
      <c r="AX16" s="299">
        <f>'Seepage Meters'!EB17</f>
        <v>59.826333510543968</v>
      </c>
      <c r="AY16" s="300">
        <f>'Seepage Meters'!EC17</f>
        <v>4.1172511848341227</v>
      </c>
      <c r="AZ16" s="301">
        <f>'Seepage Meters'!ED17</f>
        <v>90.486942733747398</v>
      </c>
      <c r="BA16" s="302">
        <f>'Seepage Meters'!EE17</f>
        <v>54.135020143386647</v>
      </c>
      <c r="BB16" s="305">
        <f>'Seepage Meters'!EF17</f>
        <v>5.6913133671573206</v>
      </c>
      <c r="BC16" s="299">
        <f>'Seepage Meters'!EQ17</f>
        <v>60.24048886260595</v>
      </c>
      <c r="BD16" s="300">
        <f>'Seepage Meters'!ER17</f>
        <v>4.3736125654450264</v>
      </c>
      <c r="BE16" s="301">
        <f>'Seepage Meters'!ES17</f>
        <v>89.894610523463427</v>
      </c>
      <c r="BF16" s="302">
        <f>'Seepage Meters'!ET17</f>
        <v>54.152952840469979</v>
      </c>
      <c r="BG16" s="305">
        <f>'Seepage Meters'!EU17</f>
        <v>6.0875360221359713</v>
      </c>
    </row>
    <row r="17" spans="2:59" ht="9" customHeight="1" x14ac:dyDescent="0.25">
      <c r="B17" s="299"/>
      <c r="C17" s="300"/>
      <c r="D17" s="301"/>
      <c r="E17" s="302"/>
      <c r="F17" s="305"/>
      <c r="H17" s="303"/>
      <c r="I17" s="299"/>
      <c r="J17" s="300"/>
      <c r="K17" s="301"/>
      <c r="L17" s="302"/>
      <c r="M17" s="305"/>
      <c r="N17" s="299"/>
      <c r="O17" s="300"/>
      <c r="P17" s="301"/>
      <c r="Q17" s="302"/>
      <c r="R17" s="305"/>
      <c r="S17" s="299"/>
      <c r="T17" s="300"/>
      <c r="U17" s="301"/>
      <c r="V17" s="302"/>
      <c r="W17" s="305"/>
      <c r="X17" s="299"/>
      <c r="Y17" s="300"/>
      <c r="Z17" s="301"/>
      <c r="AA17" s="302"/>
      <c r="AB17" s="305"/>
      <c r="AC17" s="299"/>
      <c r="AD17" s="300"/>
      <c r="AE17" s="301"/>
      <c r="AF17" s="302"/>
      <c r="AG17" s="305"/>
      <c r="AH17" s="292"/>
      <c r="AI17" s="299"/>
      <c r="AJ17" s="300"/>
      <c r="AK17" s="301"/>
      <c r="AL17" s="302"/>
      <c r="AM17" s="305"/>
      <c r="AN17" s="299"/>
      <c r="AO17" s="300"/>
      <c r="AP17" s="301"/>
      <c r="AQ17" s="302"/>
      <c r="AR17" s="305"/>
      <c r="AS17" s="299"/>
      <c r="AT17" s="300"/>
      <c r="AU17" s="301"/>
      <c r="AV17" s="302"/>
      <c r="AW17" s="305"/>
      <c r="AX17" s="299"/>
      <c r="AY17" s="300"/>
      <c r="AZ17" s="301"/>
      <c r="BA17" s="302"/>
      <c r="BB17" s="305"/>
      <c r="BC17" s="299"/>
      <c r="BD17" s="300"/>
      <c r="BE17" s="301"/>
      <c r="BF17" s="302"/>
      <c r="BG17" s="305"/>
    </row>
    <row r="18" spans="2:59" x14ac:dyDescent="0.25">
      <c r="B18" s="299">
        <f>'Seepage Meters'!FX19</f>
        <v>9.6376081785140322</v>
      </c>
      <c r="C18" s="300">
        <f>'Seepage Meters'!GB19</f>
        <v>35.767994231321836</v>
      </c>
      <c r="D18" s="301">
        <f>'Seepage Meters'!GF19</f>
        <v>1.7334238081241917</v>
      </c>
      <c r="E18" s="302">
        <f>'Seepage Meters'!GI19</f>
        <v>17.35676009398836</v>
      </c>
      <c r="F18" s="305">
        <f>'Seepage Meters'!GL19</f>
        <v>7.9041843703898422</v>
      </c>
      <c r="H18" s="303">
        <v>13</v>
      </c>
      <c r="I18" s="299">
        <f>'Seepage Meters'!O19</f>
        <v>11.347517730496437</v>
      </c>
      <c r="J18" s="300">
        <f>'Seepage Meters'!P19</f>
        <v>34.01</v>
      </c>
      <c r="K18" s="301">
        <f>'Seepage Meters'!Q19</f>
        <v>21.418669131238456</v>
      </c>
      <c r="L18" s="302">
        <f>'Seepage Meters'!R19</f>
        <v>2.4304872773036506</v>
      </c>
      <c r="M18" s="305">
        <f>'Seepage Meters'!S19</f>
        <v>8.9170304531927869</v>
      </c>
      <c r="N18" s="299">
        <f>'Seepage Meters'!AC19</f>
        <v>8.4210526315789505</v>
      </c>
      <c r="O18" s="300">
        <f>'Seepage Meters'!AD19</f>
        <v>33.83</v>
      </c>
      <c r="P18" s="301">
        <f>'Seepage Meters'!AE19</f>
        <v>21.834565619223667</v>
      </c>
      <c r="Q18" s="302">
        <f>'Seepage Meters'!AF19</f>
        <v>1.8387002626714672</v>
      </c>
      <c r="R18" s="305">
        <f>'Seepage Meters'!AG19</f>
        <v>6.5823523689074834</v>
      </c>
      <c r="S18" s="299">
        <f>'Seepage Meters'!AQ19</f>
        <v>7.4996651935181475</v>
      </c>
      <c r="T18" s="300">
        <f>'Seepage Meters'!AR19</f>
        <v>34.42</v>
      </c>
      <c r="U18" s="301">
        <f>'Seepage Meters'!AS19</f>
        <v>20.471349353049906</v>
      </c>
      <c r="V18" s="302">
        <f>'Seepage Meters'!AT19</f>
        <v>1.5352826620741862</v>
      </c>
      <c r="W18" s="305">
        <f>'Seepage Meters'!AU19</f>
        <v>5.9643825314439614</v>
      </c>
      <c r="X18" s="299">
        <f>'Seepage Meters'!BE19</f>
        <v>8.4623323013415881</v>
      </c>
      <c r="Y18" s="300">
        <f>'Seepage Meters'!BF19</f>
        <v>34.04</v>
      </c>
      <c r="Z18" s="301">
        <f>'Seepage Meters'!BG19</f>
        <v>21.349353049907581</v>
      </c>
      <c r="AA18" s="302">
        <f>'Seepage Meters'!BH19</f>
        <v>1.8066531992697847</v>
      </c>
      <c r="AB18" s="305">
        <f>'Seepage Meters'!BI19</f>
        <v>6.6556791020718036</v>
      </c>
      <c r="AC18" s="299">
        <f>'Seepage Meters'!BS19</f>
        <v>10.796221322537118</v>
      </c>
      <c r="AD18" s="300">
        <f>'Seepage Meters'!BT19</f>
        <v>32.25</v>
      </c>
      <c r="AE18" s="301">
        <f>'Seepage Meters'!BU19</f>
        <v>25.485212569316083</v>
      </c>
      <c r="AF18" s="302">
        <f>'Seepage Meters'!BV19</f>
        <v>2.7514399535024125</v>
      </c>
      <c r="AG18" s="305">
        <f>'Seepage Meters'!BW19</f>
        <v>8.0447813690347054</v>
      </c>
      <c r="AH18" s="292"/>
      <c r="AI18" s="299">
        <f>'Seepage Meters'!CI19</f>
        <v>13.609782030834669</v>
      </c>
      <c r="AJ18" s="300">
        <f>'Seepage Meters'!CJ19</f>
        <v>33.214218750000001</v>
      </c>
      <c r="AK18" s="301">
        <f>'Seepage Meters'!CK19</f>
        <v>23.257350392791128</v>
      </c>
      <c r="AL18" s="302">
        <f>'Seepage Meters'!CL19</f>
        <v>3.1652746946063433</v>
      </c>
      <c r="AM18" s="305">
        <f>'Seepage Meters'!CM19</f>
        <v>10.444507336228327</v>
      </c>
      <c r="AN18" s="299">
        <f>'Seepage Meters'!CX19</f>
        <v>9.3567251461988281</v>
      </c>
      <c r="AO18" s="300">
        <f>'Seepage Meters'!CY19</f>
        <v>38.914500000000004</v>
      </c>
      <c r="AP18" s="301">
        <f>'Seepage Meters'!CZ19</f>
        <v>10.08664510166358</v>
      </c>
      <c r="AQ18" s="302">
        <f>'Seepage Meters'!DA19</f>
        <v>0.94377965863518853</v>
      </c>
      <c r="AR18" s="305">
        <f>'Seepage Meters'!DB19</f>
        <v>8.4129454875636398</v>
      </c>
      <c r="AS18" s="299">
        <f>'Seepage Meters'!DM19</f>
        <v>10.693400167084386</v>
      </c>
      <c r="AT18" s="300">
        <f>'Seepage Meters'!DN19</f>
        <v>35.560416666666669</v>
      </c>
      <c r="AU18" s="301">
        <f>'Seepage Meters'!DO19</f>
        <v>17.836375539125076</v>
      </c>
      <c r="AV18" s="302">
        <f>'Seepage Meters'!DP19</f>
        <v>1.9073150117025994</v>
      </c>
      <c r="AW18" s="305">
        <f>'Seepage Meters'!DQ19</f>
        <v>8.7860851553817874</v>
      </c>
      <c r="AX18" s="299">
        <f>'Seepage Meters'!EB19</f>
        <v>8.3921143063845065</v>
      </c>
      <c r="AY18" s="300">
        <f>'Seepage Meters'!EC19</f>
        <v>40.876206896551722</v>
      </c>
      <c r="AZ18" s="301">
        <f>'Seepage Meters'!ED19</f>
        <v>5.5540506087067456</v>
      </c>
      <c r="BA18" s="302">
        <f>'Seepage Meters'!EE19</f>
        <v>0.46610227571711454</v>
      </c>
      <c r="BB18" s="305">
        <f>'Seepage Meters'!EF19</f>
        <v>7.9260120306673922</v>
      </c>
      <c r="BC18" s="299">
        <f>'Seepage Meters'!EQ19</f>
        <v>7.7972709551656925</v>
      </c>
      <c r="BD18" s="300">
        <f>'Seepage Meters'!ER19</f>
        <v>40.564599999999999</v>
      </c>
      <c r="BE18" s="301">
        <f>'Seepage Meters'!ES19</f>
        <v>6.2740295748613732</v>
      </c>
      <c r="BF18" s="302">
        <f>'Seepage Meters'!ET19</f>
        <v>0.48920308575917137</v>
      </c>
      <c r="BG18" s="305">
        <f>'Seepage Meters'!EU19</f>
        <v>7.3080678694065213</v>
      </c>
    </row>
    <row r="19" spans="2:59" x14ac:dyDescent="0.25">
      <c r="B19" s="299">
        <f>'Seepage Meters'!FX20</f>
        <v>12.487850551815871</v>
      </c>
      <c r="C19" s="300">
        <f>'Seepage Meters'!GB20</f>
        <v>35.092459839200622</v>
      </c>
      <c r="D19" s="301">
        <f>'Seepage Meters'!GF20</f>
        <v>2.3964287698929652</v>
      </c>
      <c r="E19" s="302">
        <f>'Seepage Meters'!GI20</f>
        <v>18.917606656190792</v>
      </c>
      <c r="F19" s="305">
        <f>'Seepage Meters'!GL20</f>
        <v>10.091421781922907</v>
      </c>
      <c r="H19" s="303">
        <v>14</v>
      </c>
      <c r="I19" s="299">
        <f>'Seepage Meters'!O20</f>
        <v>13.000923361034157</v>
      </c>
      <c r="J19" s="300">
        <f>'Seepage Meters'!P20</f>
        <v>32.979999999999997</v>
      </c>
      <c r="K19" s="301">
        <f>'Seepage Meters'!Q20</f>
        <v>23.798521256931618</v>
      </c>
      <c r="L19" s="302">
        <f>'Seepage Meters'!R20</f>
        <v>3.0940275096731029</v>
      </c>
      <c r="M19" s="305">
        <f>'Seepage Meters'!S20</f>
        <v>9.906895851361055</v>
      </c>
      <c r="N19" s="299">
        <f>'Seepage Meters'!AC20</f>
        <v>12.091767881241571</v>
      </c>
      <c r="O19" s="300">
        <f>'Seepage Meters'!AD20</f>
        <v>33.04</v>
      </c>
      <c r="P19" s="301">
        <f>'Seepage Meters'!AE20</f>
        <v>23.659889094269875</v>
      </c>
      <c r="Q19" s="302">
        <f>'Seepage Meters'!AF20</f>
        <v>2.860898870238302</v>
      </c>
      <c r="R19" s="305">
        <f>'Seepage Meters'!AG20</f>
        <v>9.2308690110032696</v>
      </c>
      <c r="S19" s="299">
        <f>'Seepage Meters'!AQ20</f>
        <v>11.570912012856571</v>
      </c>
      <c r="T19" s="300">
        <f>'Seepage Meters'!AR20</f>
        <v>32.409999999999997</v>
      </c>
      <c r="U19" s="301">
        <f>'Seepage Meters'!AS20</f>
        <v>25.115526802218124</v>
      </c>
      <c r="V19" s="302">
        <f>'Seepage Meters'!AT20</f>
        <v>2.9060955078500688</v>
      </c>
      <c r="W19" s="305">
        <f>'Seepage Meters'!AU20</f>
        <v>8.6648165050065025</v>
      </c>
      <c r="X19" s="299">
        <f>'Seepage Meters'!BE20</f>
        <v>11.435997400909681</v>
      </c>
      <c r="Y19" s="300">
        <f>'Seepage Meters'!BF20</f>
        <v>33.75</v>
      </c>
      <c r="Z19" s="301">
        <f>'Seepage Meters'!BG20</f>
        <v>22.019408502772645</v>
      </c>
      <c r="AA19" s="302">
        <f>'Seepage Meters'!BH20</f>
        <v>2.518138984072765</v>
      </c>
      <c r="AB19" s="305">
        <f>'Seepage Meters'!BI20</f>
        <v>8.9178584168369159</v>
      </c>
      <c r="AC19" s="299">
        <f>'Seepage Meters'!BS20</f>
        <v>13.495276653171377</v>
      </c>
      <c r="AD19" s="300">
        <f>'Seepage Meters'!BT20</f>
        <v>31.03</v>
      </c>
      <c r="AE19" s="301">
        <f>'Seepage Meters'!BU20</f>
        <v>28.304066543438079</v>
      </c>
      <c r="AF19" s="302">
        <f>'Seepage Meters'!BV20</f>
        <v>3.8197120841346903</v>
      </c>
      <c r="AG19" s="305">
        <f>'Seepage Meters'!BW20</f>
        <v>9.6755645690366876</v>
      </c>
      <c r="AH19" s="292"/>
      <c r="AI19" s="299">
        <f>'Seepage Meters'!CI20</f>
        <v>16.251154201292714</v>
      </c>
      <c r="AJ19" s="300">
        <f>'Seepage Meters'!CJ20</f>
        <v>34.293181818181822</v>
      </c>
      <c r="AK19" s="301">
        <f>'Seepage Meters'!CK20</f>
        <v>20.764367333221301</v>
      </c>
      <c r="AL19" s="302">
        <f>'Seepage Meters'!CL20</f>
        <v>3.374449354244645</v>
      </c>
      <c r="AM19" s="305">
        <f>'Seepage Meters'!CM20</f>
        <v>12.876704847048069</v>
      </c>
      <c r="AN19" s="299">
        <f>'Seepage Meters'!CX20</f>
        <v>12.369907820398449</v>
      </c>
      <c r="AO19" s="300">
        <f>'Seepage Meters'!CY20</f>
        <v>37.936442307692296</v>
      </c>
      <c r="AP19" s="301">
        <f>'Seepage Meters'!CZ20</f>
        <v>12.346482653206342</v>
      </c>
      <c r="AQ19" s="302">
        <f>'Seepage Meters'!DA20</f>
        <v>1.5272485232631092</v>
      </c>
      <c r="AR19" s="305">
        <f>'Seepage Meters'!DB20</f>
        <v>10.84265929713534</v>
      </c>
      <c r="AS19" s="299">
        <f>'Seepage Meters'!DM20</f>
        <v>12.252854358117512</v>
      </c>
      <c r="AT19" s="300">
        <f>'Seepage Meters'!DN20</f>
        <v>37.036090909090902</v>
      </c>
      <c r="AU19" s="301">
        <f>'Seepage Meters'!DO20</f>
        <v>14.426777012266864</v>
      </c>
      <c r="AV19" s="302">
        <f>'Seepage Meters'!DP20</f>
        <v>1.767691975883436</v>
      </c>
      <c r="AW19" s="305">
        <f>'Seepage Meters'!DQ20</f>
        <v>10.485162382234076</v>
      </c>
      <c r="AX19" s="299">
        <f>'Seepage Meters'!EB20</f>
        <v>10.996563573883163</v>
      </c>
      <c r="AY19" s="300">
        <f>'Seepage Meters'!EC20</f>
        <v>38.82131578947368</v>
      </c>
      <c r="AZ19" s="301">
        <f>'Seepage Meters'!ED20</f>
        <v>10.301950578850096</v>
      </c>
      <c r="BA19" s="302">
        <f>'Seepage Meters'!EE20</f>
        <v>1.1328605447532754</v>
      </c>
      <c r="BB19" s="305">
        <f>'Seepage Meters'!EF20</f>
        <v>9.8637030291298871</v>
      </c>
      <c r="BC19" s="299">
        <f>'Seepage Meters'!EQ20</f>
        <v>11.413148255253519</v>
      </c>
      <c r="BD19" s="300">
        <f>'Seepage Meters'!ER20</f>
        <v>39.627567567567567</v>
      </c>
      <c r="BE19" s="301">
        <f>'Seepage Meters'!ES20</f>
        <v>8.4390767847329808</v>
      </c>
      <c r="BF19" s="302">
        <f>'Seepage Meters'!ET20</f>
        <v>0.96316434481625701</v>
      </c>
      <c r="BG19" s="305">
        <f>'Seepage Meters'!EU20</f>
        <v>10.449983910437263</v>
      </c>
    </row>
    <row r="20" spans="2:59" x14ac:dyDescent="0.25">
      <c r="B20" s="299">
        <f>'Seepage Meters'!FX21</f>
        <v>55.300330770887328</v>
      </c>
      <c r="C20" s="300">
        <f>'Seepage Meters'!GB21</f>
        <v>26.101591271510216</v>
      </c>
      <c r="D20" s="301">
        <f>'Seepage Meters'!GF21</f>
        <v>21.948225417571404</v>
      </c>
      <c r="E20" s="302">
        <f>'Seepage Meters'!GI21</f>
        <v>39.69133255196347</v>
      </c>
      <c r="F20" s="305">
        <f>'Seepage Meters'!GL21</f>
        <v>33.35210535331592</v>
      </c>
      <c r="H20" s="303">
        <v>15</v>
      </c>
      <c r="I20" s="299">
        <f>'Seepage Meters'!O21</f>
        <v>54.093567251461927</v>
      </c>
      <c r="J20" s="300">
        <f>'Seepage Meters'!P21</f>
        <v>20.73</v>
      </c>
      <c r="K20" s="301">
        <f>'Seepage Meters'!Q21</f>
        <v>52.102587800369683</v>
      </c>
      <c r="L20" s="302">
        <f>'Seepage Meters'!R21</f>
        <v>28.184148371544971</v>
      </c>
      <c r="M20" s="305">
        <f>'Seepage Meters'!S21</f>
        <v>25.909418879916956</v>
      </c>
      <c r="N20" s="299">
        <f>'Seepage Meters'!AC21</f>
        <v>54.834761321909447</v>
      </c>
      <c r="O20" s="300">
        <f>'Seepage Meters'!AD21</f>
        <v>21.35</v>
      </c>
      <c r="P20" s="301">
        <f>'Seepage Meters'!AE21</f>
        <v>50.670055452865057</v>
      </c>
      <c r="Q20" s="302">
        <f>'Seepage Meters'!AF21</f>
        <v>27.78480396925772</v>
      </c>
      <c r="R20" s="305">
        <f>'Seepage Meters'!AG21</f>
        <v>27.049957352651727</v>
      </c>
      <c r="S20" s="299">
        <f>'Seepage Meters'!AQ21</f>
        <v>58.925940806214015</v>
      </c>
      <c r="T20" s="300">
        <f>'Seepage Meters'!AR21</f>
        <v>22.13</v>
      </c>
      <c r="U20" s="301">
        <f>'Seepage Meters'!AS21</f>
        <v>48.867837338262483</v>
      </c>
      <c r="V20" s="302">
        <f>'Seepage Meters'!AT21</f>
        <v>28.795832903221502</v>
      </c>
      <c r="W20" s="305">
        <f>'Seepage Meters'!AU21</f>
        <v>30.130107902992513</v>
      </c>
      <c r="X20" s="299">
        <f>'Seepage Meters'!BE21</f>
        <v>57.38791423001949</v>
      </c>
      <c r="Y20" s="300">
        <f>'Seepage Meters'!BF21</f>
        <v>23.82</v>
      </c>
      <c r="Z20" s="301">
        <f>'Seepage Meters'!BG21</f>
        <v>44.963031423290204</v>
      </c>
      <c r="AA20" s="302">
        <f>'Seepage Meters'!BH21</f>
        <v>25.803345908414496</v>
      </c>
      <c r="AB20" s="305">
        <f>'Seepage Meters'!BI21</f>
        <v>31.584568321604994</v>
      </c>
      <c r="AC20" s="299">
        <f>'Seepage Meters'!BS21</f>
        <v>57.744360902255586</v>
      </c>
      <c r="AD20" s="300">
        <f>'Seepage Meters'!BT21</f>
        <v>24.51</v>
      </c>
      <c r="AE20" s="301">
        <f>'Seepage Meters'!BU21</f>
        <v>43.368761552680219</v>
      </c>
      <c r="AF20" s="302">
        <f>'Seepage Meters'!BV21</f>
        <v>25.043014189818326</v>
      </c>
      <c r="AG20" s="305">
        <f>'Seepage Meters'!BW21</f>
        <v>32.701346712437257</v>
      </c>
      <c r="AH20" s="292"/>
      <c r="AI20" s="299">
        <f>'Seepage Meters'!CI21</f>
        <v>56.778309409888351</v>
      </c>
      <c r="AJ20" s="300">
        <f>'Seepage Meters'!CJ21</f>
        <v>40.83280898876405</v>
      </c>
      <c r="AK20" s="301">
        <f>'Seepage Meters'!CK21</f>
        <v>5.6543230389000714</v>
      </c>
      <c r="AL20" s="302">
        <f>'Seepage Meters'!CL21</f>
        <v>3.2104290300612841</v>
      </c>
      <c r="AM20" s="305">
        <f>'Seepage Meters'!CM21</f>
        <v>53.567880379827066</v>
      </c>
      <c r="AN20" s="299">
        <f>'Seepage Meters'!CX21</f>
        <v>53.333333333333314</v>
      </c>
      <c r="AO20" s="300">
        <f>'Seepage Meters'!CY21</f>
        <v>26.316710526315791</v>
      </c>
      <c r="AP20" s="301">
        <f>'Seepage Meters'!CZ21</f>
        <v>39.194291759898817</v>
      </c>
      <c r="AQ20" s="302">
        <f>'Seepage Meters'!DA21</f>
        <v>20.903622271946027</v>
      </c>
      <c r="AR20" s="305">
        <f>'Seepage Meters'!DB21</f>
        <v>32.429711061387287</v>
      </c>
      <c r="AS20" s="299">
        <f>'Seepage Meters'!DM21</f>
        <v>51.424561403508761</v>
      </c>
      <c r="AT20" s="300">
        <f>'Seepage Meters'!DN21</f>
        <v>26.394388646288213</v>
      </c>
      <c r="AU20" s="301">
        <f>'Seepage Meters'!DO21</f>
        <v>39.014813663844237</v>
      </c>
      <c r="AV20" s="302">
        <f>'Seepage Meters'!DP21</f>
        <v>20.063196809028106</v>
      </c>
      <c r="AW20" s="305">
        <f>'Seepage Meters'!DQ21</f>
        <v>31.361364594480655</v>
      </c>
      <c r="AX20" s="299">
        <f>'Seepage Meters'!EB21</f>
        <v>52.957135105805754</v>
      </c>
      <c r="AY20" s="300">
        <f>'Seepage Meters'!EC21</f>
        <v>28.416393442622947</v>
      </c>
      <c r="AZ20" s="301">
        <f>'Seepage Meters'!ED21</f>
        <v>34.342898700039406</v>
      </c>
      <c r="BA20" s="302">
        <f>'Seepage Meters'!EE21</f>
        <v>18.187015263829878</v>
      </c>
      <c r="BB20" s="305">
        <f>'Seepage Meters'!EF21</f>
        <v>34.770119841975877</v>
      </c>
      <c r="BC20" s="299">
        <f>'Seepage Meters'!EQ21</f>
        <v>55.52342394447659</v>
      </c>
      <c r="BD20" s="300">
        <f>'Seepage Meters'!ER21</f>
        <v>26.515611111111109</v>
      </c>
      <c r="BE20" s="301">
        <f>'Seepage Meters'!ES21</f>
        <v>38.734724789484495</v>
      </c>
      <c r="BF20" s="302">
        <f>'Seepage Meters'!ET21</f>
        <v>21.506845458591741</v>
      </c>
      <c r="BG20" s="305">
        <f>'Seepage Meters'!EU21</f>
        <v>34.01657848588485</v>
      </c>
    </row>
    <row r="21" spans="2:59" x14ac:dyDescent="0.25">
      <c r="B21" s="299">
        <f>'Seepage Meters'!FX22</f>
        <v>55.60079228769554</v>
      </c>
      <c r="C21" s="300">
        <f>'Seepage Meters'!GB22</f>
        <v>30.752112637303384</v>
      </c>
      <c r="D21" s="301">
        <f>'Seepage Meters'!GF22</f>
        <v>16.095571082238386</v>
      </c>
      <c r="E21" s="302">
        <f>'Seepage Meters'!GI22</f>
        <v>28.946135311221393</v>
      </c>
      <c r="F21" s="305">
        <f>'Seepage Meters'!GL22</f>
        <v>39.505221205457161</v>
      </c>
      <c r="H21" s="303">
        <v>16</v>
      </c>
      <c r="I21" s="299">
        <f>'Seepage Meters'!O22</f>
        <v>46.491228070175453</v>
      </c>
      <c r="J21" s="300">
        <f>'Seepage Meters'!P22</f>
        <v>29.89</v>
      </c>
      <c r="K21" s="301">
        <f>'Seepage Meters'!Q22</f>
        <v>30.938077634011091</v>
      </c>
      <c r="L21" s="302">
        <f>'Seepage Meters'!R22</f>
        <v>14.383492233356037</v>
      </c>
      <c r="M21" s="305">
        <f>'Seepage Meters'!S22</f>
        <v>32.107735836819415</v>
      </c>
      <c r="N21" s="299">
        <f>'Seepage Meters'!AC22</f>
        <v>51.788385692914439</v>
      </c>
      <c r="O21" s="300">
        <f>'Seepage Meters'!AD22</f>
        <v>29.86</v>
      </c>
      <c r="P21" s="301">
        <f>'Seepage Meters'!AE22</f>
        <v>31.007393715341962</v>
      </c>
      <c r="Q21" s="302">
        <f>'Seepage Meters'!AF22</f>
        <v>16.058228650621807</v>
      </c>
      <c r="R21" s="305">
        <f>'Seepage Meters'!AG22</f>
        <v>35.730157042292632</v>
      </c>
      <c r="S21" s="299">
        <f>'Seepage Meters'!AQ22</f>
        <v>52.737905369484317</v>
      </c>
      <c r="T21" s="300">
        <f>'Seepage Meters'!AR22</f>
        <v>29.56</v>
      </c>
      <c r="U21" s="301">
        <f>'Seepage Meters'!AS22</f>
        <v>31.700554528650652</v>
      </c>
      <c r="V21" s="302">
        <f>'Seepage Meters'!AT22</f>
        <v>16.718208448921558</v>
      </c>
      <c r="W21" s="305">
        <f>'Seepage Meters'!AU22</f>
        <v>36.019696920562758</v>
      </c>
      <c r="X21" s="299">
        <f>'Seepage Meters'!BE22</f>
        <v>55.721393034825944</v>
      </c>
      <c r="Y21" s="300">
        <f>'Seepage Meters'!BF22</f>
        <v>30.29</v>
      </c>
      <c r="Z21" s="301">
        <f>'Seepage Meters'!BG22</f>
        <v>30.013863216266181</v>
      </c>
      <c r="AA21" s="302">
        <f>'Seepage Meters'!BH22</f>
        <v>16.724142687670732</v>
      </c>
      <c r="AB21" s="305">
        <f>'Seepage Meters'!BI22</f>
        <v>38.997250347155216</v>
      </c>
      <c r="AC21" s="299">
        <f>'Seepage Meters'!BS22</f>
        <v>59.318106587222623</v>
      </c>
      <c r="AD21" s="300">
        <f>'Seepage Meters'!BT22</f>
        <v>29.28</v>
      </c>
      <c r="AE21" s="301">
        <f>'Seepage Meters'!BU22</f>
        <v>32.34750462107209</v>
      </c>
      <c r="AF21" s="302">
        <f>'Seepage Meters'!BV22</f>
        <v>19.187927269434304</v>
      </c>
      <c r="AG21" s="305">
        <f>'Seepage Meters'!BW22</f>
        <v>40.130179317788318</v>
      </c>
      <c r="AH21" s="292"/>
      <c r="AI21" s="299">
        <f>'Seepage Meters'!CI22</f>
        <v>61.932609301030368</v>
      </c>
      <c r="AJ21" s="300">
        <f>'Seepage Meters'!CJ22</f>
        <v>30.668039568345325</v>
      </c>
      <c r="AK21" s="301">
        <f>'Seepage Meters'!CK22</f>
        <v>29.140389167409143</v>
      </c>
      <c r="AL21" s="302">
        <f>'Seepage Meters'!CL22</f>
        <v>18.047403371851281</v>
      </c>
      <c r="AM21" s="305">
        <f>'Seepage Meters'!CM22</f>
        <v>43.885205929179087</v>
      </c>
      <c r="AN21" s="299">
        <f>'Seepage Meters'!CX22</f>
        <v>58.713450292397653</v>
      </c>
      <c r="AO21" s="300">
        <f>'Seepage Meters'!CY22</f>
        <v>31.271673306772911</v>
      </c>
      <c r="AP21" s="301">
        <f>'Seepage Meters'!CZ22</f>
        <v>27.745671657179045</v>
      </c>
      <c r="AQ21" s="302">
        <f>'Seepage Meters'!DA22</f>
        <v>16.290441136729683</v>
      </c>
      <c r="AR21" s="305">
        <f>'Seepage Meters'!DB22</f>
        <v>42.42300915566797</v>
      </c>
      <c r="AS21" s="299">
        <f>'Seepage Meters'!DM22</f>
        <v>58.610526315789528</v>
      </c>
      <c r="AT21" s="300">
        <f>'Seepage Meters'!DN22</f>
        <v>31.304674329501914</v>
      </c>
      <c r="AU21" s="301">
        <f>'Seepage Meters'!DO22</f>
        <v>27.669421604662865</v>
      </c>
      <c r="AV21" s="302">
        <f>'Seepage Meters'!DP22</f>
        <v>16.217193631027683</v>
      </c>
      <c r="AW21" s="305">
        <f>'Seepage Meters'!DQ22</f>
        <v>42.393332684761845</v>
      </c>
      <c r="AX21" s="299">
        <f>'Seepage Meters'!EB22</f>
        <v>60.723236663086197</v>
      </c>
      <c r="AY21" s="300">
        <f>'Seepage Meters'!EC22</f>
        <v>31.632665094339622</v>
      </c>
      <c r="AZ21" s="301">
        <f>'Seepage Meters'!ED22</f>
        <v>26.911587120287383</v>
      </c>
      <c r="BA21" s="302">
        <f>'Seepage Meters'!EE22</f>
        <v>16.341586736844732</v>
      </c>
      <c r="BB21" s="305">
        <f>'Seepage Meters'!EF22</f>
        <v>44.381649926241465</v>
      </c>
      <c r="BC21" s="299">
        <f>'Seepage Meters'!EQ22</f>
        <v>49.97108155002892</v>
      </c>
      <c r="BD21" s="300">
        <f>'Seepage Meters'!ER22</f>
        <v>33.764074074074067</v>
      </c>
      <c r="BE21" s="301">
        <f>'Seepage Meters'!ES22</f>
        <v>21.986889847333487</v>
      </c>
      <c r="BF21" s="302">
        <f>'Seepage Meters'!ET22</f>
        <v>10.987086655926046</v>
      </c>
      <c r="BG21" s="305">
        <f>'Seepage Meters'!EU22</f>
        <v>38.983994894102878</v>
      </c>
    </row>
    <row r="22" spans="2:59" x14ac:dyDescent="0.25">
      <c r="B22" s="299">
        <f>'Seepage Meters'!FX23</f>
        <v>84.811237098494104</v>
      </c>
      <c r="C22" s="300">
        <f>'Seepage Meters'!GB23</f>
        <v>25.322819247595653</v>
      </c>
      <c r="D22" s="301">
        <f>'Seepage Meters'!GF23</f>
        <v>35.256684747150715</v>
      </c>
      <c r="E22" s="302">
        <f>'Seepage Meters'!GI23</f>
        <v>41.490713383559026</v>
      </c>
      <c r="F22" s="305">
        <f>'Seepage Meters'!GL23</f>
        <v>49.554552351343389</v>
      </c>
      <c r="H22" s="303">
        <v>17</v>
      </c>
      <c r="I22" s="299">
        <f>'Seepage Meters'!O23</f>
        <v>65.111231687466045</v>
      </c>
      <c r="J22" s="300">
        <f>'Seepage Meters'!P23</f>
        <v>23.15</v>
      </c>
      <c r="K22" s="301">
        <f>'Seepage Meters'!Q23</f>
        <v>46.511090573012943</v>
      </c>
      <c r="L22" s="302">
        <f>'Seepage Meters'!R23</f>
        <v>30.283943943361638</v>
      </c>
      <c r="M22" s="305">
        <f>'Seepage Meters'!S23</f>
        <v>34.82728774410441</v>
      </c>
      <c r="N22" s="299">
        <f>'Seepage Meters'!AC23</f>
        <v>84.868421052631575</v>
      </c>
      <c r="O22" s="300">
        <f>'Seepage Meters'!AD23</f>
        <v>22.42</v>
      </c>
      <c r="P22" s="301">
        <f>'Seepage Meters'!AE23</f>
        <v>48.197781885397411</v>
      </c>
      <c r="Q22" s="302">
        <f>'Seepage Meters'!AF23</f>
        <v>40.904696468528066</v>
      </c>
      <c r="R22" s="305">
        <f>'Seepage Meters'!AG23</f>
        <v>43.96372458410351</v>
      </c>
      <c r="S22" s="299">
        <f>'Seepage Meters'!AQ23</f>
        <v>91.65337586390217</v>
      </c>
      <c r="T22" s="300">
        <f>'Seepage Meters'!AR23</f>
        <v>22.44</v>
      </c>
      <c r="U22" s="301">
        <f>'Seepage Meters'!AS23</f>
        <v>48.151571164510166</v>
      </c>
      <c r="V22" s="302">
        <f>'Seepage Meters'!AT23</f>
        <v>44.132540503782842</v>
      </c>
      <c r="W22" s="305">
        <f>'Seepage Meters'!AU23</f>
        <v>47.520835360119328</v>
      </c>
      <c r="X22" s="299">
        <f>'Seepage Meters'!BE23</f>
        <v>98.455092956271301</v>
      </c>
      <c r="Y22" s="300">
        <f>'Seepage Meters'!BF23</f>
        <v>23.34</v>
      </c>
      <c r="Z22" s="301">
        <f>'Seepage Meters'!BG23</f>
        <v>46.072088724584106</v>
      </c>
      <c r="AA22" s="302">
        <f>'Seepage Meters'!BH23</f>
        <v>45.360317780685072</v>
      </c>
      <c r="AB22" s="305">
        <f>'Seepage Meters'!BI23</f>
        <v>53.094775175586228</v>
      </c>
      <c r="AC22" s="299">
        <f>'Seepage Meters'!BS23</f>
        <v>90.506640432857751</v>
      </c>
      <c r="AD22" s="300">
        <f>'Seepage Meters'!BT23</f>
        <v>23.39</v>
      </c>
      <c r="AE22" s="301">
        <f>'Seepage Meters'!BU23</f>
        <v>45.956561922365992</v>
      </c>
      <c r="AF22" s="302">
        <f>'Seepage Meters'!BV23</f>
        <v>41.593740254379412</v>
      </c>
      <c r="AG22" s="305">
        <f>'Seepage Meters'!BW23</f>
        <v>48.912900178478338</v>
      </c>
      <c r="AH22" s="292"/>
      <c r="AI22" s="299">
        <f>'Seepage Meters'!CI23</f>
        <v>79.460188933873127</v>
      </c>
      <c r="AJ22" s="300">
        <f>'Seepage Meters'!CJ23</f>
        <v>27.62889945652174</v>
      </c>
      <c r="AK22" s="301">
        <f>'Seepage Meters'!CK23</f>
        <v>36.162431939644776</v>
      </c>
      <c r="AL22" s="302">
        <f>'Seepage Meters'!CL23</f>
        <v>28.734736742325023</v>
      </c>
      <c r="AM22" s="305">
        <f>'Seepage Meters'!CM23</f>
        <v>50.725452191548101</v>
      </c>
      <c r="AN22" s="299">
        <f>'Seepage Meters'!CX23</f>
        <v>77.89473684210526</v>
      </c>
      <c r="AO22" s="300">
        <f>'Seepage Meters'!CY23</f>
        <v>27.757822822822821</v>
      </c>
      <c r="AP22" s="301">
        <f>'Seepage Meters'!CZ23</f>
        <v>35.864549854845613</v>
      </c>
      <c r="AQ22" s="302">
        <f>'Seepage Meters'!DA23</f>
        <v>27.936596729037632</v>
      </c>
      <c r="AR22" s="305">
        <f>'Seepage Meters'!DB23</f>
        <v>49.958140113067628</v>
      </c>
      <c r="AS22" s="299">
        <f>'Seepage Meters'!DM23</f>
        <v>81.314397103870874</v>
      </c>
      <c r="AT22" s="300">
        <f>'Seepage Meters'!DN23</f>
        <v>27.5506301369863</v>
      </c>
      <c r="AU22" s="301">
        <f>'Seepage Meters'!DO23</f>
        <v>36.343276023599124</v>
      </c>
      <c r="AV22" s="302">
        <f>'Seepage Meters'!DP23</f>
        <v>29.552315786385282</v>
      </c>
      <c r="AW22" s="305">
        <f>'Seepage Meters'!DQ23</f>
        <v>51.762081317485595</v>
      </c>
      <c r="AX22" s="299">
        <f>'Seepage Meters'!EB23</f>
        <v>88.840658346898195</v>
      </c>
      <c r="AY22" s="300">
        <f>'Seepage Meters'!EC23</f>
        <v>27.684348534201952</v>
      </c>
      <c r="AZ22" s="301">
        <f>'Seepage Meters'!ED23</f>
        <v>36.034314847038004</v>
      </c>
      <c r="BA22" s="302">
        <f>'Seepage Meters'!EE23</f>
        <v>32.013122540902643</v>
      </c>
      <c r="BB22" s="305">
        <f>'Seepage Meters'!EF23</f>
        <v>56.827535805995552</v>
      </c>
      <c r="BC22" s="299">
        <f>'Seepage Meters'!EQ23</f>
        <v>90.007627765064683</v>
      </c>
      <c r="BD22" s="300">
        <f>'Seepage Meters'!ER23</f>
        <v>27.866491525423726</v>
      </c>
      <c r="BE22" s="301">
        <f>'Seepage Meters'!ES23</f>
        <v>35.613466900592137</v>
      </c>
      <c r="BF22" s="302">
        <f>'Seepage Meters'!ET23</f>
        <v>32.054836722119489</v>
      </c>
      <c r="BG22" s="305">
        <f>'Seepage Meters'!EU23</f>
        <v>57.952791042945194</v>
      </c>
    </row>
    <row r="23" spans="2:59" x14ac:dyDescent="0.25">
      <c r="B23" s="299">
        <f>'Seepage Meters'!FX24</f>
        <v>21.370925614108224</v>
      </c>
      <c r="C23" s="300">
        <f>'Seepage Meters'!GB24</f>
        <v>42.089509914345278</v>
      </c>
      <c r="D23" s="301">
        <f>'Seepage Meters'!GF24</f>
        <v>0.51027698613999117</v>
      </c>
      <c r="E23" s="302">
        <f>'Seepage Meters'!GI24</f>
        <v>2.7506702533611738</v>
      </c>
      <c r="F23" s="305">
        <f>'Seepage Meters'!GL24</f>
        <v>20.860648627968224</v>
      </c>
      <c r="H23" s="303">
        <v>18</v>
      </c>
      <c r="I23" s="299">
        <f>'Seepage Meters'!O24</f>
        <v>24.85380116959065</v>
      </c>
      <c r="J23" s="300">
        <f>'Seepage Meters'!P24</f>
        <v>40.46</v>
      </c>
      <c r="K23" s="301">
        <f>'Seepage Meters'!Q24</f>
        <v>6.5157116451016641</v>
      </c>
      <c r="L23" s="302">
        <f>'Seepage Meters'!R24</f>
        <v>1.6194020170574317</v>
      </c>
      <c r="M23" s="305">
        <f>'Seepage Meters'!S24</f>
        <v>23.234399152533218</v>
      </c>
      <c r="N23" s="299">
        <f>'Seepage Meters'!AC24</f>
        <v>10.580296896086368</v>
      </c>
      <c r="O23" s="300">
        <f>'Seepage Meters'!AD24</f>
        <v>40.53</v>
      </c>
      <c r="P23" s="301">
        <f>'Seepage Meters'!AE24</f>
        <v>6.3539741219963028</v>
      </c>
      <c r="Q23" s="302">
        <f>'Seepage Meters'!AF24</f>
        <v>0.6722693268077059</v>
      </c>
      <c r="R23" s="305">
        <f>'Seepage Meters'!AG24</f>
        <v>9.9080275692786621</v>
      </c>
      <c r="S23" s="299">
        <f>'Seepage Meters'!AQ24</f>
        <v>10.364372469635626</v>
      </c>
      <c r="T23" s="300">
        <f>'Seepage Meters'!AR24</f>
        <v>40.92</v>
      </c>
      <c r="U23" s="301">
        <f>'Seepage Meters'!AS24</f>
        <v>5.4528650646950076</v>
      </c>
      <c r="V23" s="302">
        <f>'Seepage Meters'!AT24</f>
        <v>0.56515524557162822</v>
      </c>
      <c r="W23" s="305">
        <f>'Seepage Meters'!AU24</f>
        <v>9.7992172240639981</v>
      </c>
      <c r="X23" s="299">
        <f>'Seepage Meters'!BE24</f>
        <v>17.956656346749224</v>
      </c>
      <c r="Y23" s="300">
        <f>'Seepage Meters'!BF24</f>
        <v>39.82</v>
      </c>
      <c r="Z23" s="301">
        <f>'Seepage Meters'!BG24</f>
        <v>7.994454713493532</v>
      </c>
      <c r="AA23" s="302">
        <f>'Seepage Meters'!BH24</f>
        <v>1.4355367596985289</v>
      </c>
      <c r="AB23" s="305">
        <f>'Seepage Meters'!BI24</f>
        <v>16.521119587050695</v>
      </c>
      <c r="AC23" s="299">
        <f>'Seepage Meters'!BS24</f>
        <v>22.509102946044369</v>
      </c>
      <c r="AD23" s="300">
        <f>'Seepage Meters'!BT24</f>
        <v>37.85</v>
      </c>
      <c r="AE23" s="301">
        <f>'Seepage Meters'!BU24</f>
        <v>12.546210720887244</v>
      </c>
      <c r="AF23" s="302">
        <f>'Seepage Meters'!BV24</f>
        <v>2.8240394869921648</v>
      </c>
      <c r="AG23" s="305">
        <f>'Seepage Meters'!BW24</f>
        <v>19.685063459052202</v>
      </c>
      <c r="AH23" s="292"/>
      <c r="AI23" s="299">
        <f>'Seepage Meters'!CI24</f>
        <v>34.547908232118772</v>
      </c>
      <c r="AJ23" s="300">
        <f>'Seepage Meters'!CJ24</f>
        <v>41.47625</v>
      </c>
      <c r="AK23" s="301">
        <f>'Seepage Meters'!CK24</f>
        <v>4.1676293900184858</v>
      </c>
      <c r="AL23" s="302">
        <f>'Seepage Meters'!CL24</f>
        <v>1.439828777118398</v>
      </c>
      <c r="AM23" s="305">
        <f>'Seepage Meters'!CM24</f>
        <v>33.108079455000372</v>
      </c>
      <c r="AN23" s="299">
        <f>'Seepage Meters'!CX24</f>
        <v>27.374220675656069</v>
      </c>
      <c r="AO23" s="300">
        <f>'Seepage Meters'!CY24</f>
        <v>44.86004237288136</v>
      </c>
      <c r="AP23" s="301">
        <f>'Seepage Meters'!CZ24</f>
        <v>-3.6507448541621037</v>
      </c>
      <c r="AQ23" s="302">
        <f>'Seepage Meters'!DA24</f>
        <v>-0.99936295268349251</v>
      </c>
      <c r="AR23" s="305">
        <f>'Seepage Meters'!DB24</f>
        <v>28.37358362833956</v>
      </c>
      <c r="AS23" s="299">
        <f>'Seepage Meters'!DM24</f>
        <v>26.700898587933239</v>
      </c>
      <c r="AT23" s="300">
        <f>'Seepage Meters'!DN24</f>
        <v>44.676410256410257</v>
      </c>
      <c r="AU23" s="301">
        <f>'Seepage Meters'!DO24</f>
        <v>-3.2264562301530866</v>
      </c>
      <c r="AV23" s="302">
        <f>'Seepage Meters'!DP24</f>
        <v>-0.86149280599722955</v>
      </c>
      <c r="AW23" s="305">
        <f>'Seepage Meters'!DQ24</f>
        <v>27.562391393930469</v>
      </c>
      <c r="AX23" s="299">
        <f>'Seepage Meters'!EB24</f>
        <v>22.7368421052632</v>
      </c>
      <c r="AY23" s="300">
        <f>'Seepage Meters'!EC24</f>
        <v>44.592592592592602</v>
      </c>
      <c r="AZ23" s="301">
        <f>'Seepage Meters'!ED24</f>
        <v>-3.0327924967481543</v>
      </c>
      <c r="BA23" s="302">
        <f>'Seepage Meters'!EE24</f>
        <v>-0.68956124136589736</v>
      </c>
      <c r="BB23" s="305">
        <f>'Seepage Meters'!EF24</f>
        <v>23.426403346629098</v>
      </c>
      <c r="BC23" s="299">
        <f>'Seepage Meters'!EQ24</f>
        <v>16.0851567120047</v>
      </c>
      <c r="BD23" s="300">
        <f>'Seepage Meters'!ER24</f>
        <v>45.709803921568621</v>
      </c>
      <c r="BE23" s="301">
        <f>'Seepage Meters'!ES24</f>
        <v>-5.6141495415171443</v>
      </c>
      <c r="BF23" s="302">
        <f>'Seepage Meters'!ET24</f>
        <v>-0.90304475179932608</v>
      </c>
      <c r="BG23" s="305">
        <f>'Seepage Meters'!EU24</f>
        <v>16.988201463804025</v>
      </c>
    </row>
    <row r="24" spans="2:59" ht="7.5" customHeight="1" x14ac:dyDescent="0.25">
      <c r="B24" s="299"/>
      <c r="C24" s="300"/>
      <c r="D24" s="301"/>
      <c r="E24" s="302"/>
      <c r="F24" s="305"/>
      <c r="H24" s="303"/>
      <c r="I24" s="299"/>
      <c r="J24" s="300"/>
      <c r="K24" s="301"/>
      <c r="L24" s="302"/>
      <c r="M24" s="305"/>
      <c r="N24" s="299"/>
      <c r="O24" s="300"/>
      <c r="P24" s="301"/>
      <c r="Q24" s="302"/>
      <c r="R24" s="305"/>
      <c r="S24" s="299"/>
      <c r="T24" s="300"/>
      <c r="U24" s="301"/>
      <c r="V24" s="302"/>
      <c r="W24" s="305"/>
      <c r="X24" s="299"/>
      <c r="Y24" s="300"/>
      <c r="Z24" s="301"/>
      <c r="AA24" s="302"/>
      <c r="AB24" s="305"/>
      <c r="AC24" s="299"/>
      <c r="AD24" s="300"/>
      <c r="AE24" s="301"/>
      <c r="AF24" s="302"/>
      <c r="AG24" s="305"/>
      <c r="AH24" s="292"/>
      <c r="AI24" s="299"/>
      <c r="AJ24" s="300"/>
      <c r="AK24" s="301"/>
      <c r="AL24" s="302"/>
      <c r="AM24" s="305"/>
      <c r="AN24" s="299"/>
      <c r="AO24" s="300"/>
      <c r="AP24" s="301"/>
      <c r="AQ24" s="302"/>
      <c r="AR24" s="305"/>
      <c r="AS24" s="299"/>
      <c r="AT24" s="300"/>
      <c r="AU24" s="301"/>
      <c r="AV24" s="302"/>
      <c r="AW24" s="305"/>
      <c r="AX24" s="299"/>
      <c r="AY24" s="300"/>
      <c r="AZ24" s="301"/>
      <c r="BA24" s="302"/>
      <c r="BB24" s="305"/>
      <c r="BC24" s="299"/>
      <c r="BD24" s="300"/>
      <c r="BE24" s="301"/>
      <c r="BF24" s="302"/>
      <c r="BG24" s="305"/>
    </row>
    <row r="25" spans="2:59" x14ac:dyDescent="0.25">
      <c r="B25" s="299">
        <f>'Seepage Meters'!FX26</f>
        <v>20.372183059027762</v>
      </c>
      <c r="C25" s="300">
        <f>'Seepage Meters'!GB26</f>
        <v>37.980635442783665</v>
      </c>
      <c r="D25" s="301">
        <f>'Seepage Meters'!GF26</f>
        <v>2.5562173703771842</v>
      </c>
      <c r="E25" s="302">
        <f>'Seepage Meters'!GI26</f>
        <v>12.244372821664351</v>
      </c>
      <c r="F25" s="305">
        <f>'Seepage Meters'!GL26</f>
        <v>17.815965688650575</v>
      </c>
      <c r="H25" s="303">
        <v>19</v>
      </c>
      <c r="I25" s="299">
        <f>'Seepage Meters'!O26</f>
        <v>15.75366988900824</v>
      </c>
      <c r="J25" s="300">
        <f>'Seepage Meters'!P26</f>
        <v>36.61</v>
      </c>
      <c r="K25" s="301">
        <f>'Seepage Meters'!Q26</f>
        <v>15.411275415896492</v>
      </c>
      <c r="L25" s="302">
        <f>'Seepage Meters'!R26</f>
        <v>2.4278414547062148</v>
      </c>
      <c r="M25" s="305">
        <f>'Seepage Meters'!S26</f>
        <v>13.325828434302025</v>
      </c>
      <c r="N25" s="299">
        <f>'Seepage Meters'!AC26</f>
        <v>20.944669365721982</v>
      </c>
      <c r="O25" s="300">
        <f>'Seepage Meters'!AD26</f>
        <v>35.909999999999997</v>
      </c>
      <c r="P25" s="301">
        <f>'Seepage Meters'!AE26</f>
        <v>17.028650646950101</v>
      </c>
      <c r="Q25" s="302">
        <f>'Seepage Meters'!AF26</f>
        <v>3.5665945754475756</v>
      </c>
      <c r="R25" s="305">
        <f>'Seepage Meters'!AG26</f>
        <v>17.378074790274407</v>
      </c>
      <c r="S25" s="299">
        <f>'Seepage Meters'!AQ26</f>
        <v>19.217273954116056</v>
      </c>
      <c r="T25" s="300">
        <f>'Seepage Meters'!AR26</f>
        <v>36.43</v>
      </c>
      <c r="U25" s="301">
        <f>'Seepage Meters'!AS26</f>
        <v>15.827171903881704</v>
      </c>
      <c r="V25" s="302">
        <f>'Seepage Meters'!AT26</f>
        <v>3.041550983957833</v>
      </c>
      <c r="W25" s="305">
        <f>'Seepage Meters'!AU26</f>
        <v>16.175722970158223</v>
      </c>
      <c r="X25" s="299">
        <f>'Seepage Meters'!BE26</f>
        <v>16.511867905056757</v>
      </c>
      <c r="Y25" s="300">
        <f>'Seepage Meters'!BF26</f>
        <v>36.270000000000003</v>
      </c>
      <c r="Z25" s="301">
        <f>'Seepage Meters'!BG26</f>
        <v>16.196857670979661</v>
      </c>
      <c r="AA25" s="302">
        <f>'Seepage Meters'!BH26</f>
        <v>2.6744037434022143</v>
      </c>
      <c r="AB25" s="305">
        <f>'Seepage Meters'!BI26</f>
        <v>13.837464161654543</v>
      </c>
      <c r="AC25" s="299">
        <f>'Seepage Meters'!BS26</f>
        <v>22.823413674372862</v>
      </c>
      <c r="AD25" s="300">
        <f>'Seepage Meters'!BT26</f>
        <v>34.880000000000003</v>
      </c>
      <c r="AE25" s="301">
        <f>'Seepage Meters'!BU26</f>
        <v>19.408502772643249</v>
      </c>
      <c r="AF25" s="302">
        <f>'Seepage Meters'!BV26</f>
        <v>4.4296828758024951</v>
      </c>
      <c r="AG25" s="305">
        <f>'Seepage Meters'!BW26</f>
        <v>18.393730798570367</v>
      </c>
      <c r="AH25" s="292"/>
      <c r="AI25" s="299">
        <f>'Seepage Meters'!CI26</f>
        <v>28.48913328096361</v>
      </c>
      <c r="AJ25" s="300">
        <f>'Seepage Meters'!CJ26</f>
        <v>37.034374999999997</v>
      </c>
      <c r="AK25" s="301">
        <f>'Seepage Meters'!CK26</f>
        <v>14.43074168207025</v>
      </c>
      <c r="AL25" s="302">
        <f>'Seepage Meters'!CL26</f>
        <v>4.1111932312365642</v>
      </c>
      <c r="AM25" s="305">
        <f>'Seepage Meters'!CM26</f>
        <v>24.377940049727044</v>
      </c>
      <c r="AN25" s="299">
        <f>'Seepage Meters'!CX26</f>
        <v>24.471434997750777</v>
      </c>
      <c r="AO25" s="300">
        <f>'Seepage Meters'!CY26</f>
        <v>38.733480392156856</v>
      </c>
      <c r="AP25" s="301">
        <f>'Seepage Meters'!CZ26</f>
        <v>10.504897430321499</v>
      </c>
      <c r="AQ25" s="302">
        <f>'Seepage Meters'!DA26</f>
        <v>2.5706991462415174</v>
      </c>
      <c r="AR25" s="305">
        <f>'Seepage Meters'!DB26</f>
        <v>21.90073585150926</v>
      </c>
      <c r="AS25" s="299">
        <f>'Seepage Meters'!DM26</f>
        <v>22.821280844387417</v>
      </c>
      <c r="AT25" s="300">
        <f>'Seepage Meters'!DN26</f>
        <v>39.225499999999997</v>
      </c>
      <c r="AU25" s="301">
        <f>'Seepage Meters'!DO26</f>
        <v>9.3680683918669221</v>
      </c>
      <c r="AV25" s="302">
        <f>'Seepage Meters'!DP26</f>
        <v>2.1379131974022383</v>
      </c>
      <c r="AW25" s="305">
        <f>'Seepage Meters'!DQ26</f>
        <v>20.683367646985179</v>
      </c>
      <c r="AX25" s="299">
        <f>'Seepage Meters'!EB26</f>
        <v>17.295764664185697</v>
      </c>
      <c r="AY25" s="300">
        <f>'Seepage Meters'!EC26</f>
        <v>44.522704918032787</v>
      </c>
      <c r="AZ25" s="301">
        <f>'Seepage Meters'!ED26</f>
        <v>-2.8713145056210387</v>
      </c>
      <c r="BA25" s="302">
        <f>'Seepage Meters'!EE26</f>
        <v>-0.49661579966084185</v>
      </c>
      <c r="BB25" s="305">
        <f>'Seepage Meters'!EF26</f>
        <v>17.792380463846538</v>
      </c>
      <c r="BC25" s="299">
        <f>'Seepage Meters'!EQ26</f>
        <v>15.393322014714204</v>
      </c>
      <c r="BD25" s="300">
        <f>'Seepage Meters'!ER26</f>
        <v>40.190294117647056</v>
      </c>
      <c r="BE25" s="301">
        <f>'Seepage Meters'!ES26</f>
        <v>7.1388768076546789</v>
      </c>
      <c r="BF25" s="302">
        <f>'Seepage Meters'!ET26</f>
        <v>1.0989102952360343</v>
      </c>
      <c r="BG25" s="305">
        <f>'Seepage Meters'!EU26</f>
        <v>14.29441171947817</v>
      </c>
    </row>
    <row r="26" spans="2:59" x14ac:dyDescent="0.25">
      <c r="B26" s="299">
        <f>'Seepage Meters'!FX27</f>
        <v>11.591549525044162</v>
      </c>
      <c r="C26" s="300">
        <f>'Seepage Meters'!GB27</f>
        <v>37.593871315836182</v>
      </c>
      <c r="D26" s="301">
        <f>'Seepage Meters'!GF27</f>
        <v>1.4803133413716179</v>
      </c>
      <c r="E26" s="302">
        <f>'Seepage Meters'!GI27</f>
        <v>13.138005277642842</v>
      </c>
      <c r="F26" s="305">
        <f>'Seepage Meters'!GL27</f>
        <v>10.111236183672544</v>
      </c>
      <c r="H26" s="303">
        <v>20</v>
      </c>
      <c r="I26" s="299">
        <f>'Seepage Meters'!O27</f>
        <v>9.54385964912281</v>
      </c>
      <c r="J26" s="300">
        <f>'Seepage Meters'!P27</f>
        <v>35.85</v>
      </c>
      <c r="K26" s="301">
        <f>'Seepage Meters'!Q27</f>
        <v>17.167282809611827</v>
      </c>
      <c r="L26" s="302">
        <f>'Seepage Meters'!R27</f>
        <v>1.6384213769173397</v>
      </c>
      <c r="M26" s="305">
        <f>'Seepage Meters'!S27</f>
        <v>7.9054382722054708</v>
      </c>
      <c r="N26" s="299">
        <f>'Seepage Meters'!AC27</f>
        <v>9.5006747638326541</v>
      </c>
      <c r="O26" s="300">
        <f>'Seepage Meters'!AD27</f>
        <v>35.299999999999997</v>
      </c>
      <c r="P26" s="301">
        <f>'Seepage Meters'!AE27</f>
        <v>18.438077634011098</v>
      </c>
      <c r="Q26" s="302">
        <f>'Seepage Meters'!AF27</f>
        <v>1.7517417887103652</v>
      </c>
      <c r="R26" s="305">
        <f>'Seepage Meters'!AG27</f>
        <v>7.7489329751222886</v>
      </c>
      <c r="S26" s="299">
        <f>'Seepage Meters'!AQ27</f>
        <v>10.444716442268458</v>
      </c>
      <c r="T26" s="300">
        <f>'Seepage Meters'!AR27</f>
        <v>35.380000000000003</v>
      </c>
      <c r="U26" s="301">
        <f>'Seepage Meters'!AS27</f>
        <v>18.253234750462102</v>
      </c>
      <c r="V26" s="302">
        <f>'Seepage Meters'!AT27</f>
        <v>1.9064986112273752</v>
      </c>
      <c r="W26" s="305">
        <f>'Seepage Meters'!AU27</f>
        <v>8.5382178310410826</v>
      </c>
      <c r="X26" s="299">
        <f>'Seepage Meters'!BE27</f>
        <v>11.351909184726523</v>
      </c>
      <c r="Y26" s="300">
        <f>'Seepage Meters'!BF27</f>
        <v>35.090000000000003</v>
      </c>
      <c r="Z26" s="301">
        <f>'Seepage Meters'!BG27</f>
        <v>18.923290203327166</v>
      </c>
      <c r="AA26" s="302">
        <f>'Seepage Meters'!BH27</f>
        <v>2.1481547186439509</v>
      </c>
      <c r="AB26" s="305">
        <f>'Seepage Meters'!BI27</f>
        <v>9.2037544660825716</v>
      </c>
      <c r="AC26" s="299">
        <f>'Seepage Meters'!BS27</f>
        <v>12.854566322347933</v>
      </c>
      <c r="AD26" s="300">
        <f>'Seepage Meters'!BT27</f>
        <v>32.659999999999997</v>
      </c>
      <c r="AE26" s="301">
        <f>'Seepage Meters'!BU27</f>
        <v>24.537892791127554</v>
      </c>
      <c r="AF26" s="302">
        <f>'Seepage Meters'!BV27</f>
        <v>3.1542397029421236</v>
      </c>
      <c r="AG26" s="305">
        <f>'Seepage Meters'!BW27</f>
        <v>9.7003266194058106</v>
      </c>
      <c r="AH26" s="292"/>
      <c r="AI26" s="299">
        <f>'Seepage Meters'!CI27</f>
        <v>12.452183089302203</v>
      </c>
      <c r="AJ26" s="300">
        <f>'Seepage Meters'!CJ27</f>
        <v>37.740762711864399</v>
      </c>
      <c r="AK26" s="301">
        <f>'Seepage Meters'!CK27</f>
        <v>12.798607412512943</v>
      </c>
      <c r="AL26" s="302">
        <f>'Seepage Meters'!CL27</f>
        <v>1.5937060278871149</v>
      </c>
      <c r="AM26" s="305">
        <f>'Seepage Meters'!CM27</f>
        <v>10.858477061415087</v>
      </c>
      <c r="AN26" s="299">
        <f>'Seepage Meters'!CX27</f>
        <v>12.715549557654812</v>
      </c>
      <c r="AO26" s="300">
        <f>'Seepage Meters'!CY27</f>
        <v>43.160660377358489</v>
      </c>
      <c r="AP26" s="301">
        <f>'Seepage Meters'!CZ27</f>
        <v>0.2757384996338072</v>
      </c>
      <c r="AQ26" s="302">
        <f>'Seepage Meters'!DA27</f>
        <v>3.5061665570470586E-2</v>
      </c>
      <c r="AR26" s="305">
        <f>'Seepage Meters'!DB27</f>
        <v>12.680487892084342</v>
      </c>
      <c r="AS26" s="299">
        <f>'Seepage Meters'!DM27</f>
        <v>13.692768506632447</v>
      </c>
      <c r="AT26" s="300">
        <f>'Seepage Meters'!DN27</f>
        <v>40.538500000000006</v>
      </c>
      <c r="AU26" s="301">
        <f>'Seepage Meters'!DO27</f>
        <v>6.334334565619212</v>
      </c>
      <c r="AV26" s="302">
        <f>'Seepage Meters'!DP27</f>
        <v>0.86734576850584066</v>
      </c>
      <c r="AW26" s="305">
        <f>'Seepage Meters'!DQ27</f>
        <v>12.825422738126607</v>
      </c>
      <c r="AX26" s="299">
        <f>'Seepage Meters'!EB27</f>
        <v>12.070175438596479</v>
      </c>
      <c r="AY26" s="300">
        <f>'Seepage Meters'!EC27</f>
        <v>40.291627906976743</v>
      </c>
      <c r="AZ26" s="301">
        <f>'Seepage Meters'!ED27</f>
        <v>6.9047414348966232</v>
      </c>
      <c r="BA26" s="302">
        <f>'Seepage Meters'!EE27</f>
        <v>0.83341440477348627</v>
      </c>
      <c r="BB26" s="305">
        <f>'Seepage Meters'!EF27</f>
        <v>11.236761033822992</v>
      </c>
      <c r="BC26" s="299">
        <f>'Seepage Meters'!EQ27</f>
        <v>11.289092295957305</v>
      </c>
      <c r="BD26" s="300">
        <f>'Seepage Meters'!ER27</f>
        <v>39.927162162162155</v>
      </c>
      <c r="BE26" s="301">
        <f>'Seepage Meters'!ES27</f>
        <v>7.7468526752260773</v>
      </c>
      <c r="BF26" s="302">
        <f>'Seepage Meters'!ET27</f>
        <v>0.87454934853810951</v>
      </c>
      <c r="BG26" s="305">
        <f>'Seepage Meters'!EU27</f>
        <v>10.414542947419196</v>
      </c>
    </row>
    <row r="27" spans="2:59" x14ac:dyDescent="0.25">
      <c r="B27" s="299">
        <f>'Seepage Meters'!FX28</f>
        <v>20.1004071049028</v>
      </c>
      <c r="C27" s="300">
        <f>'Seepage Meters'!GB28</f>
        <v>32.032501052610478</v>
      </c>
      <c r="D27" s="301">
        <f>'Seepage Meters'!GF28</f>
        <v>5.2440966835267222</v>
      </c>
      <c r="E27" s="302">
        <f>'Seepage Meters'!GI28</f>
        <v>25.987751726870425</v>
      </c>
      <c r="F27" s="305">
        <f>'Seepage Meters'!GL28</f>
        <v>14.856310421376079</v>
      </c>
      <c r="H27" s="303">
        <v>21</v>
      </c>
      <c r="I27" s="299">
        <f>'Seepage Meters'!O28</f>
        <v>18.988648090815285</v>
      </c>
      <c r="J27" s="300">
        <f>'Seepage Meters'!P28</f>
        <v>29.39</v>
      </c>
      <c r="K27" s="301">
        <f>'Seepage Meters'!Q28</f>
        <v>32.093345656192234</v>
      </c>
      <c r="L27" s="302">
        <f>'Seepage Meters'!R28</f>
        <v>6.0940924672232972</v>
      </c>
      <c r="M27" s="305">
        <f>'Seepage Meters'!S28</f>
        <v>12.894555623591987</v>
      </c>
      <c r="N27" s="299">
        <f>'Seepage Meters'!AC28</f>
        <v>18.278253773969791</v>
      </c>
      <c r="O27" s="300">
        <f>'Seepage Meters'!AD28</f>
        <v>29.58</v>
      </c>
      <c r="P27" s="301">
        <f>'Seepage Meters'!AE28</f>
        <v>31.654343807763407</v>
      </c>
      <c r="Q27" s="302">
        <f>'Seepage Meters'!AF28</f>
        <v>5.7858612916678878</v>
      </c>
      <c r="R27" s="305">
        <f>'Seepage Meters'!AG28</f>
        <v>12.492392482301902</v>
      </c>
      <c r="S27" s="299">
        <f>'Seepage Meters'!AQ28</f>
        <v>20.080971659919026</v>
      </c>
      <c r="T27" s="300">
        <f>'Seepage Meters'!AR28</f>
        <v>30.059999999999995</v>
      </c>
      <c r="U27" s="301">
        <f>'Seepage Meters'!AS28</f>
        <v>30.545286506469516</v>
      </c>
      <c r="V27" s="302">
        <f>'Seepage Meters'!AT28</f>
        <v>6.1337903268052143</v>
      </c>
      <c r="W27" s="305">
        <f>'Seepage Meters'!AU28</f>
        <v>13.947181333113811</v>
      </c>
      <c r="X27" s="299">
        <f>'Seepage Meters'!BE28</f>
        <v>21.000649772579621</v>
      </c>
      <c r="Y27" s="300">
        <f>'Seepage Meters'!BF28</f>
        <v>30.29</v>
      </c>
      <c r="Z27" s="301">
        <f>'Seepage Meters'!BG28</f>
        <v>30.013863216266181</v>
      </c>
      <c r="AA27" s="302">
        <f>'Seepage Meters'!BH28</f>
        <v>6.3031062972691618</v>
      </c>
      <c r="AB27" s="305">
        <f>'Seepage Meters'!BI28</f>
        <v>14.697543475310459</v>
      </c>
      <c r="AC27" s="299">
        <f>'Seepage Meters'!BS28</f>
        <v>22.298737497950462</v>
      </c>
      <c r="AD27" s="300">
        <f>'Seepage Meters'!BT28</f>
        <v>29.45</v>
      </c>
      <c r="AE27" s="301">
        <f>'Seepage Meters'!BU28</f>
        <v>31.954713493530502</v>
      </c>
      <c r="AF27" s="302">
        <f>'Seepage Meters'!BV28</f>
        <v>7.1254976801445222</v>
      </c>
      <c r="AG27" s="305">
        <f>'Seepage Meters'!BW28</f>
        <v>15.173239817805939</v>
      </c>
      <c r="AH27" s="292"/>
      <c r="AI27" s="299">
        <f>'Seepage Meters'!CI28</f>
        <v>20.683287165281627</v>
      </c>
      <c r="AJ27" s="300">
        <f>'Seepage Meters'!CJ28</f>
        <v>32.585561224489794</v>
      </c>
      <c r="AK27" s="301">
        <f>'Seepage Meters'!CK28</f>
        <v>24.709886265042066</v>
      </c>
      <c r="AL27" s="302">
        <f>'Seepage Meters'!CL28</f>
        <v>5.1108167344131328</v>
      </c>
      <c r="AM27" s="305">
        <f>'Seepage Meters'!CM28</f>
        <v>15.572470430868494</v>
      </c>
      <c r="AN27" s="299">
        <f>'Seepage Meters'!CX28</f>
        <v>18.953366321787364</v>
      </c>
      <c r="AO27" s="300">
        <f>'Seepage Meters'!CY28</f>
        <v>35.531392405063293</v>
      </c>
      <c r="AP27" s="301">
        <f>'Seepage Meters'!CZ28</f>
        <v>17.903437141720673</v>
      </c>
      <c r="AQ27" s="302">
        <f>'Seepage Meters'!DA28</f>
        <v>3.3933040256612559</v>
      </c>
      <c r="AR27" s="305">
        <f>'Seepage Meters'!DB28</f>
        <v>15.560062296126109</v>
      </c>
      <c r="AS27" s="299">
        <f>'Seepage Meters'!DM28</f>
        <v>21.731748726655368</v>
      </c>
      <c r="AT27" s="300">
        <f>'Seepage Meters'!DN28</f>
        <v>32.901249999999997</v>
      </c>
      <c r="AU27" s="301">
        <f>'Seepage Meters'!DO28</f>
        <v>23.980475970425147</v>
      </c>
      <c r="AV27" s="302">
        <f>'Seepage Meters'!DP28</f>
        <v>5.211376781348763</v>
      </c>
      <c r="AW27" s="305">
        <f>'Seepage Meters'!DQ28</f>
        <v>16.520371945306607</v>
      </c>
      <c r="AX27" s="299">
        <f>'Seepage Meters'!EB28</f>
        <v>21.482277121374874</v>
      </c>
      <c r="AY27" s="300">
        <f>'Seepage Meters'!EC28</f>
        <v>34.550600000000003</v>
      </c>
      <c r="AZ27" s="301">
        <f>'Seepage Meters'!ED28</f>
        <v>20.169593345656185</v>
      </c>
      <c r="BA27" s="302">
        <f>'Seepage Meters'!EE28</f>
        <v>4.3328879367682474</v>
      </c>
      <c r="BB27" s="305">
        <f>'Seepage Meters'!EF28</f>
        <v>17.149389184606626</v>
      </c>
      <c r="BC27" s="299">
        <f>'Seepage Meters'!EQ28</f>
        <v>17.506130918694591</v>
      </c>
      <c r="BD27" s="300">
        <f>'Seepage Meters'!ER28</f>
        <v>35.986206896551721</v>
      </c>
      <c r="BE27" s="301">
        <f>'Seepage Meters'!ES28</f>
        <v>16.852571865638353</v>
      </c>
      <c r="BF27" s="302">
        <f>'Seepage Meters'!ET28</f>
        <v>2.9502332939657419</v>
      </c>
      <c r="BG27" s="305">
        <f>'Seepage Meters'!EU28</f>
        <v>14.55589762472885</v>
      </c>
    </row>
    <row r="28" spans="2:59" x14ac:dyDescent="0.25">
      <c r="B28" s="299">
        <f>'Seepage Meters'!FX29</f>
        <v>25.176947928332837</v>
      </c>
      <c r="C28" s="300">
        <f>'Seepage Meters'!GB29</f>
        <v>37.418764605194319</v>
      </c>
      <c r="D28" s="301">
        <f>'Seepage Meters'!GF29</f>
        <v>3.4219189247750825</v>
      </c>
      <c r="E28" s="302">
        <f>'Seepage Meters'!GI29</f>
        <v>13.542595644190575</v>
      </c>
      <c r="F28" s="305">
        <f>'Seepage Meters'!GL29</f>
        <v>21.755029003557755</v>
      </c>
      <c r="H28" s="303">
        <v>22</v>
      </c>
      <c r="I28" s="299">
        <f>'Seepage Meters'!O29</f>
        <v>24.217406260749929</v>
      </c>
      <c r="J28" s="300">
        <f>'Seepage Meters'!P29</f>
        <v>35.909999999999997</v>
      </c>
      <c r="K28" s="301">
        <f>'Seepage Meters'!Q29</f>
        <v>17.028650646950101</v>
      </c>
      <c r="L28" s="302">
        <f>'Seepage Meters'!R29</f>
        <v>4.1238975078957267</v>
      </c>
      <c r="M28" s="305">
        <f>'Seepage Meters'!S29</f>
        <v>20.093508752854202</v>
      </c>
      <c r="N28" s="299">
        <f>'Seepage Meters'!AC29</f>
        <v>22.070443283781955</v>
      </c>
      <c r="O28" s="300">
        <f>'Seepage Meters'!AD29</f>
        <v>35.25</v>
      </c>
      <c r="P28" s="301">
        <f>'Seepage Meters'!AE29</f>
        <v>18.553604436229207</v>
      </c>
      <c r="Q28" s="302">
        <f>'Seepage Meters'!AF29</f>
        <v>4.0948627441952201</v>
      </c>
      <c r="R28" s="305">
        <f>'Seepage Meters'!AG29</f>
        <v>17.975580539586737</v>
      </c>
      <c r="S28" s="299">
        <f>'Seepage Meters'!AQ29</f>
        <v>24.37100503195974</v>
      </c>
      <c r="T28" s="300">
        <f>'Seepage Meters'!AR29</f>
        <v>34.93</v>
      </c>
      <c r="U28" s="301">
        <f>'Seepage Meters'!AS29</f>
        <v>19.29297597042514</v>
      </c>
      <c r="V28" s="302">
        <f>'Seepage Meters'!AT29</f>
        <v>4.7018921445670943</v>
      </c>
      <c r="W28" s="305">
        <f>'Seepage Meters'!AU29</f>
        <v>19.669112887392647</v>
      </c>
      <c r="X28" s="299">
        <f>'Seepage Meters'!BE29</f>
        <v>24.119558154645873</v>
      </c>
      <c r="Y28" s="300">
        <f>'Seepage Meters'!BF29</f>
        <v>35.33</v>
      </c>
      <c r="Z28" s="301">
        <f>'Seepage Meters'!BG29</f>
        <v>18.368761552680226</v>
      </c>
      <c r="AA28" s="302">
        <f>'Seepage Meters'!BH29</f>
        <v>4.4304641249869396</v>
      </c>
      <c r="AB28" s="305">
        <f>'Seepage Meters'!BI29</f>
        <v>19.689094029658932</v>
      </c>
      <c r="AC28" s="299">
        <f>'Seepage Meters'!BS29</f>
        <v>25.446794556484644</v>
      </c>
      <c r="AD28" s="300">
        <f>'Seepage Meters'!BT29</f>
        <v>33.130000000000003</v>
      </c>
      <c r="AE28" s="301">
        <f>'Seepage Meters'!BU29</f>
        <v>23.451940850277261</v>
      </c>
      <c r="AF28" s="302">
        <f>'Seepage Meters'!BV29</f>
        <v>5.967767207678353</v>
      </c>
      <c r="AG28" s="305">
        <f>'Seepage Meters'!BW29</f>
        <v>19.479027348806291</v>
      </c>
      <c r="AH28" s="292"/>
      <c r="AI28" s="299">
        <f>'Seepage Meters'!CI29</f>
        <v>28.703337290594931</v>
      </c>
      <c r="AJ28" s="300">
        <f>'Seepage Meters'!CJ29</f>
        <v>37.422647058823529</v>
      </c>
      <c r="AK28" s="301">
        <f>'Seepage Meters'!CK29</f>
        <v>13.533625095139723</v>
      </c>
      <c r="AL28" s="302">
        <f>'Seepage Meters'!CL29</f>
        <v>3.8846020587025536</v>
      </c>
      <c r="AM28" s="305">
        <f>'Seepage Meters'!CM29</f>
        <v>24.818735231892376</v>
      </c>
      <c r="AN28" s="299">
        <f>'Seepage Meters'!CX29</f>
        <v>28.31009146798619</v>
      </c>
      <c r="AO28" s="300">
        <f>'Seepage Meters'!CY29</f>
        <v>41.120211864406784</v>
      </c>
      <c r="AP28" s="301">
        <f>'Seepage Meters'!CZ29</f>
        <v>4.9902683354741617</v>
      </c>
      <c r="AQ28" s="302">
        <f>'Seepage Meters'!DA29</f>
        <v>1.4127495302706869</v>
      </c>
      <c r="AR28" s="305">
        <f>'Seepage Meters'!DB29</f>
        <v>26.897341937715503</v>
      </c>
      <c r="AS28" s="299">
        <f>'Seepage Meters'!DM29</f>
        <v>28.070175438596479</v>
      </c>
      <c r="AT28" s="300">
        <f>'Seepage Meters'!DN29</f>
        <v>40.195</v>
      </c>
      <c r="AU28" s="301">
        <f>'Seepage Meters'!DO29</f>
        <v>7.1280036968576725</v>
      </c>
      <c r="AV28" s="302">
        <f>'Seepage Meters'!DP29</f>
        <v>2.0008431429775912</v>
      </c>
      <c r="AW28" s="305">
        <f>'Seepage Meters'!DQ29</f>
        <v>26.069332295618889</v>
      </c>
      <c r="AX28" s="299">
        <f>'Seepage Meters'!EB29</f>
        <v>28.350877192982509</v>
      </c>
      <c r="AY28" s="300">
        <f>'Seepage Meters'!EC29</f>
        <v>38.066287128712879</v>
      </c>
      <c r="AZ28" s="301">
        <f>'Seepage Meters'!ED29</f>
        <v>12.046471514064514</v>
      </c>
      <c r="BA28" s="302">
        <f>'Seepage Meters'!EE29</f>
        <v>3.4152803450400513</v>
      </c>
      <c r="BB28" s="305">
        <f>'Seepage Meters'!EF29</f>
        <v>24.935596847942456</v>
      </c>
      <c r="BC28" s="299">
        <f>'Seepage Meters'!EQ29</f>
        <v>18.109790605546124</v>
      </c>
      <c r="BD28" s="300">
        <f>'Seepage Meters'!ER29</f>
        <v>42.833500000000001</v>
      </c>
      <c r="BE28" s="301">
        <f>'Seepage Meters'!ES29</f>
        <v>1.0316543438077641</v>
      </c>
      <c r="BF28" s="302">
        <f>'Seepage Meters'!ET29</f>
        <v>0.18683044143660699</v>
      </c>
      <c r="BG28" s="305">
        <f>'Seepage Meters'!EU29</f>
        <v>17.922960164109515</v>
      </c>
    </row>
    <row r="29" spans="2:59" x14ac:dyDescent="0.25">
      <c r="B29" s="299">
        <f>'Seepage Meters'!FX30</f>
        <v>15.859573142356277</v>
      </c>
      <c r="C29" s="300">
        <f>'Seepage Meters'!GB30</f>
        <v>41.283048211980052</v>
      </c>
      <c r="D29" s="301">
        <f>'Seepage Meters'!GF30</f>
        <v>0.65804104532585206</v>
      </c>
      <c r="E29" s="302">
        <f>'Seepage Meters'!GI30</f>
        <v>4.6140290850738124</v>
      </c>
      <c r="F29" s="305">
        <f>'Seepage Meters'!GL30</f>
        <v>15.201532097030427</v>
      </c>
      <c r="H29" s="303">
        <v>23</v>
      </c>
      <c r="I29" s="299">
        <f>'Seepage Meters'!O30</f>
        <v>15.654520917678822</v>
      </c>
      <c r="J29" s="300">
        <f>'Seepage Meters'!P30</f>
        <v>40.799999999999997</v>
      </c>
      <c r="K29" s="301">
        <f>'Seepage Meters'!Q30</f>
        <v>5.7301293900184938</v>
      </c>
      <c r="L29" s="302">
        <f>'Seepage Meters'!R30</f>
        <v>0.89702430397050692</v>
      </c>
      <c r="M29" s="305">
        <f>'Seepage Meters'!S30</f>
        <v>14.757496613708314</v>
      </c>
      <c r="N29" s="299">
        <f>'Seepage Meters'!AC30</f>
        <v>15.114709851551948</v>
      </c>
      <c r="O29" s="300">
        <f>'Seepage Meters'!AD30</f>
        <v>40.54</v>
      </c>
      <c r="P29" s="301">
        <f>'Seepage Meters'!AE30</f>
        <v>6.3308687615526837</v>
      </c>
      <c r="Q29" s="302">
        <f>'Seepage Meters'!AF30</f>
        <v>0.95689244439122834</v>
      </c>
      <c r="R29" s="305">
        <f>'Seepage Meters'!AG30</f>
        <v>14.157817407160721</v>
      </c>
      <c r="S29" s="299">
        <f>'Seepage Meters'!AQ30</f>
        <v>20.889432884536941</v>
      </c>
      <c r="T29" s="300">
        <f>'Seepage Meters'!AR30</f>
        <v>40.25</v>
      </c>
      <c r="U29" s="301">
        <f>'Seepage Meters'!AS30</f>
        <v>7.000924214417747</v>
      </c>
      <c r="V29" s="302">
        <f>'Seepage Meters'!AT30</f>
        <v>1.4624533650680902</v>
      </c>
      <c r="W29" s="305">
        <f>'Seepage Meters'!AU30</f>
        <v>19.426979519468851</v>
      </c>
      <c r="X29" s="299">
        <f>'Seepage Meters'!BE30</f>
        <v>7.9012345679012244</v>
      </c>
      <c r="Y29" s="300">
        <f>'Seepage Meters'!BF30</f>
        <v>39.57</v>
      </c>
      <c r="Z29" s="301">
        <f>'Seepage Meters'!BG30</f>
        <v>8.5720887245841055</v>
      </c>
      <c r="AA29" s="302">
        <f>'Seepage Meters'!BH30</f>
        <v>0.67730083749800263</v>
      </c>
      <c r="AB29" s="305">
        <f>'Seepage Meters'!BI30</f>
        <v>7.2239337304032221</v>
      </c>
      <c r="AC29" s="299">
        <f>'Seepage Meters'!BS30</f>
        <v>13.255360623781664</v>
      </c>
      <c r="AD29" s="300">
        <f>'Seepage Meters'!BT30</f>
        <v>35.93</v>
      </c>
      <c r="AE29" s="301">
        <f>'Seepage Meters'!BU30</f>
        <v>16.982439926062849</v>
      </c>
      <c r="AF29" s="302">
        <f>'Seepage Meters'!BV30</f>
        <v>2.251083654916711</v>
      </c>
      <c r="AG29" s="305">
        <f>'Seepage Meters'!BW30</f>
        <v>11.004276968864954</v>
      </c>
      <c r="AH29" s="292"/>
      <c r="AI29" s="299">
        <f>'Seepage Meters'!CI30</f>
        <v>19.205909510618664</v>
      </c>
      <c r="AJ29" s="300">
        <f>'Seepage Meters'!CJ30</f>
        <v>41.731208791208786</v>
      </c>
      <c r="AK29" s="301">
        <f>'Seepage Meters'!CK30</f>
        <v>3.5785379131035464</v>
      </c>
      <c r="AL29" s="302">
        <f>'Seepage Meters'!CL30</f>
        <v>0.6872907533938486</v>
      </c>
      <c r="AM29" s="305">
        <f>'Seepage Meters'!CM30</f>
        <v>18.518618757224814</v>
      </c>
      <c r="AN29" s="299">
        <f>'Seepage Meters'!CX30</f>
        <v>17.906836055656395</v>
      </c>
      <c r="AO29" s="300">
        <f>'Seepage Meters'!CY30</f>
        <v>44.203986486486492</v>
      </c>
      <c r="AP29" s="301">
        <f>'Seepage Meters'!CZ30</f>
        <v>-2.1349040815307099</v>
      </c>
      <c r="AQ29" s="302">
        <f>'Seepage Meters'!DA30</f>
        <v>-0.38229377382522117</v>
      </c>
      <c r="AR29" s="305">
        <f>'Seepage Meters'!DB30</f>
        <v>18.289129829481617</v>
      </c>
      <c r="AS29" s="299">
        <f>'Seepage Meters'!DM30</f>
        <v>16.977928692699464</v>
      </c>
      <c r="AT29" s="300">
        <f>'Seepage Meters'!DN30</f>
        <v>42.146799999999999</v>
      </c>
      <c r="AU29" s="301">
        <f>'Seepage Meters'!DO30</f>
        <v>2.6182994454713544</v>
      </c>
      <c r="AV29" s="302">
        <f>'Seepage Meters'!DP30</f>
        <v>0.44453301281347202</v>
      </c>
      <c r="AW29" s="305">
        <f>'Seepage Meters'!DQ30</f>
        <v>16.533395679885992</v>
      </c>
      <c r="AX29" s="299">
        <f>'Seepage Meters'!EB30</f>
        <v>16.161616161616191</v>
      </c>
      <c r="AY29" s="300">
        <f>'Seepage Meters'!EC30</f>
        <v>44.629736842105267</v>
      </c>
      <c r="AZ29" s="301">
        <f>'Seepage Meters'!ED30</f>
        <v>-3.1186156240879517</v>
      </c>
      <c r="BA29" s="302">
        <f>'Seepage Meters'!EE30</f>
        <v>-0.50401868672128602</v>
      </c>
      <c r="BB29" s="305">
        <f>'Seepage Meters'!EF30</f>
        <v>16.665634848337476</v>
      </c>
      <c r="BC29" s="299">
        <f>'Seepage Meters'!EQ30</f>
        <v>15.528182157521465</v>
      </c>
      <c r="BD29" s="300">
        <f>'Seepage Meters'!ER30</f>
        <v>43.028750000000009</v>
      </c>
      <c r="BE29" s="301">
        <f>'Seepage Meters'!ES30</f>
        <v>0.58052218114600684</v>
      </c>
      <c r="BF29" s="302">
        <f>'Seepage Meters'!ET30</f>
        <v>9.0144541753168675E-2</v>
      </c>
      <c r="BG29" s="305">
        <f>'Seepage Meters'!EU30</f>
        <v>15.438037615768296</v>
      </c>
    </row>
    <row r="30" spans="2:59" x14ac:dyDescent="0.25">
      <c r="B30" s="299">
        <f>'Seepage Meters'!FX31</f>
        <v>11.810000035775417</v>
      </c>
      <c r="C30" s="300">
        <f>'Seepage Meters'!GB31</f>
        <v>41.673157961444495</v>
      </c>
      <c r="D30" s="301">
        <f>'Seepage Meters'!GF31</f>
        <v>0.27610983867929983</v>
      </c>
      <c r="E30" s="302">
        <f>'Seepage Meters'!GI31</f>
        <v>3.7126664476790596</v>
      </c>
      <c r="F30" s="305">
        <f>'Seepage Meters'!GL31</f>
        <v>11.533890197096119</v>
      </c>
      <c r="H30" s="303">
        <v>24</v>
      </c>
      <c r="I30" s="299">
        <f>'Seepage Meters'!O31</f>
        <v>9.2684541542535648</v>
      </c>
      <c r="J30" s="300">
        <f>'Seepage Meters'!P31</f>
        <v>40.280000000000008</v>
      </c>
      <c r="K30" s="301">
        <f>'Seepage Meters'!Q31</f>
        <v>6.9316081330868595</v>
      </c>
      <c r="L30" s="302">
        <f>'Seepage Meters'!R31</f>
        <v>0.64245292196766701</v>
      </c>
      <c r="M30" s="305">
        <f>'Seepage Meters'!S31</f>
        <v>8.6260012322858977</v>
      </c>
      <c r="N30" s="299">
        <f>'Seepage Meters'!AC31</f>
        <v>9.2847503373819151</v>
      </c>
      <c r="O30" s="300">
        <f>'Seepage Meters'!AD31</f>
        <v>39.950000000000003</v>
      </c>
      <c r="P30" s="301">
        <f>'Seepage Meters'!AE31</f>
        <v>7.6940850277264285</v>
      </c>
      <c r="Q30" s="302">
        <f>'Seepage Meters'!AF31</f>
        <v>0.71437658557028105</v>
      </c>
      <c r="R30" s="305">
        <f>'Seepage Meters'!AG31</f>
        <v>8.5703737518116334</v>
      </c>
      <c r="S30" s="299">
        <f>'Seepage Meters'!AQ31</f>
        <v>5.8299595141700475</v>
      </c>
      <c r="T30" s="300">
        <f>'Seepage Meters'!AR31</f>
        <v>40.1</v>
      </c>
      <c r="U30" s="301">
        <f>'Seepage Meters'!AS31</f>
        <v>7.3475046210720869</v>
      </c>
      <c r="V30" s="302">
        <f>'Seepage Meters'!AT31</f>
        <v>0.42835654471027601</v>
      </c>
      <c r="W30" s="305">
        <f>'Seepage Meters'!AU31</f>
        <v>5.4016029694597716</v>
      </c>
      <c r="X30" s="299">
        <f>'Seepage Meters'!BE31</f>
        <v>6.2378167641325462</v>
      </c>
      <c r="Y30" s="300">
        <f>'Seepage Meters'!BF31</f>
        <v>40.44</v>
      </c>
      <c r="Z30" s="301">
        <f>'Seepage Meters'!BG31</f>
        <v>6.5619223659889174</v>
      </c>
      <c r="AA30" s="302">
        <f>'Seepage Meters'!BH31</f>
        <v>0.4093206933950197</v>
      </c>
      <c r="AB30" s="305">
        <f>'Seepage Meters'!BI31</f>
        <v>5.8284960707375264</v>
      </c>
      <c r="AC30" s="299">
        <f>'Seepage Meters'!BS31</f>
        <v>9.1818330873913823</v>
      </c>
      <c r="AD30" s="300">
        <f>'Seepage Meters'!BT31</f>
        <v>36.93</v>
      </c>
      <c r="AE30" s="301">
        <f>'Seepage Meters'!BU31</f>
        <v>14.671903881700556</v>
      </c>
      <c r="AF30" s="302">
        <f>'Seepage Meters'!BV31</f>
        <v>1.3471497251602422</v>
      </c>
      <c r="AG30" s="305">
        <f>'Seepage Meters'!BW31</f>
        <v>7.8346833622311403</v>
      </c>
      <c r="AH30" s="292"/>
      <c r="AI30" s="299">
        <f>'Seepage Meters'!CI31</f>
        <v>17.650186071238714</v>
      </c>
      <c r="AJ30" s="300">
        <f>'Seepage Meters'!CJ31</f>
        <v>42.836867469879515</v>
      </c>
      <c r="AK30" s="301">
        <f>'Seepage Meters'!CK31</f>
        <v>1.023873683272843</v>
      </c>
      <c r="AL30" s="302">
        <f>'Seepage Meters'!CL31</f>
        <v>0.18071561023210211</v>
      </c>
      <c r="AM30" s="305">
        <f>'Seepage Meters'!CM31</f>
        <v>17.469470461006612</v>
      </c>
      <c r="AN30" s="299">
        <f>'Seepage Meters'!CX31</f>
        <v>17.034038086669678</v>
      </c>
      <c r="AO30" s="300">
        <f>'Seepage Meters'!CY31</f>
        <v>43.474225352112683</v>
      </c>
      <c r="AP30" s="301">
        <f>'Seepage Meters'!CZ31</f>
        <v>-0.44876467678530857</v>
      </c>
      <c r="AQ30" s="302">
        <f>'Seepage Meters'!DA31</f>
        <v>-7.6442745963129541E-2</v>
      </c>
      <c r="AR30" s="305">
        <f>'Seepage Meters'!DB31</f>
        <v>17.110480832632806</v>
      </c>
      <c r="AS30" s="299">
        <f>'Seepage Meters'!DM31</f>
        <v>17.115960633290513</v>
      </c>
      <c r="AT30" s="300">
        <f>'Seepage Meters'!DN31</f>
        <v>43.658600000000007</v>
      </c>
      <c r="AU30" s="301">
        <f>'Seepage Meters'!DO31</f>
        <v>-0.87476894639557723</v>
      </c>
      <c r="AV30" s="302">
        <f>'Seepage Meters'!DP31</f>
        <v>-0.14972510849731718</v>
      </c>
      <c r="AW30" s="305">
        <f>'Seepage Meters'!DQ31</f>
        <v>17.265685741787831</v>
      </c>
      <c r="AX30" s="299">
        <f>'Seepage Meters'!EB31</f>
        <v>15.027467659046611</v>
      </c>
      <c r="AY30" s="300">
        <f>'Seepage Meters'!EC31</f>
        <v>44.156886792452831</v>
      </c>
      <c r="AZ30" s="301">
        <f>'Seepage Meters'!ED31</f>
        <v>-2.0260785407874988</v>
      </c>
      <c r="BA30" s="302">
        <f>'Seepage Meters'!EE31</f>
        <v>-0.30446829746372489</v>
      </c>
      <c r="BB30" s="305">
        <f>'Seepage Meters'!EF31</f>
        <v>15.331935956510335</v>
      </c>
      <c r="BC30" s="299">
        <f>'Seepage Meters'!EQ31</f>
        <v>11.469534050179213</v>
      </c>
      <c r="BD30" s="300">
        <f>'Seepage Meters'!ER31</f>
        <v>44.904999999999994</v>
      </c>
      <c r="BE30" s="301">
        <f>'Seepage Meters'!ES31</f>
        <v>-3.7546210720887081</v>
      </c>
      <c r="BF30" s="302">
        <f>'Seepage Meters'!ET31</f>
        <v>-0.43063754231841822</v>
      </c>
      <c r="BG30" s="305">
        <f>'Seepage Meters'!EU31</f>
        <v>11.900171592497632</v>
      </c>
    </row>
    <row r="31" spans="2:59" ht="6" customHeight="1" x14ac:dyDescent="0.25">
      <c r="B31" s="299"/>
      <c r="C31" s="300"/>
      <c r="D31" s="301"/>
      <c r="E31" s="302"/>
      <c r="F31" s="305"/>
      <c r="H31" s="303"/>
      <c r="I31" s="299"/>
      <c r="J31" s="300"/>
      <c r="K31" s="301"/>
      <c r="L31" s="302"/>
      <c r="M31" s="305"/>
      <c r="N31" s="299"/>
      <c r="O31" s="300"/>
      <c r="P31" s="301"/>
      <c r="Q31" s="302"/>
      <c r="R31" s="305"/>
      <c r="S31" s="299"/>
      <c r="T31" s="300"/>
      <c r="U31" s="301"/>
      <c r="V31" s="302"/>
      <c r="W31" s="305"/>
      <c r="X31" s="299"/>
      <c r="Y31" s="300"/>
      <c r="Z31" s="301"/>
      <c r="AA31" s="302"/>
      <c r="AB31" s="305"/>
      <c r="AC31" s="299"/>
      <c r="AD31" s="300"/>
      <c r="AE31" s="301"/>
      <c r="AF31" s="302"/>
      <c r="AG31" s="305"/>
      <c r="AH31" s="292"/>
      <c r="AI31" s="299"/>
      <c r="AJ31" s="300"/>
      <c r="AK31" s="301"/>
      <c r="AL31" s="302"/>
      <c r="AM31" s="305"/>
      <c r="AN31" s="299"/>
      <c r="AO31" s="300"/>
      <c r="AP31" s="301"/>
      <c r="AQ31" s="302"/>
      <c r="AR31" s="305"/>
      <c r="AS31" s="299"/>
      <c r="AT31" s="300"/>
      <c r="AU31" s="301"/>
      <c r="AV31" s="302"/>
      <c r="AW31" s="305"/>
      <c r="AX31" s="299"/>
      <c r="AY31" s="300"/>
      <c r="AZ31" s="301"/>
      <c r="BA31" s="302"/>
      <c r="BB31" s="305"/>
      <c r="BC31" s="299"/>
      <c r="BD31" s="300"/>
      <c r="BE31" s="301"/>
      <c r="BF31" s="302"/>
      <c r="BG31" s="305"/>
    </row>
    <row r="32" spans="2:59" x14ac:dyDescent="0.25">
      <c r="B32" s="299">
        <f>'Seepage Meters'!FX33</f>
        <v>17.530016431715822</v>
      </c>
      <c r="C32" s="300">
        <f>'Seepage Meters'!GB33</f>
        <v>34.708564972551038</v>
      </c>
      <c r="D32" s="301">
        <f>'Seepage Meters'!GF33</f>
        <v>3.5113789799182848</v>
      </c>
      <c r="E32" s="302">
        <f>'Seepage Meters'!GI33</f>
        <v>19.804609582830324</v>
      </c>
      <c r="F32" s="305">
        <f>'Seepage Meters'!GL33</f>
        <v>14.018637451797536</v>
      </c>
      <c r="H32" s="303">
        <v>25</v>
      </c>
      <c r="I32" s="299">
        <f>'Seepage Meters'!O33</f>
        <v>17.8389899983604</v>
      </c>
      <c r="J32" s="300">
        <f>'Seepage Meters'!P33</f>
        <v>34.29</v>
      </c>
      <c r="K32" s="301">
        <f>'Seepage Meters'!Q33</f>
        <v>20.771719038817011</v>
      </c>
      <c r="L32" s="302">
        <f>'Seepage Meters'!R33</f>
        <v>3.7054648818220897</v>
      </c>
      <c r="M32" s="305">
        <f>'Seepage Meters'!S33</f>
        <v>14.13352511653831</v>
      </c>
      <c r="N32" s="299">
        <f>'Seepage Meters'!AC33</f>
        <v>14.673046251993611</v>
      </c>
      <c r="O32" s="300">
        <f>'Seepage Meters'!AD33</f>
        <v>32.4</v>
      </c>
      <c r="P32" s="301">
        <f>'Seepage Meters'!AE33</f>
        <v>25.138632162661743</v>
      </c>
      <c r="Q32" s="302">
        <f>'Seepage Meters'!AF33</f>
        <v>3.6886031243458994</v>
      </c>
      <c r="R32" s="305">
        <f>'Seepage Meters'!AG33</f>
        <v>10.984443127647712</v>
      </c>
      <c r="S32" s="299">
        <f>'Seepage Meters'!AQ33</f>
        <v>14.366625224478534</v>
      </c>
      <c r="T32" s="300">
        <f>'Seepage Meters'!AR33</f>
        <v>33.61</v>
      </c>
      <c r="U32" s="301">
        <f>'Seepage Meters'!AS33</f>
        <v>22.342883548983366</v>
      </c>
      <c r="V32" s="302">
        <f>'Seepage Meters'!AT33</f>
        <v>3.2099183438241088</v>
      </c>
      <c r="W32" s="305">
        <f>'Seepage Meters'!AU33</f>
        <v>11.156706880654426</v>
      </c>
      <c r="X32" s="299">
        <f>'Seepage Meters'!BE33</f>
        <v>18.78224974200204</v>
      </c>
      <c r="Y32" s="300">
        <f>'Seepage Meters'!BF33</f>
        <v>32.520000000000003</v>
      </c>
      <c r="Z32" s="301">
        <f>'Seepage Meters'!BG33</f>
        <v>24.861367837338257</v>
      </c>
      <c r="AA32" s="302">
        <f>'Seepage Meters'!BH33</f>
        <v>4.669524196486643</v>
      </c>
      <c r="AB32" s="305">
        <f>'Seepage Meters'!BI33</f>
        <v>14.112725545515397</v>
      </c>
      <c r="AC32" s="299">
        <f>'Seepage Meters'!BS33</f>
        <v>20.159489633173859</v>
      </c>
      <c r="AD32" s="300">
        <f>'Seepage Meters'!BT33</f>
        <v>31.25</v>
      </c>
      <c r="AE32" s="301">
        <f>'Seepage Meters'!BU33</f>
        <v>27.795748613678374</v>
      </c>
      <c r="AF32" s="302">
        <f>'Seepage Meters'!BV33</f>
        <v>5.6034810602375584</v>
      </c>
      <c r="AG32" s="305">
        <f>'Seepage Meters'!BW33</f>
        <v>14.5560085729363</v>
      </c>
      <c r="AH32" s="292"/>
      <c r="AI32" s="299">
        <f>'Seepage Meters'!CI33</f>
        <v>20.414673046251991</v>
      </c>
      <c r="AJ32" s="300">
        <f>'Seepage Meters'!CJ33</f>
        <v>33.439583333333331</v>
      </c>
      <c r="AK32" s="301">
        <f>'Seepage Meters'!CK33</f>
        <v>22.736637399876777</v>
      </c>
      <c r="AL32" s="302">
        <f>'Seepage Meters'!CL33</f>
        <v>4.6416101868966937</v>
      </c>
      <c r="AM32" s="305">
        <f>'Seepage Meters'!CM33</f>
        <v>15.773062859355298</v>
      </c>
      <c r="AN32" s="299">
        <f>'Seepage Meters'!CX33</f>
        <v>16.074373969110805</v>
      </c>
      <c r="AO32" s="300">
        <f>'Seepage Meters'!CY33</f>
        <v>38.867238805970146</v>
      </c>
      <c r="AP32" s="301">
        <f>'Seepage Meters'!CZ33</f>
        <v>10.195843793969166</v>
      </c>
      <c r="AQ32" s="302">
        <f>'Seepage Meters'!DA33</f>
        <v>1.6389180607489791</v>
      </c>
      <c r="AR32" s="305">
        <f>'Seepage Meters'!DB33</f>
        <v>14.435455908361826</v>
      </c>
      <c r="AS32" s="299">
        <f>'Seepage Meters'!DM33</f>
        <v>20.539152759948678</v>
      </c>
      <c r="AT32" s="300">
        <f>'Seepage Meters'!DN33</f>
        <v>35.408999999999999</v>
      </c>
      <c r="AU32" s="301">
        <f>'Seepage Meters'!DO33</f>
        <v>18.186229205175604</v>
      </c>
      <c r="AV32" s="302">
        <f>'Seepage Meters'!DP33</f>
        <v>3.7352973977254176</v>
      </c>
      <c r="AW32" s="305">
        <f>'Seepage Meters'!DQ33</f>
        <v>16.80385536222326</v>
      </c>
      <c r="AX32" s="299">
        <f>'Seepage Meters'!EB33</f>
        <v>16.280701754385952</v>
      </c>
      <c r="AY32" s="300">
        <f>'Seepage Meters'!EC33</f>
        <v>37.844827586206897</v>
      </c>
      <c r="AZ32" s="301">
        <f>'Seepage Meters'!ED33</f>
        <v>12.558161769392569</v>
      </c>
      <c r="BA32" s="302">
        <f>'Seepage Meters'!EE33</f>
        <v>2.0445568635081219</v>
      </c>
      <c r="BB32" s="305">
        <f>'Seepage Meters'!EF33</f>
        <v>14.23614489087783</v>
      </c>
      <c r="BC32" s="299">
        <f>'Seepage Meters'!EQ33</f>
        <v>16.170861937452354</v>
      </c>
      <c r="BD32" s="300">
        <f>'Seepage Meters'!ER33</f>
        <v>37.454999999999998</v>
      </c>
      <c r="BE32" s="301">
        <f>'Seepage Meters'!ES33</f>
        <v>13.458872458410356</v>
      </c>
      <c r="BF32" s="302">
        <f>'Seepage Meters'!ET33</f>
        <v>2.1764156835873383</v>
      </c>
      <c r="BG32" s="305">
        <f>'Seepage Meters'!EU33</f>
        <v>13.994446253865016</v>
      </c>
    </row>
    <row r="33" spans="2:59" x14ac:dyDescent="0.25">
      <c r="B33" s="299">
        <f>'Seepage Meters'!FX34</f>
        <v>39.528485552583433</v>
      </c>
      <c r="C33" s="300">
        <f>'Seepage Meters'!GB34</f>
        <v>29.747754007223723</v>
      </c>
      <c r="D33" s="301">
        <f>'Seepage Meters'!GF34</f>
        <v>12.527725677420804</v>
      </c>
      <c r="E33" s="302">
        <f>'Seepage Meters'!GI34</f>
        <v>31.266742127486786</v>
      </c>
      <c r="F33" s="305">
        <f>'Seepage Meters'!GL34</f>
        <v>27.000759875162629</v>
      </c>
      <c r="H33" s="303">
        <v>26</v>
      </c>
      <c r="I33" s="299">
        <f>'Seepage Meters'!O34</f>
        <v>40.02599090318391</v>
      </c>
      <c r="J33" s="300">
        <f>'Seepage Meters'!P34</f>
        <v>28.37</v>
      </c>
      <c r="K33" s="301">
        <f>'Seepage Meters'!Q34</f>
        <v>34.450092421441774</v>
      </c>
      <c r="L33" s="302">
        <f>'Seepage Meters'!R34</f>
        <v>13.788990858744734</v>
      </c>
      <c r="M33" s="305">
        <f>'Seepage Meters'!S34</f>
        <v>26.237000044439178</v>
      </c>
      <c r="N33" s="299">
        <f>'Seepage Meters'!AC34</f>
        <v>31.685273790536929</v>
      </c>
      <c r="O33" s="300">
        <f>'Seepage Meters'!AD34</f>
        <v>29.42</v>
      </c>
      <c r="P33" s="301">
        <f>'Seepage Meters'!AE34</f>
        <v>32.024029574861366</v>
      </c>
      <c r="Q33" s="302">
        <f>'Seepage Meters'!AF34</f>
        <v>10.146901449557344</v>
      </c>
      <c r="R33" s="305">
        <f>'Seepage Meters'!AG34</f>
        <v>21.538372340979585</v>
      </c>
      <c r="S33" s="299">
        <f>'Seepage Meters'!AQ34</f>
        <v>40.668600635446921</v>
      </c>
      <c r="T33" s="300">
        <f>'Seepage Meters'!AR34</f>
        <v>28.99</v>
      </c>
      <c r="U33" s="301">
        <f>'Seepage Meters'!AS34</f>
        <v>33.017560073937155</v>
      </c>
      <c r="V33" s="302">
        <f>'Seepage Meters'!AT34</f>
        <v>13.427779646038275</v>
      </c>
      <c r="W33" s="305">
        <f>'Seepage Meters'!AU34</f>
        <v>27.240820989408647</v>
      </c>
      <c r="X33" s="299">
        <f>'Seepage Meters'!BE34</f>
        <v>32.852501624431412</v>
      </c>
      <c r="Y33" s="300">
        <f>'Seepage Meters'!BF34</f>
        <v>29.84</v>
      </c>
      <c r="Z33" s="301">
        <f>'Seepage Meters'!BG34</f>
        <v>31.053604436229211</v>
      </c>
      <c r="AA33" s="302">
        <f>'Seepage Meters'!BH34</f>
        <v>10.201885901856706</v>
      </c>
      <c r="AB33" s="305">
        <f>'Seepage Meters'!BI34</f>
        <v>22.650615722574706</v>
      </c>
      <c r="AC33" s="299">
        <f>'Seepage Meters'!BS34</f>
        <v>42.615629984051054</v>
      </c>
      <c r="AD33" s="300">
        <f>'Seepage Meters'!BT34</f>
        <v>27.9</v>
      </c>
      <c r="AE33" s="301">
        <f>'Seepage Meters'!BU34</f>
        <v>35.53604436229206</v>
      </c>
      <c r="AF33" s="302">
        <f>'Seepage Meters'!BV34</f>
        <v>15.143909176402619</v>
      </c>
      <c r="AG33" s="305">
        <f>'Seepage Meters'!BW34</f>
        <v>27.471720807648435</v>
      </c>
      <c r="AH33" s="292"/>
      <c r="AI33" s="299">
        <f>'Seepage Meters'!CI34</f>
        <v>46.642923097216759</v>
      </c>
      <c r="AJ33" s="300">
        <f>'Seepage Meters'!CJ34</f>
        <v>28.759705882352936</v>
      </c>
      <c r="AK33" s="301">
        <f>'Seepage Meters'!CK34</f>
        <v>33.549662933565308</v>
      </c>
      <c r="AL33" s="302">
        <f>'Seepage Meters'!CL34</f>
        <v>15.648543481478303</v>
      </c>
      <c r="AM33" s="305">
        <f>'Seepage Meters'!CM34</f>
        <v>30.994379615738456</v>
      </c>
      <c r="AN33" s="299">
        <f>'Seepage Meters'!CX34</f>
        <v>45.735027223230531</v>
      </c>
      <c r="AO33" s="300">
        <f>'Seepage Meters'!CY34</f>
        <v>29.223333333333336</v>
      </c>
      <c r="AP33" s="301">
        <f>'Seepage Meters'!CZ34</f>
        <v>32.478434996919283</v>
      </c>
      <c r="AQ33" s="302">
        <f>'Seepage Meters'!DA34</f>
        <v>14.854021087520266</v>
      </c>
      <c r="AR33" s="305">
        <f>'Seepage Meters'!DB34</f>
        <v>30.881006135710265</v>
      </c>
      <c r="AS33" s="299">
        <f>'Seepage Meters'!DM34</f>
        <v>45.500848896434633</v>
      </c>
      <c r="AT33" s="300">
        <f>'Seepage Meters'!DN34</f>
        <v>28.794552238805966</v>
      </c>
      <c r="AU33" s="301">
        <f>'Seepage Meters'!DO34</f>
        <v>33.469149170965885</v>
      </c>
      <c r="AV33" s="302">
        <f>'Seepage Meters'!DP34</f>
        <v>15.22874699120349</v>
      </c>
      <c r="AW33" s="305">
        <f>'Seepage Meters'!DQ34</f>
        <v>30.272101905231143</v>
      </c>
      <c r="AX33" s="299">
        <f>'Seepage Meters'!EB34</f>
        <v>39.978734715576778</v>
      </c>
      <c r="AY33" s="300">
        <f>'Seepage Meters'!EC34</f>
        <v>31.177907801418439</v>
      </c>
      <c r="AZ33" s="301">
        <f>'Seepage Meters'!ED34</f>
        <v>27.962320237018396</v>
      </c>
      <c r="BA33" s="302">
        <f>'Seepage Meters'!EE34</f>
        <v>11.178981827877625</v>
      </c>
      <c r="BB33" s="305">
        <f>'Seepage Meters'!EF34</f>
        <v>28.799752887699153</v>
      </c>
      <c r="BC33" s="299">
        <f>'Seepage Meters'!EQ34</f>
        <v>29.57932465572539</v>
      </c>
      <c r="BD33" s="300">
        <f>'Seepage Meters'!ER34</f>
        <v>35.002040816326527</v>
      </c>
      <c r="BE33" s="301">
        <f>'Seepage Meters'!ES34</f>
        <v>19.126523067637414</v>
      </c>
      <c r="BF33" s="302">
        <f>'Seepage Meters'!ET34</f>
        <v>5.6574963535286784</v>
      </c>
      <c r="BG33" s="305">
        <f>'Seepage Meters'!EU34</f>
        <v>23.921828302196712</v>
      </c>
    </row>
    <row r="34" spans="2:59" x14ac:dyDescent="0.25">
      <c r="B34" s="299">
        <f>'Seepage Meters'!FX35</f>
        <v>26.307381533365213</v>
      </c>
      <c r="C34" s="300">
        <f>'Seepage Meters'!GB35</f>
        <v>35.657367743649182</v>
      </c>
      <c r="D34" s="301">
        <f>'Seepage Meters'!GF35</f>
        <v>4.6438315428773516</v>
      </c>
      <c r="E34" s="302">
        <f>'Seepage Meters'!GI35</f>
        <v>17.612366581217223</v>
      </c>
      <c r="F34" s="305">
        <f>'Seepage Meters'!GL35</f>
        <v>21.663549990487866</v>
      </c>
      <c r="H34" s="303">
        <v>27</v>
      </c>
      <c r="I34" s="299">
        <f>'Seepage Meters'!O35</f>
        <v>25.990903183885635</v>
      </c>
      <c r="J34" s="300">
        <f>'Seepage Meters'!P35</f>
        <v>35.57</v>
      </c>
      <c r="K34" s="301">
        <f>'Seepage Meters'!Q35</f>
        <v>17.814232902033272</v>
      </c>
      <c r="L34" s="302">
        <f>'Seepage Meters'!R35</f>
        <v>4.6300800265193685</v>
      </c>
      <c r="M34" s="305">
        <f>'Seepage Meters'!S35</f>
        <v>21.360823157366266</v>
      </c>
      <c r="N34" s="299">
        <f>'Seepage Meters'!AC35</f>
        <v>26.581605528973952</v>
      </c>
      <c r="O34" s="300">
        <f>'Seepage Meters'!AD35</f>
        <v>34.51</v>
      </c>
      <c r="P34" s="301">
        <f>'Seepage Meters'!AE35</f>
        <v>20.263401109057309</v>
      </c>
      <c r="Q34" s="302">
        <f>'Seepage Meters'!AF35</f>
        <v>5.3863373495633473</v>
      </c>
      <c r="R34" s="305">
        <f>'Seepage Meters'!AG35</f>
        <v>21.195268179410604</v>
      </c>
      <c r="S34" s="299">
        <f>'Seepage Meters'!AQ35</f>
        <v>23.90350877192985</v>
      </c>
      <c r="T34" s="300">
        <f>'Seepage Meters'!AR35</f>
        <v>34.82</v>
      </c>
      <c r="U34" s="301">
        <f>'Seepage Meters'!AS35</f>
        <v>19.547134935304992</v>
      </c>
      <c r="V34" s="302">
        <f>'Seepage Meters'!AT35</f>
        <v>4.6724511139215927</v>
      </c>
      <c r="W34" s="305">
        <f>'Seepage Meters'!AU35</f>
        <v>19.231057658008258</v>
      </c>
      <c r="X34" s="299">
        <f>'Seepage Meters'!BE35</f>
        <v>23.495776478232592</v>
      </c>
      <c r="Y34" s="300">
        <f>'Seepage Meters'!BF35</f>
        <v>34.590000000000003</v>
      </c>
      <c r="Z34" s="301">
        <f>'Seepage Meters'!BG35</f>
        <v>20.07855822550831</v>
      </c>
      <c r="AA34" s="302">
        <f>'Seepage Meters'!BH35</f>
        <v>4.7176131607172174</v>
      </c>
      <c r="AB34" s="305">
        <f>'Seepage Meters'!BI35</f>
        <v>18.778163317515375</v>
      </c>
      <c r="AC34" s="299">
        <f>'Seepage Meters'!BS35</f>
        <v>27.049441786283907</v>
      </c>
      <c r="AD34" s="300">
        <f>'Seepage Meters'!BT35</f>
        <v>32.630000000000003</v>
      </c>
      <c r="AE34" s="301">
        <f>'Seepage Meters'!BU35</f>
        <v>24.607208872458404</v>
      </c>
      <c r="AF34" s="302">
        <f>'Seepage Meters'!BV35</f>
        <v>6.6561126391849248</v>
      </c>
      <c r="AG34" s="305">
        <f>'Seepage Meters'!BW35</f>
        <v>20.393329147098981</v>
      </c>
      <c r="AH34" s="292"/>
      <c r="AI34" s="299">
        <f>'Seepage Meters'!CI35</f>
        <v>30.834662413609795</v>
      </c>
      <c r="AJ34" s="300">
        <f>'Seepage Meters'!CJ35</f>
        <v>36.506206896551717</v>
      </c>
      <c r="AK34" s="301">
        <f>'Seepage Meters'!CK35</f>
        <v>15.651093122569973</v>
      </c>
      <c r="AL34" s="302">
        <f>'Seepage Meters'!CL35</f>
        <v>4.8259617283841507</v>
      </c>
      <c r="AM34" s="305">
        <f>'Seepage Meters'!CM35</f>
        <v>26.008700685225644</v>
      </c>
      <c r="AN34" s="299">
        <f>'Seepage Meters'!CX35</f>
        <v>28.550007497375937</v>
      </c>
      <c r="AO34" s="300">
        <f>'Seepage Meters'!CY35</f>
        <v>36.414075630252107</v>
      </c>
      <c r="AP34" s="301">
        <f>'Seepage Meters'!CZ35</f>
        <v>15.863965734167962</v>
      </c>
      <c r="AQ34" s="302">
        <f>'Seepage Meters'!DA35</f>
        <v>4.529163406486103</v>
      </c>
      <c r="AR34" s="305">
        <f>'Seepage Meters'!DB35</f>
        <v>24.020844090889835</v>
      </c>
      <c r="AS34" s="299">
        <f>'Seepage Meters'!DM35</f>
        <v>28.754813863928106</v>
      </c>
      <c r="AT34" s="300">
        <f>'Seepage Meters'!DN35</f>
        <v>35.46559523809524</v>
      </c>
      <c r="AU34" s="301">
        <f>'Seepage Meters'!DO35</f>
        <v>18.055463867617284</v>
      </c>
      <c r="AV34" s="302">
        <f>'Seepage Meters'!DP35</f>
        <v>5.1918150274021446</v>
      </c>
      <c r="AW34" s="305">
        <f>'Seepage Meters'!DQ35</f>
        <v>23.562998836525963</v>
      </c>
      <c r="AX34" s="299">
        <f>'Seepage Meters'!EB35</f>
        <v>24.91944146079485</v>
      </c>
      <c r="AY34" s="300">
        <f>'Seepage Meters'!EC35</f>
        <v>37.55994252873564</v>
      </c>
      <c r="AZ34" s="301">
        <f>'Seepage Meters'!ED35</f>
        <v>13.216398963180131</v>
      </c>
      <c r="BA34" s="302">
        <f>'Seepage Meters'!EE35</f>
        <v>3.2934528028547705</v>
      </c>
      <c r="BB34" s="305">
        <f>'Seepage Meters'!EF35</f>
        <v>21.625988657940081</v>
      </c>
      <c r="BC34" s="299">
        <f>'Seepage Meters'!EQ35</f>
        <v>22.993654348637559</v>
      </c>
      <c r="BD34" s="300">
        <f>'Seepage Meters'!ER35</f>
        <v>38.507857142857141</v>
      </c>
      <c r="BE34" s="301">
        <f>'Seepage Meters'!ES35</f>
        <v>11.026208080274632</v>
      </c>
      <c r="BF34" s="302">
        <f>'Seepage Meters'!ET35</f>
        <v>2.5353281737398938</v>
      </c>
      <c r="BG34" s="305">
        <f>'Seepage Meters'!EU35</f>
        <v>20.458326174897664</v>
      </c>
    </row>
    <row r="35" spans="2:59" x14ac:dyDescent="0.25">
      <c r="B35" s="299">
        <f>'Seepage Meters'!FX36</f>
        <v>7.7656090450581896</v>
      </c>
      <c r="C35" s="300">
        <f>'Seepage Meters'!GB36</f>
        <v>42.808085053432883</v>
      </c>
      <c r="D35" s="301">
        <f>'Seepage Meters'!GF36</f>
        <v>0.22334290137714119</v>
      </c>
      <c r="E35" s="302">
        <f>'Seepage Meters'!GI36</f>
        <v>1.0903764939166409</v>
      </c>
      <c r="F35" s="305">
        <f>'Seepage Meters'!GL36</f>
        <v>8.4051115931319611</v>
      </c>
      <c r="H35" s="303">
        <v>28</v>
      </c>
      <c r="I35" s="299">
        <f>'Seepage Meters'!O36</f>
        <v>10.816030902945439</v>
      </c>
      <c r="J35" s="300">
        <f>'Seepage Meters'!P36</f>
        <v>40.520000000000003</v>
      </c>
      <c r="K35" s="301">
        <f>'Seepage Meters'!Q36</f>
        <v>6.3770794824399211</v>
      </c>
      <c r="L35" s="302">
        <f>'Seepage Meters'!R36</f>
        <v>0.68974688752609492</v>
      </c>
      <c r="M35" s="305">
        <f>'Seepage Meters'!S36</f>
        <v>10.126284015419344</v>
      </c>
      <c r="N35" s="299">
        <f>'Seepage Meters'!AC36</f>
        <v>9.4281505289942427</v>
      </c>
      <c r="O35" s="300">
        <f>'Seepage Meters'!AD36</f>
        <v>40.68</v>
      </c>
      <c r="P35" s="301">
        <f>'Seepage Meters'!AE36</f>
        <v>6.0073937153419621</v>
      </c>
      <c r="Q35" s="302">
        <f>'Seepage Meters'!AF36</f>
        <v>0.5663861223517801</v>
      </c>
      <c r="R35" s="305">
        <f>'Seepage Meters'!AG36</f>
        <v>8.8617644066424628</v>
      </c>
      <c r="S35" s="299">
        <f>'Seepage Meters'!AQ36</f>
        <v>6.3596491228070171</v>
      </c>
      <c r="T35" s="300">
        <f>'Seepage Meters'!AR36</f>
        <v>40.33</v>
      </c>
      <c r="U35" s="301">
        <f>'Seepage Meters'!AS36</f>
        <v>6.8160813308687676</v>
      </c>
      <c r="V35" s="302">
        <f>'Seepage Meters'!AT36</f>
        <v>0.43347885656840845</v>
      </c>
      <c r="W35" s="305">
        <f>'Seepage Meters'!AU36</f>
        <v>5.9261702662386089</v>
      </c>
      <c r="X35" s="299">
        <f>'Seepage Meters'!BE36</f>
        <v>7.0695256660169044</v>
      </c>
      <c r="Y35" s="300">
        <f>'Seepage Meters'!BF36</f>
        <v>39.600000000000009</v>
      </c>
      <c r="Z35" s="301">
        <f>'Seepage Meters'!BG36</f>
        <v>8.502772643253218</v>
      </c>
      <c r="AA35" s="302">
        <f>'Seepage Meters'!BH36</f>
        <v>0.60110569433785022</v>
      </c>
      <c r="AB35" s="305">
        <f>'Seepage Meters'!BI36</f>
        <v>6.4684199716790545</v>
      </c>
      <c r="AC35" s="299">
        <f>'Seepage Meters'!BS36</f>
        <v>9.1866028708133882</v>
      </c>
      <c r="AD35" s="300">
        <f>'Seepage Meters'!BT36</f>
        <v>37.299999999999997</v>
      </c>
      <c r="AE35" s="301">
        <f>'Seepage Meters'!BU36</f>
        <v>13.817005545286515</v>
      </c>
      <c r="AF35" s="302">
        <f>'Seepage Meters'!BV36</f>
        <v>1.2693134280837359</v>
      </c>
      <c r="AG35" s="305">
        <f>'Seepage Meters'!BW36</f>
        <v>7.9172894427296523</v>
      </c>
      <c r="AH35" s="292"/>
      <c r="AI35" s="299">
        <f>'Seepage Meters'!CI36</f>
        <v>11.785188161242818</v>
      </c>
      <c r="AJ35" s="300">
        <f>'Seepage Meters'!CJ36</f>
        <v>37.052727272727275</v>
      </c>
      <c r="AK35" s="301">
        <f>'Seepage Meters'!CK36</f>
        <v>14.388338094437907</v>
      </c>
      <c r="AL35" s="302">
        <f>'Seepage Meters'!CL36</f>
        <v>1.6956927177052867</v>
      </c>
      <c r="AM35" s="305">
        <f>'Seepage Meters'!CM36</f>
        <v>10.089495443537531</v>
      </c>
      <c r="AN35" s="299"/>
      <c r="AO35" s="300"/>
      <c r="AP35" s="301"/>
      <c r="AQ35" s="302"/>
      <c r="AR35" s="305"/>
      <c r="AS35" s="299">
        <f>'Seepage Meters'!DM36</f>
        <v>7.5310226786478474</v>
      </c>
      <c r="AT35" s="300">
        <f>'Seepage Meters'!DN36</f>
        <v>48.559545454545457</v>
      </c>
      <c r="AU35" s="301">
        <f>'Seepage Meters'!DO36</f>
        <v>-12.198580070576376</v>
      </c>
      <c r="AV35" s="302">
        <f>'Seepage Meters'!DP36</f>
        <v>-0.91867783158812344</v>
      </c>
      <c r="AW35" s="305">
        <f>'Seepage Meters'!DQ36</f>
        <v>8.4497005102359708</v>
      </c>
      <c r="AX35" s="299">
        <f>'Seepage Meters'!EB36</f>
        <v>6.5213538897749475</v>
      </c>
      <c r="AY35" s="300">
        <f>'Seepage Meters'!EC36</f>
        <v>55.882826086956499</v>
      </c>
      <c r="AZ35" s="301">
        <f>'Seepage Meters'!ED36</f>
        <v>-29.11928393474237</v>
      </c>
      <c r="BA35" s="302">
        <f>'Seepage Meters'!EE36</f>
        <v>-1.898971555552933</v>
      </c>
      <c r="BB35" s="305">
        <f>'Seepage Meters'!EF36</f>
        <v>8.4203254453278795</v>
      </c>
      <c r="BC35" s="299">
        <f>'Seepage Meters'!EQ36</f>
        <v>8.9585666293393071</v>
      </c>
      <c r="BD35" s="300">
        <f>'Seepage Meters'!ER36</f>
        <v>45.347666666666669</v>
      </c>
      <c r="BE35" s="301">
        <f>'Seepage Meters'!ES36</f>
        <v>-4.7774183610597678</v>
      </c>
      <c r="BF35" s="302">
        <f>'Seepage Meters'!ET36</f>
        <v>-0.42798820703782925</v>
      </c>
      <c r="BG35" s="305">
        <f>'Seepage Meters'!EU36</f>
        <v>9.3865548363771367</v>
      </c>
    </row>
    <row r="36" spans="2:59" x14ac:dyDescent="0.25">
      <c r="B36" s="299">
        <f>'Seepage Meters'!FX37</f>
        <v>9.2381319318922301</v>
      </c>
      <c r="C36" s="300">
        <f>'Seepage Meters'!GB37</f>
        <v>45.186895557029182</v>
      </c>
      <c r="D36" s="301">
        <f>'Seepage Meters'!GF37</f>
        <v>-0.44576444701067003</v>
      </c>
      <c r="E36" s="302">
        <f>'Seepage Meters'!GI37</f>
        <v>-4.4059509173502223</v>
      </c>
      <c r="F36" s="305">
        <f>'Seepage Meters'!GL37</f>
        <v>9.6838963789028973</v>
      </c>
      <c r="H36" s="303">
        <v>29</v>
      </c>
      <c r="I36" s="299">
        <f>'Seepage Meters'!O37</f>
        <v>9.7744360902255636</v>
      </c>
      <c r="J36" s="300">
        <f>'Seepage Meters'!P37</f>
        <v>41.93</v>
      </c>
      <c r="K36" s="301">
        <f>'Seepage Meters'!Q37</f>
        <v>3.1192236598890974</v>
      </c>
      <c r="L36" s="302">
        <f>'Seepage Meters'!R37</f>
        <v>0.30488652314705461</v>
      </c>
      <c r="M36" s="305">
        <f>'Seepage Meters'!S37</f>
        <v>9.4695495670785093</v>
      </c>
      <c r="N36" s="299">
        <f>'Seepage Meters'!AC37</f>
        <v>7.4996651935181475</v>
      </c>
      <c r="O36" s="300">
        <f>'Seepage Meters'!AD37</f>
        <v>41.45</v>
      </c>
      <c r="P36" s="301">
        <f>'Seepage Meters'!AE37</f>
        <v>4.2282809611829908</v>
      </c>
      <c r="Q36" s="302">
        <f>'Seepage Meters'!AF37</f>
        <v>0.31710691552999537</v>
      </c>
      <c r="R36" s="305">
        <f>'Seepage Meters'!AG37</f>
        <v>7.1825582779881518</v>
      </c>
      <c r="S36" s="299">
        <f>'Seepage Meters'!AQ37</f>
        <v>5.0438596491228074</v>
      </c>
      <c r="T36" s="300">
        <f>'Seepage Meters'!AR37</f>
        <v>41.61</v>
      </c>
      <c r="U36" s="301">
        <f>'Seepage Meters'!AS37</f>
        <v>3.8585951940850314</v>
      </c>
      <c r="V36" s="302">
        <f>'Seepage Meters'!AT37</f>
        <v>0.19462212601744677</v>
      </c>
      <c r="W36" s="305">
        <f>'Seepage Meters'!AU37</f>
        <v>4.8492375231053604</v>
      </c>
      <c r="X36" s="299">
        <f>'Seepage Meters'!BE37</f>
        <v>6.0748887143231292</v>
      </c>
      <c r="Y36" s="300">
        <f>'Seepage Meters'!BF37</f>
        <v>40.15</v>
      </c>
      <c r="Z36" s="301">
        <f>'Seepage Meters'!BG37</f>
        <v>7.2319778188539798</v>
      </c>
      <c r="AA36" s="302">
        <f>'Seepage Meters'!BH37</f>
        <v>0.43933460433991245</v>
      </c>
      <c r="AB36" s="305">
        <f>'Seepage Meters'!BI37</f>
        <v>5.6355541099832163</v>
      </c>
      <c r="AC36" s="299">
        <f>'Seepage Meters'!BS37</f>
        <v>7.8394183657341507</v>
      </c>
      <c r="AD36" s="300">
        <f>'Seepage Meters'!BT37</f>
        <v>38.75</v>
      </c>
      <c r="AE36" s="301">
        <f>'Seepage Meters'!BU37</f>
        <v>10.466728280961185</v>
      </c>
      <c r="AF36" s="302">
        <f>'Seepage Meters'!BV37</f>
        <v>0.82053061914916148</v>
      </c>
      <c r="AG36" s="305">
        <f>'Seepage Meters'!BW37</f>
        <v>7.0188877465849888</v>
      </c>
      <c r="AH36" s="292"/>
      <c r="AI36" s="299">
        <f>'Seepage Meters'!CI37</f>
        <v>16.713539574126155</v>
      </c>
      <c r="AJ36" s="300">
        <f>'Seepage Meters'!CJ37</f>
        <v>40.117500000000007</v>
      </c>
      <c r="AK36" s="301">
        <f>'Seepage Meters'!CK37</f>
        <v>7.3070702402957348</v>
      </c>
      <c r="AL36" s="302">
        <f>'Seepage Meters'!CL37</f>
        <v>1.2212700763210227</v>
      </c>
      <c r="AM36" s="305">
        <f>'Seepage Meters'!CM37</f>
        <v>15.492269497805133</v>
      </c>
      <c r="AN36" s="299">
        <f>'Seepage Meters'!CX37</f>
        <v>9.356725146198837</v>
      </c>
      <c r="AO36" s="300">
        <f>'Seepage Meters'!CY37</f>
        <v>57.800384615384615</v>
      </c>
      <c r="AP36" s="301">
        <f>'Seepage Meters'!CZ37</f>
        <v>-33.549872031849844</v>
      </c>
      <c r="AQ36" s="302">
        <f>'Seepage Meters'!DA37</f>
        <v>-3.1391693129216254</v>
      </c>
      <c r="AR36" s="305">
        <f>'Seepage Meters'!DB37</f>
        <v>12.495894459120462</v>
      </c>
      <c r="AS36" s="299">
        <f>'Seepage Meters'!DM37</f>
        <v>11.771363893604979</v>
      </c>
      <c r="AT36" s="300">
        <f>'Seepage Meters'!DN37</f>
        <v>49.239519230769233</v>
      </c>
      <c r="AU36" s="301">
        <f>'Seepage Meters'!DO37</f>
        <v>-13.769683989762548</v>
      </c>
      <c r="AV36" s="302">
        <f>'Seepage Meters'!DP37</f>
        <v>-1.620879609434414</v>
      </c>
      <c r="AW36" s="305">
        <f>'Seepage Meters'!DQ37</f>
        <v>13.392243503039394</v>
      </c>
      <c r="AX36" s="299">
        <f>'Seepage Meters'!EB37</f>
        <v>9.73863229502326</v>
      </c>
      <c r="AY36" s="300">
        <f>'Seepage Meters'!EC37</f>
        <v>49.634999999999991</v>
      </c>
      <c r="AZ36" s="301">
        <f>'Seepage Meters'!ED37</f>
        <v>-14.683456561922343</v>
      </c>
      <c r="BA36" s="302">
        <f>'Seepage Meters'!EE37</f>
        <v>-1.4299678427650813</v>
      </c>
      <c r="BB36" s="305">
        <f>'Seepage Meters'!EF37</f>
        <v>11.168600137788342</v>
      </c>
      <c r="BC36" s="299">
        <f>'Seepage Meters'!EQ37</f>
        <v>8.5687903970452588</v>
      </c>
      <c r="BD36" s="300">
        <f>'Seepage Meters'!ER37</f>
        <v>51.186551724137928</v>
      </c>
      <c r="BE36" s="301">
        <f>'Seepage Meters'!ES37</f>
        <v>-18.268372745235506</v>
      </c>
      <c r="BF36" s="302">
        <f>'Seepage Meters'!ET37</f>
        <v>-1.5653785694901734</v>
      </c>
      <c r="BG36" s="305">
        <f>'Seepage Meters'!EU37</f>
        <v>10.134168966535432</v>
      </c>
    </row>
    <row r="37" spans="2:59" ht="15.75" thickBot="1" x14ac:dyDescent="0.3">
      <c r="B37" s="307">
        <f>'Seepage Meters'!FX38</f>
        <v>8.6040068290179423</v>
      </c>
      <c r="C37" s="308">
        <f>'Seepage Meters'!GB38</f>
        <v>43.278186142638866</v>
      </c>
      <c r="D37" s="309">
        <f>'Seepage Meters'!GF38</f>
        <v>-3.7782587940078604E-3</v>
      </c>
      <c r="E37" s="310">
        <f>'Seepage Meters'!GI38</f>
        <v>4.1909828122173916E-3</v>
      </c>
      <c r="F37" s="311">
        <f>'Seepage Meters'!GL38</f>
        <v>8.6077850878119513</v>
      </c>
      <c r="H37" s="306">
        <v>30</v>
      </c>
      <c r="I37" s="307">
        <f>'Seepage Meters'!O38</f>
        <v>9.2731829573934839</v>
      </c>
      <c r="J37" s="308">
        <f>'Seepage Meters'!P38</f>
        <v>42.01</v>
      </c>
      <c r="K37" s="309">
        <f>'Seepage Meters'!Q38</f>
        <v>2.9343807763401184</v>
      </c>
      <c r="L37" s="310">
        <f>'Seepage Meters'!R38</f>
        <v>0.27211049805660248</v>
      </c>
      <c r="M37" s="311">
        <f>'Seepage Meters'!S38</f>
        <v>9.001072459336882</v>
      </c>
      <c r="N37" s="307">
        <f>'Seepage Meters'!AC38</f>
        <v>9.1391268869848954</v>
      </c>
      <c r="O37" s="308">
        <f>'Seepage Meters'!AD38</f>
        <v>41.87</v>
      </c>
      <c r="P37" s="309">
        <f>'Seepage Meters'!AE38</f>
        <v>3.2578558225508405</v>
      </c>
      <c r="Q37" s="310">
        <f>'Seepage Meters'!AF38</f>
        <v>0.29773957741794677</v>
      </c>
      <c r="R37" s="311">
        <f>'Seepage Meters'!AG38</f>
        <v>8.8413873095669491</v>
      </c>
      <c r="S37" s="307">
        <f>'Seepage Meters'!AQ38</f>
        <v>4.3519651842785247</v>
      </c>
      <c r="T37" s="308">
        <f>'Seepage Meters'!AR38</f>
        <v>41.65</v>
      </c>
      <c r="U37" s="309">
        <f>'Seepage Meters'!AS38</f>
        <v>3.7661737523105421</v>
      </c>
      <c r="V37" s="310">
        <f>'Seepage Meters'!AT38</f>
        <v>0.16390257047999093</v>
      </c>
      <c r="W37" s="312">
        <f>'Seepage Meters'!AU38</f>
        <v>4.1880626137985342</v>
      </c>
      <c r="X37" s="307">
        <f>'Seepage Meters'!BE38</f>
        <v>5.6140350877192988</v>
      </c>
      <c r="Y37" s="308">
        <f>'Seepage Meters'!BF38</f>
        <v>41.61</v>
      </c>
      <c r="Z37" s="309">
        <f>'Seepage Meters'!BG38</f>
        <v>3.8585951940850314</v>
      </c>
      <c r="AA37" s="310">
        <f>'Seepage Meters'!BH38</f>
        <v>0.21662288808898425</v>
      </c>
      <c r="AB37" s="312">
        <f>'Seepage Meters'!BI38</f>
        <v>5.3974121996303142</v>
      </c>
      <c r="AC37" s="307">
        <f>'Seepage Meters'!BS38</f>
        <v>6.3221115852694938</v>
      </c>
      <c r="AD37" s="308">
        <f>'Seepage Meters'!BT38</f>
        <v>38.35</v>
      </c>
      <c r="AE37" s="309">
        <f>'Seepage Meters'!BU38</f>
        <v>11.390942698706098</v>
      </c>
      <c r="AF37" s="310">
        <f>'Seepage Meters'!BV38</f>
        <v>0.7201481080263078</v>
      </c>
      <c r="AG37" s="312">
        <f>'Seepage Meters'!BW38</f>
        <v>5.6019634772431859</v>
      </c>
      <c r="AH37" s="292"/>
      <c r="AI37" s="307">
        <f>'Seepage Meters'!CI38</f>
        <v>16.499263425739926</v>
      </c>
      <c r="AJ37" s="308">
        <f>'Seepage Meters'!CJ38</f>
        <v>41.772012987012985</v>
      </c>
      <c r="AK37" s="309">
        <f>'Seepage Meters'!CK38</f>
        <v>3.484258347936728</v>
      </c>
      <c r="AL37" s="310">
        <f>'Seepage Meters'!CL38</f>
        <v>0.57487696325941473</v>
      </c>
      <c r="AM37" s="312">
        <f>'Seepage Meters'!CM38</f>
        <v>15.924386462480511</v>
      </c>
      <c r="AN37" s="307">
        <f>'Seepage Meters'!CX38</f>
        <v>11.755885440095973</v>
      </c>
      <c r="AO37" s="308">
        <f>'Seepage Meters'!CY38</f>
        <v>46.035510204081632</v>
      </c>
      <c r="AP37" s="309">
        <f>'Seepage Meters'!CZ38</f>
        <v>-6.3667056471387022</v>
      </c>
      <c r="AQ37" s="310">
        <f>'Seepage Meters'!DA38</f>
        <v>-0.74846262218574677</v>
      </c>
      <c r="AR37" s="312">
        <f>'Seepage Meters'!DB38</f>
        <v>12.50434806228172</v>
      </c>
      <c r="AS37" s="307">
        <f>'Seepage Meters'!DM38</f>
        <v>10.04136357153045</v>
      </c>
      <c r="AT37" s="308">
        <f>'Seepage Meters'!DN38</f>
        <v>46.505000000000003</v>
      </c>
      <c r="AU37" s="309">
        <f>'Seepage Meters'!DO38</f>
        <v>-7.4514787430683942</v>
      </c>
      <c r="AV37" s="310">
        <f>'Seepage Meters'!DP38</f>
        <v>-0.74823007204680481</v>
      </c>
      <c r="AW37" s="312">
        <f>'Seepage Meters'!DQ38</f>
        <v>10.789593643577255</v>
      </c>
      <c r="AX37" s="307">
        <f>'Seepage Meters'!EB38</f>
        <v>8.0200501253132739</v>
      </c>
      <c r="AY37" s="308">
        <f>'Seepage Meters'!EC38</f>
        <v>43.878749999999997</v>
      </c>
      <c r="AZ37" s="309">
        <f>'Seepage Meters'!ED38</f>
        <v>-1.3834334565619117</v>
      </c>
      <c r="BA37" s="310">
        <f>'Seepage Meters'!EE38</f>
        <v>-0.11095205666661936</v>
      </c>
      <c r="BB37" s="312">
        <f>'Seepage Meters'!EF38</f>
        <v>8.131002181979893</v>
      </c>
      <c r="BC37" s="307">
        <f>'Seepage Meters'!EQ38</f>
        <v>5.0230840258541107</v>
      </c>
      <c r="BD37" s="308">
        <f>'Seepage Meters'!ER38</f>
        <v>49.100588235294126</v>
      </c>
      <c r="BE37" s="309">
        <f>'Seepage Meters'!ES38</f>
        <v>-13.448678917038178</v>
      </c>
      <c r="BF37" s="310">
        <f>'Seepage Meters'!ET38</f>
        <v>-0.67553844237015437</v>
      </c>
      <c r="BG37" s="312">
        <f>'Seepage Meters'!EU38</f>
        <v>5.698622468224265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74"/>
  <sheetViews>
    <sheetView topLeftCell="K24" zoomScale="96" zoomScaleNormal="96" workbookViewId="0">
      <selection activeCell="Z89" sqref="Z89"/>
    </sheetView>
  </sheetViews>
  <sheetFormatPr defaultRowHeight="15" x14ac:dyDescent="0.25"/>
  <cols>
    <col min="1" max="1" width="2.42578125" customWidth="1"/>
    <col min="2" max="27" width="6.28515625" customWidth="1"/>
    <col min="28" max="28" width="2.7109375" customWidth="1"/>
    <col min="29" max="53" width="6.28515625" customWidth="1"/>
  </cols>
  <sheetData>
    <row r="1" spans="2:53" ht="12" customHeight="1" thickBot="1" x14ac:dyDescent="0.3"/>
    <row r="2" spans="2:53" ht="21.75" thickBot="1" x14ac:dyDescent="0.4">
      <c r="B2" s="138" t="s">
        <v>1</v>
      </c>
      <c r="C2" s="140"/>
      <c r="D2" s="140"/>
      <c r="F2" s="285">
        <v>42534</v>
      </c>
      <c r="H2" s="138" t="s">
        <v>23</v>
      </c>
      <c r="I2" s="140"/>
      <c r="M2" s="138" t="s">
        <v>24</v>
      </c>
      <c r="N2" s="140"/>
      <c r="R2" s="138" t="s">
        <v>25</v>
      </c>
      <c r="S2" s="140"/>
      <c r="W2" s="138" t="s">
        <v>26</v>
      </c>
      <c r="X2" s="140"/>
      <c r="AC2" s="138" t="s">
        <v>27</v>
      </c>
      <c r="AD2" s="140"/>
      <c r="AH2" s="138" t="s">
        <v>28</v>
      </c>
      <c r="AI2" s="140"/>
      <c r="AM2" s="138" t="s">
        <v>29</v>
      </c>
      <c r="AN2" s="140"/>
      <c r="AR2" s="138" t="s">
        <v>31</v>
      </c>
      <c r="AS2" s="140"/>
      <c r="AW2" s="138" t="s">
        <v>32</v>
      </c>
      <c r="AX2" s="140"/>
    </row>
    <row r="3" spans="2:53" ht="15.75" thickBot="1" x14ac:dyDescent="0.3">
      <c r="B3" s="286" t="s">
        <v>7</v>
      </c>
      <c r="C3" s="287" t="s">
        <v>16</v>
      </c>
      <c r="D3" s="288" t="s">
        <v>17</v>
      </c>
      <c r="E3" s="289" t="s">
        <v>18</v>
      </c>
      <c r="F3" s="290" t="s">
        <v>19</v>
      </c>
      <c r="G3" s="291" t="s">
        <v>20</v>
      </c>
      <c r="H3" s="287" t="s">
        <v>16</v>
      </c>
      <c r="I3" s="288" t="s">
        <v>17</v>
      </c>
      <c r="J3" s="289" t="s">
        <v>18</v>
      </c>
      <c r="K3" s="290" t="s">
        <v>19</v>
      </c>
      <c r="L3" s="291" t="s">
        <v>20</v>
      </c>
      <c r="M3" s="287" t="s">
        <v>16</v>
      </c>
      <c r="N3" s="288" t="s">
        <v>17</v>
      </c>
      <c r="O3" s="289" t="s">
        <v>18</v>
      </c>
      <c r="P3" s="290" t="s">
        <v>19</v>
      </c>
      <c r="Q3" s="291" t="s">
        <v>20</v>
      </c>
      <c r="R3" s="287" t="s">
        <v>16</v>
      </c>
      <c r="S3" s="288" t="s">
        <v>17</v>
      </c>
      <c r="T3" s="289" t="s">
        <v>18</v>
      </c>
      <c r="U3" s="290" t="s">
        <v>19</v>
      </c>
      <c r="V3" s="291" t="s">
        <v>20</v>
      </c>
      <c r="W3" s="287" t="s">
        <v>16</v>
      </c>
      <c r="X3" s="288" t="s">
        <v>17</v>
      </c>
      <c r="Y3" s="289" t="s">
        <v>18</v>
      </c>
      <c r="Z3" s="290" t="s">
        <v>19</v>
      </c>
      <c r="AA3" s="291" t="s">
        <v>20</v>
      </c>
      <c r="AB3" s="292"/>
      <c r="AC3" s="287" t="s">
        <v>16</v>
      </c>
      <c r="AD3" s="288" t="s">
        <v>17</v>
      </c>
      <c r="AE3" s="289" t="s">
        <v>18</v>
      </c>
      <c r="AF3" s="290" t="s">
        <v>19</v>
      </c>
      <c r="AG3" s="291" t="s">
        <v>20</v>
      </c>
      <c r="AH3" s="287" t="s">
        <v>16</v>
      </c>
      <c r="AI3" s="288" t="s">
        <v>17</v>
      </c>
      <c r="AJ3" s="289" t="s">
        <v>18</v>
      </c>
      <c r="AK3" s="290" t="s">
        <v>19</v>
      </c>
      <c r="AL3" s="291" t="s">
        <v>20</v>
      </c>
      <c r="AM3" s="287" t="s">
        <v>16</v>
      </c>
      <c r="AN3" s="288" t="s">
        <v>17</v>
      </c>
      <c r="AO3" s="289" t="s">
        <v>18</v>
      </c>
      <c r="AP3" s="290" t="s">
        <v>19</v>
      </c>
      <c r="AQ3" s="291" t="s">
        <v>20</v>
      </c>
      <c r="AR3" s="287" t="s">
        <v>16</v>
      </c>
      <c r="AS3" s="288" t="s">
        <v>17</v>
      </c>
      <c r="AT3" s="289" t="s">
        <v>18</v>
      </c>
      <c r="AU3" s="290" t="s">
        <v>19</v>
      </c>
      <c r="AV3" s="291" t="s">
        <v>20</v>
      </c>
      <c r="AW3" s="287" t="s">
        <v>16</v>
      </c>
      <c r="AX3" s="288" t="s">
        <v>17</v>
      </c>
      <c r="AY3" s="289" t="s">
        <v>18</v>
      </c>
      <c r="AZ3" s="290" t="s">
        <v>19</v>
      </c>
      <c r="BA3" s="291" t="s">
        <v>20</v>
      </c>
    </row>
    <row r="4" spans="2:53" x14ac:dyDescent="0.25">
      <c r="B4" s="293">
        <v>1</v>
      </c>
      <c r="C4" s="294">
        <f>'Seepage Meters'!O5</f>
        <v>8.2156611039794658</v>
      </c>
      <c r="D4" s="295">
        <f>'Seepage Meters'!P5</f>
        <v>6.15</v>
      </c>
      <c r="E4" s="296">
        <f>'Seepage Meters'!Q5</f>
        <v>85.790203327171909</v>
      </c>
      <c r="F4" s="297">
        <f>'Seepage Meters'!R5</f>
        <v>7.0482323657753598</v>
      </c>
      <c r="G4" s="298">
        <f>'Seepage Meters'!S5</f>
        <v>1.167428738204106</v>
      </c>
      <c r="H4" s="299">
        <f>'Seepage Meters'!AC5</f>
        <v>7.0728001105125067</v>
      </c>
      <c r="I4" s="295">
        <f>'Seepage Meters'!AD5</f>
        <v>3.77</v>
      </c>
      <c r="J4" s="296">
        <f>'Seepage Meters'!AE5</f>
        <v>91.289279112754144</v>
      </c>
      <c r="K4" s="297">
        <f>'Seepage Meters'!AF5</f>
        <v>6.4567082339729458</v>
      </c>
      <c r="L4" s="298">
        <f>'Seepage Meters'!AG5</f>
        <v>0.61609187653956088</v>
      </c>
      <c r="M4" s="299">
        <f>'Seepage Meters'!AQ5</f>
        <v>6.331618519984171</v>
      </c>
      <c r="N4" s="300">
        <f>'Seepage Meters'!AR5</f>
        <v>4.1660000000000004</v>
      </c>
      <c r="O4" s="301">
        <f>'Seepage Meters'!AS5</f>
        <v>90.374306839186701</v>
      </c>
      <c r="P4" s="302">
        <f>'Seepage Meters'!AT5</f>
        <v>5.7221563491372658</v>
      </c>
      <c r="Q4" s="298">
        <f>'Seepage Meters'!AU5</f>
        <v>0.60946217084690524</v>
      </c>
      <c r="R4" s="299">
        <f>'Seepage Meters'!BE5</f>
        <v>5.821962313190383</v>
      </c>
      <c r="S4" s="300">
        <f>'Seepage Meters'!BF5</f>
        <v>4.859</v>
      </c>
      <c r="T4" s="301">
        <f>'Seepage Meters'!BG5</f>
        <v>88.773105360443623</v>
      </c>
      <c r="U4" s="302">
        <f>'Seepage Meters'!BH5</f>
        <v>5.168336738333819</v>
      </c>
      <c r="V4" s="298">
        <f>'Seepage Meters'!BI5</f>
        <v>0.65362557485656403</v>
      </c>
      <c r="W4" s="299">
        <f>'Seepage Meters'!BS5</f>
        <v>7.6823638042474505</v>
      </c>
      <c r="X4" s="300">
        <f>'Seepage Meters'!BT5</f>
        <v>5.92</v>
      </c>
      <c r="Y4" s="301">
        <f>'Seepage Meters'!BU5</f>
        <v>86.32162661737523</v>
      </c>
      <c r="Z4" s="302">
        <f>'Seepage Meters'!BV5</f>
        <v>6.6315413984908673</v>
      </c>
      <c r="AA4" s="298">
        <f>'Seepage Meters'!BW5</f>
        <v>1.0508224057565831</v>
      </c>
      <c r="AB4" s="292"/>
      <c r="AC4" s="299">
        <f>'Seepage Meters'!CI5</f>
        <v>6.7614291202458761</v>
      </c>
      <c r="AD4" s="300">
        <f>'Seepage Meters'!CJ5</f>
        <v>3.7240909090909082</v>
      </c>
      <c r="AE4" s="301">
        <f>'Seepage Meters'!CK5</f>
        <v>91.395353722063504</v>
      </c>
      <c r="AF4" s="302">
        <f>'Seepage Meters'!CL5</f>
        <v>6.179632061115325</v>
      </c>
      <c r="AG4" s="298">
        <f>'Seepage Meters'!CM5</f>
        <v>0.58179705913055102</v>
      </c>
      <c r="AH4" s="299">
        <f>'Seepage Meters'!CX5</f>
        <v>6.2915910465819689</v>
      </c>
      <c r="AI4" s="300">
        <f>'Seepage Meters'!CY5</f>
        <v>3.0865</v>
      </c>
      <c r="AJ4" s="301">
        <f>'Seepage Meters'!CZ5</f>
        <v>92.868530499075788</v>
      </c>
      <c r="AK4" s="302">
        <f>'Seepage Meters'!DA5</f>
        <v>5.8429081499720974</v>
      </c>
      <c r="AL4" s="298">
        <f>'Seepage Meters'!DB5</f>
        <v>0.44868289660987148</v>
      </c>
      <c r="AM4" s="299">
        <f>'Seepage Meters'!DM5</f>
        <v>5.2631578947368416</v>
      </c>
      <c r="AN4" s="300">
        <f>'Seepage Meters'!DN5</f>
        <v>3.1838333333333333</v>
      </c>
      <c r="AO4" s="301">
        <f>'Seepage Meters'!DO5</f>
        <v>92.643638324091199</v>
      </c>
      <c r="AP4" s="302">
        <f>'Seepage Meters'!DP5</f>
        <v>4.8759809644258523</v>
      </c>
      <c r="AQ4" s="298">
        <f>'Seepage Meters'!DQ5</f>
        <v>0.38717693031098932</v>
      </c>
      <c r="AR4" s="299">
        <f>'Seepage Meters'!EB5</f>
        <v>4.5828857858933052</v>
      </c>
      <c r="AS4" s="300">
        <f>'Seepage Meters'!EC5</f>
        <v>6.0231250000000003</v>
      </c>
      <c r="AT4" s="301">
        <f>'Seepage Meters'!ED5</f>
        <v>86.083352587800363</v>
      </c>
      <c r="AU4" s="302">
        <f>'Seepage Meters'!EE5</f>
        <v>3.9451017297667192</v>
      </c>
      <c r="AV4" s="298">
        <f>'Seepage Meters'!EF5</f>
        <v>0.63778405612658595</v>
      </c>
      <c r="AW4" s="299">
        <f>'Seepage Meters'!EQ5</f>
        <v>4.6783625730994123</v>
      </c>
      <c r="AX4" s="300">
        <f>'Seepage Meters'!ER5</f>
        <v>5.2125000000000012</v>
      </c>
      <c r="AY4" s="301">
        <f>'Seepage Meters'!ES5</f>
        <v>87.956330868761555</v>
      </c>
      <c r="AZ4" s="302">
        <f>'Seepage Meters'!ET5</f>
        <v>4.1149160640356257</v>
      </c>
      <c r="BA4" s="298">
        <f>'Seepage Meters'!EU5</f>
        <v>0.56344650906378657</v>
      </c>
    </row>
    <row r="5" spans="2:53" x14ac:dyDescent="0.25">
      <c r="B5" s="303">
        <v>2</v>
      </c>
      <c r="C5" s="299">
        <f>'Seepage Meters'!O6</f>
        <v>23.335447051363367</v>
      </c>
      <c r="D5" s="304">
        <f>'Seepage Meters'!P6</f>
        <v>5.8</v>
      </c>
      <c r="E5" s="301">
        <f>'Seepage Meters'!Q6</f>
        <v>86.598890942698716</v>
      </c>
      <c r="F5" s="302">
        <f>'Seepage Meters'!R6</f>
        <v>20.208238343001366</v>
      </c>
      <c r="G5" s="305">
        <f>'Seepage Meters'!S6</f>
        <v>3.1272087083620015</v>
      </c>
      <c r="H5" s="299">
        <f>'Seepage Meters'!AC6</f>
        <v>23.319838056680162</v>
      </c>
      <c r="I5" s="300">
        <f>'Seepage Meters'!AD6</f>
        <v>4.593</v>
      </c>
      <c r="J5" s="301">
        <f>'Seepage Meters'!AE6</f>
        <v>89.387707948243985</v>
      </c>
      <c r="K5" s="302">
        <f>'Seepage Meters'!AF6</f>
        <v>20.845068736108718</v>
      </c>
      <c r="L5" s="305">
        <f>'Seepage Meters'!AG6</f>
        <v>2.4747693205714434</v>
      </c>
      <c r="M5" s="299">
        <f>'Seepage Meters'!AQ6</f>
        <v>20.839978734715576</v>
      </c>
      <c r="N5" s="300">
        <f>'Seepage Meters'!AR6</f>
        <v>3.282</v>
      </c>
      <c r="O5" s="301">
        <f>'Seepage Meters'!AS6</f>
        <v>92.416820702402973</v>
      </c>
      <c r="P5" s="302">
        <f>'Seepage Meters'!AT6</f>
        <v>19.259645781681002</v>
      </c>
      <c r="Q5" s="305">
        <f>'Seepage Meters'!AU6</f>
        <v>1.5803329530345742</v>
      </c>
      <c r="R5" s="299">
        <f>'Seepage Meters'!BE6</f>
        <v>20.376868096166341</v>
      </c>
      <c r="S5" s="300">
        <f>'Seepage Meters'!BF6</f>
        <v>9.0399999999999991</v>
      </c>
      <c r="T5" s="301">
        <f>'Seepage Meters'!BG6</f>
        <v>79.112754158964876</v>
      </c>
      <c r="U5" s="302">
        <f>'Seepage Meters'!BH6</f>
        <v>16.120701562216624</v>
      </c>
      <c r="V5" s="305">
        <f>'Seepage Meters'!BI6</f>
        <v>4.2561665339497168</v>
      </c>
      <c r="W5" s="299">
        <f>'Seepage Meters'!BS6</f>
        <v>24.060150375939855</v>
      </c>
      <c r="X5" s="300">
        <f>'Seepage Meters'!BT6</f>
        <v>3.44</v>
      </c>
      <c r="Y5" s="301">
        <f>'Seepage Meters'!BU6</f>
        <v>92.05175600739372</v>
      </c>
      <c r="Z5" s="302">
        <f>'Seepage Meters'!BV6</f>
        <v>22.147790919072175</v>
      </c>
      <c r="AA5" s="305">
        <f>'Seepage Meters'!BW6</f>
        <v>1.9123594568676801</v>
      </c>
      <c r="AB5" s="292"/>
      <c r="AC5" s="299">
        <f>'Seepage Meters'!CI6</f>
        <v>26.021257523370487</v>
      </c>
      <c r="AD5" s="300">
        <f>'Seepage Meters'!CJ6</f>
        <v>7.1684251968503938</v>
      </c>
      <c r="AE5" s="301">
        <f>'Seepage Meters'!CK6</f>
        <v>83.437095201362311</v>
      </c>
      <c r="AF5" s="302">
        <f>'Seepage Meters'!CL6</f>
        <v>21.711381412366286</v>
      </c>
      <c r="AG5" s="305">
        <f>'Seepage Meters'!CM6</f>
        <v>4.3098761110042005</v>
      </c>
      <c r="AH5" s="299">
        <f>'Seepage Meters'!CX6</f>
        <v>23.920671243325685</v>
      </c>
      <c r="AI5" s="300">
        <f>'Seepage Meters'!CY6</f>
        <v>4.8680204081632663</v>
      </c>
      <c r="AJ5" s="301">
        <f>'Seepage Meters'!CZ6</f>
        <v>88.752263382247534</v>
      </c>
      <c r="AK5" s="302">
        <f>'Seepage Meters'!DA6</f>
        <v>21.230137144677961</v>
      </c>
      <c r="AL5" s="305">
        <f>'Seepage Meters'!DB6</f>
        <v>2.6905340986477242</v>
      </c>
      <c r="AM5" s="299">
        <f>'Seepage Meters'!DM6</f>
        <v>20.833333333333357</v>
      </c>
      <c r="AN5" s="300">
        <f>'Seepage Meters'!DN6</f>
        <v>4.9108105263157897</v>
      </c>
      <c r="AO5" s="301">
        <f>'Seepage Meters'!DO6</f>
        <v>88.65339527191361</v>
      </c>
      <c r="AP5" s="302">
        <f>'Seepage Meters'!DP6</f>
        <v>18.469457348315355</v>
      </c>
      <c r="AQ5" s="305">
        <f>'Seepage Meters'!DQ6</f>
        <v>2.3638759850180016</v>
      </c>
      <c r="AR5" s="299">
        <f>'Seepage Meters'!EB6</f>
        <v>28.929466523451499</v>
      </c>
      <c r="AS5" s="300">
        <f>'Seepage Meters'!EC6</f>
        <v>3.3094059405940595</v>
      </c>
      <c r="AT5" s="301">
        <f>'Seepage Meters'!ED6</f>
        <v>92.353498288830721</v>
      </c>
      <c r="AU5" s="302">
        <f>'Seepage Meters'!EE6</f>
        <v>26.717374370703638</v>
      </c>
      <c r="AV5" s="305">
        <f>'Seepage Meters'!EF6</f>
        <v>2.2120921527478608</v>
      </c>
      <c r="AW5" s="299">
        <f>'Seepage Meters'!EQ6</f>
        <v>23.446852425180552</v>
      </c>
      <c r="AX5" s="300">
        <f>'Seepage Meters'!ER6</f>
        <v>11.484647887323945</v>
      </c>
      <c r="AY5" s="301">
        <f>'Seepage Meters'!ES6</f>
        <v>73.464307099528781</v>
      </c>
      <c r="AZ5" s="302">
        <f>'Seepage Meters'!ET6</f>
        <v>17.225067670807952</v>
      </c>
      <c r="BA5" s="305">
        <f>'Seepage Meters'!EU6</f>
        <v>6.2217847543725995</v>
      </c>
    </row>
    <row r="6" spans="2:53" x14ac:dyDescent="0.25">
      <c r="B6" s="303">
        <v>3</v>
      </c>
      <c r="C6" s="299">
        <f>'Seepage Meters'!O7</f>
        <v>51.067427605157462</v>
      </c>
      <c r="D6" s="300">
        <f>'Seepage Meters'!P7</f>
        <v>1.0920000000000001</v>
      </c>
      <c r="E6" s="301">
        <f>'Seepage Meters'!Q7</f>
        <v>97.476894639556377</v>
      </c>
      <c r="F6" s="302">
        <f>'Seepage Meters'!R7</f>
        <v>49.778942601811067</v>
      </c>
      <c r="G6" s="305">
        <f>'Seepage Meters'!S7</f>
        <v>1.2884850033463948</v>
      </c>
      <c r="H6" s="299">
        <f>'Seepage Meters'!AC7</f>
        <v>50.094466936572225</v>
      </c>
      <c r="I6" s="300">
        <f>'Seepage Meters'!AD7</f>
        <v>0.56000000000000005</v>
      </c>
      <c r="J6" s="301">
        <f>'Seepage Meters'!AE7</f>
        <v>98.706099815157117</v>
      </c>
      <c r="K6" s="302">
        <f>'Seepage Meters'!AF7</f>
        <v>49.446294536283858</v>
      </c>
      <c r="L6" s="305">
        <f>'Seepage Meters'!AG7</f>
        <v>0.64817240028836665</v>
      </c>
      <c r="M6" s="299">
        <f>'Seepage Meters'!AQ7</f>
        <v>43.477113837224643</v>
      </c>
      <c r="N6" s="300">
        <f>'Seepage Meters'!AR7</f>
        <v>2.08</v>
      </c>
      <c r="O6" s="301">
        <f>'Seepage Meters'!AS7</f>
        <v>95.194085027726445</v>
      </c>
      <c r="P6" s="302">
        <f>'Seepage Meters'!AT7</f>
        <v>41.387640713809041</v>
      </c>
      <c r="Q6" s="305">
        <f>'Seepage Meters'!AU7</f>
        <v>2.0894731234156012</v>
      </c>
      <c r="R6" s="299">
        <f>'Seepage Meters'!BE7</f>
        <v>40.100250626566371</v>
      </c>
      <c r="S6" s="300">
        <f>'Seepage Meters'!BF7</f>
        <v>1.4830000000000001</v>
      </c>
      <c r="T6" s="301">
        <f>'Seepage Meters'!BG7</f>
        <v>96.573475046210731</v>
      </c>
      <c r="U6" s="302">
        <f>'Seepage Meters'!BH7</f>
        <v>38.726205532315042</v>
      </c>
      <c r="V6" s="305">
        <f>'Seepage Meters'!BI7</f>
        <v>1.3740450942513291</v>
      </c>
      <c r="W6" s="299">
        <f>'Seepage Meters'!BS7</f>
        <v>47.438596491228161</v>
      </c>
      <c r="X6" s="300">
        <f>'Seepage Meters'!BT7</f>
        <v>0.83099999999999996</v>
      </c>
      <c r="Y6" s="301">
        <f>'Seepage Meters'!BU7</f>
        <v>98.079944547134929</v>
      </c>
      <c r="Z6" s="302">
        <f>'Seepage Meters'!BV7</f>
        <v>46.527749132535675</v>
      </c>
      <c r="AA6" s="305">
        <f>'Seepage Meters'!BW7</f>
        <v>0.9108473586924859</v>
      </c>
      <c r="AB6" s="292"/>
      <c r="AC6" s="299">
        <f>'Seepage Meters'!CI7</f>
        <v>56.553147574819391</v>
      </c>
      <c r="AD6" s="300">
        <f>'Seepage Meters'!CJ7</f>
        <v>0.64709489051094893</v>
      </c>
      <c r="AE6" s="301">
        <f>'Seepage Meters'!CK7</f>
        <v>98.504863931351778</v>
      </c>
      <c r="AF6" s="302">
        <f>'Seepage Meters'!CL7</f>
        <v>55.707601067472403</v>
      </c>
      <c r="AG6" s="305">
        <f>'Seepage Meters'!CM7</f>
        <v>0.84554650734698811</v>
      </c>
      <c r="AH6" s="299">
        <f>'Seepage Meters'!CX7</f>
        <v>52.723112128146504</v>
      </c>
      <c r="AI6" s="300">
        <f>'Seepage Meters'!CY7</f>
        <v>2.2713935185185186</v>
      </c>
      <c r="AJ6" s="301">
        <f>'Seepage Meters'!CZ7</f>
        <v>94.75186340453206</v>
      </c>
      <c r="AK6" s="302">
        <f>'Seepage Meters'!DA7</f>
        <v>49.956131186279656</v>
      </c>
      <c r="AL6" s="305">
        <f>'Seepage Meters'!DB7</f>
        <v>2.7669809418668478</v>
      </c>
      <c r="AM6" s="299">
        <f>'Seepage Meters'!DM7</f>
        <v>50.700394396844857</v>
      </c>
      <c r="AN6" s="300">
        <f>'Seepage Meters'!DN7</f>
        <v>2.2507167381974251</v>
      </c>
      <c r="AO6" s="301">
        <f>'Seepage Meters'!DO7</f>
        <v>94.799637850745327</v>
      </c>
      <c r="AP6" s="302">
        <f>'Seepage Meters'!DP7</f>
        <v>48.063790277108502</v>
      </c>
      <c r="AQ6" s="305">
        <f>'Seepage Meters'!DQ7</f>
        <v>2.6366041197363543</v>
      </c>
      <c r="AR6" s="299">
        <f>'Seepage Meters'!EB7</f>
        <v>40.959541711421423</v>
      </c>
      <c r="AS6" s="300">
        <f>'Seepage Meters'!EC7</f>
        <v>0.80230769230769228</v>
      </c>
      <c r="AT6" s="301">
        <f>'Seepage Meters'!ED7</f>
        <v>98.146239158253948</v>
      </c>
      <c r="AU6" s="302">
        <f>'Seepage Meters'!EE7</f>
        <v>40.200249766216452</v>
      </c>
      <c r="AV6" s="305">
        <f>'Seepage Meters'!EF7</f>
        <v>0.75929194520497134</v>
      </c>
      <c r="AW6" s="299">
        <f>'Seepage Meters'!EQ7</f>
        <v>44.251805985552025</v>
      </c>
      <c r="AX6" s="300">
        <f>'Seepage Meters'!ER7</f>
        <v>0.75488805970149253</v>
      </c>
      <c r="AY6" s="301">
        <f>'Seepage Meters'!ES7</f>
        <v>98.255803928600983</v>
      </c>
      <c r="AZ6" s="302">
        <f>'Seepage Meters'!ET7</f>
        <v>43.47996772402891</v>
      </c>
      <c r="BA6" s="305">
        <f>'Seepage Meters'!EU7</f>
        <v>0.77183826152311497</v>
      </c>
    </row>
    <row r="7" spans="2:53" x14ac:dyDescent="0.25">
      <c r="B7" s="303">
        <v>4</v>
      </c>
      <c r="C7" s="299">
        <f>'Seepage Meters'!O8</f>
        <v>77.673636145157431</v>
      </c>
      <c r="D7" s="300">
        <f>'Seepage Meters'!P8</f>
        <v>0.90200000000000014</v>
      </c>
      <c r="E7" s="301">
        <f>'Seepage Meters'!Q8</f>
        <v>97.915896487985208</v>
      </c>
      <c r="F7" s="302">
        <f>'Seepage Meters'!R8</f>
        <v>76.054837166346616</v>
      </c>
      <c r="G7" s="305">
        <f>'Seepage Meters'!S8</f>
        <v>1.6187989788108155</v>
      </c>
      <c r="H7" s="299">
        <f>'Seepage Meters'!AC8</f>
        <v>65.20917678812414</v>
      </c>
      <c r="I7" s="300">
        <f>'Seepage Meters'!AD8</f>
        <v>0.78500000000000003</v>
      </c>
      <c r="J7" s="301">
        <f>'Seepage Meters'!AE8</f>
        <v>98.186229205175607</v>
      </c>
      <c r="K7" s="302">
        <f>'Seepage Meters'!AF8</f>
        <v>64.026431783995747</v>
      </c>
      <c r="L7" s="305">
        <f>'Seepage Meters'!AG8</f>
        <v>1.1827450041283925</v>
      </c>
      <c r="M7" s="299">
        <f>'Seepage Meters'!AQ8</f>
        <v>56.562458778525254</v>
      </c>
      <c r="N7" s="300">
        <f>'Seepage Meters'!AR8</f>
        <v>1.03</v>
      </c>
      <c r="O7" s="301">
        <f>'Seepage Meters'!AS8</f>
        <v>97.620147874306838</v>
      </c>
      <c r="P7" s="302">
        <f>'Seepage Meters'!AT8</f>
        <v>55.216355900940208</v>
      </c>
      <c r="Q7" s="305">
        <f>'Seepage Meters'!AU8</f>
        <v>1.3461028775850465</v>
      </c>
      <c r="R7" s="299">
        <f>'Seepage Meters'!BE8</f>
        <v>52.552433715868609</v>
      </c>
      <c r="S7" s="300">
        <f>'Seepage Meters'!BF8</f>
        <v>0.996</v>
      </c>
      <c r="T7" s="301">
        <f>'Seepage Meters'!BG8</f>
        <v>97.698706099815141</v>
      </c>
      <c r="U7" s="302">
        <f>'Seepage Meters'!BH8</f>
        <v>51.343047764366638</v>
      </c>
      <c r="V7" s="305">
        <f>'Seepage Meters'!BI8</f>
        <v>1.2093859515019716</v>
      </c>
      <c r="W7" s="299">
        <f>'Seepage Meters'!BS8</f>
        <v>62.532569046378335</v>
      </c>
      <c r="X7" s="300">
        <f>'Seepage Meters'!BT8</f>
        <v>0.68400000000000005</v>
      </c>
      <c r="Y7" s="301">
        <f>'Seepage Meters'!BU8</f>
        <v>98.419593345656196</v>
      </c>
      <c r="Z7" s="302">
        <f>'Seepage Meters'!BV8</f>
        <v>61.544300164037239</v>
      </c>
      <c r="AA7" s="305">
        <f>'Seepage Meters'!BW8</f>
        <v>0.98826888234109589</v>
      </c>
      <c r="AB7" s="292"/>
      <c r="AC7" s="299">
        <f>'Seepage Meters'!CI8</f>
        <v>74.0970072239422</v>
      </c>
      <c r="AD7" s="300">
        <f>'Seepage Meters'!CJ8</f>
        <v>1.8032200557103062</v>
      </c>
      <c r="AE7" s="301">
        <f>'Seepage Meters'!CK8</f>
        <v>95.833595065364364</v>
      </c>
      <c r="AF7" s="302">
        <f>'Seepage Meters'!CL8</f>
        <v>71.009825858546549</v>
      </c>
      <c r="AG7" s="305">
        <f>'Seepage Meters'!CM8</f>
        <v>3.0871813653956508</v>
      </c>
      <c r="AH7" s="299">
        <f>'Seepage Meters'!CX8</f>
        <v>69.565217391304415</v>
      </c>
      <c r="AI7" s="300">
        <f>'Seepage Meters'!CY8</f>
        <v>0.61584210526315786</v>
      </c>
      <c r="AJ7" s="301">
        <f>'Seepage Meters'!CZ8</f>
        <v>98.577074618153532</v>
      </c>
      <c r="AK7" s="302">
        <f>'Seepage Meters'!DA8</f>
        <v>68.575356256106872</v>
      </c>
      <c r="AL7" s="305">
        <f>'Seepage Meters'!DB8</f>
        <v>0.98986113519754326</v>
      </c>
      <c r="AM7" s="299">
        <f>'Seepage Meters'!DM8</f>
        <v>58.991228070175445</v>
      </c>
      <c r="AN7" s="300">
        <f>'Seepage Meters'!DN8</f>
        <v>0.61600371747211891</v>
      </c>
      <c r="AO7" s="301">
        <f>'Seepage Meters'!DO8</f>
        <v>98.576701207319502</v>
      </c>
      <c r="AP7" s="302">
        <f>'Seepage Meters'!DP8</f>
        <v>58.151606633265239</v>
      </c>
      <c r="AQ7" s="305">
        <f>'Seepage Meters'!DQ8</f>
        <v>0.83962143691020685</v>
      </c>
      <c r="AR7" s="299">
        <f>'Seepage Meters'!EB8</f>
        <v>54.994629430719669</v>
      </c>
      <c r="AS7" s="300">
        <f>'Seepage Meters'!EC8</f>
        <v>0.80578124999999989</v>
      </c>
      <c r="AT7" s="301">
        <f>'Seepage Meters'!ED8</f>
        <v>98.138213378003698</v>
      </c>
      <c r="AU7" s="302">
        <f>'Seepage Meters'!EE8</f>
        <v>53.970746777162091</v>
      </c>
      <c r="AV7" s="305">
        <f>'Seepage Meters'!EF8</f>
        <v>1.0238826535575782</v>
      </c>
      <c r="AW7" s="299">
        <f>'Seepage Meters'!EQ8</f>
        <v>59.077927376580966</v>
      </c>
      <c r="AX7" s="300">
        <f>'Seepage Meters'!ER8</f>
        <v>1.4541160220994476</v>
      </c>
      <c r="AY7" s="301">
        <f>'Seepage Meters'!ES8</f>
        <v>96.640212518254515</v>
      </c>
      <c r="AZ7" s="302">
        <f>'Seepage Meters'!ET8</f>
        <v>57.093034568107917</v>
      </c>
      <c r="BA7" s="305">
        <f>'Seepage Meters'!EU8</f>
        <v>1.9848928084730488</v>
      </c>
    </row>
    <row r="8" spans="2:53" x14ac:dyDescent="0.25">
      <c r="B8" s="303">
        <v>5</v>
      </c>
      <c r="C8" s="299">
        <f>'Seepage Meters'!O9</f>
        <v>38.763575605680863</v>
      </c>
      <c r="D8" s="300">
        <f>'Seepage Meters'!P9</f>
        <v>0.73499999999999999</v>
      </c>
      <c r="E8" s="301">
        <f>'Seepage Meters'!Q9</f>
        <v>98.30175600739372</v>
      </c>
      <c r="F8" s="302">
        <f>'Seepage Meters'!R9</f>
        <v>38.105275511637998</v>
      </c>
      <c r="G8" s="305">
        <f>'Seepage Meters'!S9</f>
        <v>0.65830009404286471</v>
      </c>
      <c r="H8" s="299">
        <f>'Seepage Meters'!AC9</f>
        <v>40.593792172739562</v>
      </c>
      <c r="I8" s="300">
        <f>'Seepage Meters'!AD9</f>
        <v>0.66</v>
      </c>
      <c r="J8" s="301">
        <f>'Seepage Meters'!AE9</f>
        <v>98.47504621072089</v>
      </c>
      <c r="K8" s="302">
        <f>'Seepage Meters'!AF9</f>
        <v>39.974755600789287</v>
      </c>
      <c r="L8" s="305">
        <f>'Seepage Meters'!AG9</f>
        <v>0.61903657195027506</v>
      </c>
      <c r="M8" s="299">
        <f>'Seepage Meters'!AQ9</f>
        <v>32.924416303917688</v>
      </c>
      <c r="N8" s="300">
        <f>'Seepage Meters'!AR9</f>
        <v>0.995</v>
      </c>
      <c r="O8" s="301">
        <f>'Seepage Meters'!AS9</f>
        <v>97.701016635859531</v>
      </c>
      <c r="P8" s="302">
        <f>'Seepage Meters'!AT9</f>
        <v>32.167489450350267</v>
      </c>
      <c r="Q8" s="305">
        <f>'Seepage Meters'!AU9</f>
        <v>0.75692685356742118</v>
      </c>
      <c r="R8" s="299">
        <f>'Seepage Meters'!BE9</f>
        <v>31.002880335166278</v>
      </c>
      <c r="S8" s="300">
        <f>'Seepage Meters'!BF9</f>
        <v>1.0349999999999999</v>
      </c>
      <c r="T8" s="301">
        <f>'Seepage Meters'!BG9</f>
        <v>97.608595194085041</v>
      </c>
      <c r="U8" s="302">
        <f>'Seepage Meters'!BH9</f>
        <v>30.261475964859045</v>
      </c>
      <c r="V8" s="305">
        <f>'Seepage Meters'!BI9</f>
        <v>0.74140437030723305</v>
      </c>
      <c r="W8" s="299">
        <f>'Seepage Meters'!BS9</f>
        <v>36.491228070175445</v>
      </c>
      <c r="X8" s="300">
        <f>'Seepage Meters'!BT9</f>
        <v>1.6400000000000001</v>
      </c>
      <c r="Y8" s="301">
        <f>'Seepage Meters'!BU9</f>
        <v>96.210720887245841</v>
      </c>
      <c r="Z8" s="302">
        <f>'Seepage Meters'!BV9</f>
        <v>35.108473586924809</v>
      </c>
      <c r="AA8" s="305">
        <f>'Seepage Meters'!BW9</f>
        <v>1.3827544832506362</v>
      </c>
      <c r="AB8" s="292"/>
      <c r="AC8" s="299">
        <f>'Seepage Meters'!CI9</f>
        <v>13.307342430149459</v>
      </c>
      <c r="AD8" s="300">
        <f>'Seepage Meters'!CJ9</f>
        <v>4.2914062500000005</v>
      </c>
      <c r="AE8" s="301">
        <f>'Seepage Meters'!CK9</f>
        <v>90.084551178373388</v>
      </c>
      <c r="AF8" s="302">
        <f>'Seepage Meters'!CL9</f>
        <v>11.987859701969388</v>
      </c>
      <c r="AG8" s="305">
        <f>'Seepage Meters'!CM9</f>
        <v>1.3194827281800716</v>
      </c>
      <c r="AH8" s="299">
        <f>'Seepage Meters'!CX9</f>
        <v>39.542334096109826</v>
      </c>
      <c r="AI8" s="300">
        <f>'Seepage Meters'!CY9</f>
        <v>2.1164938271604932</v>
      </c>
      <c r="AJ8" s="301">
        <f>'Seepage Meters'!CZ9</f>
        <v>95.109764724675372</v>
      </c>
      <c r="AK8" s="302">
        <f>'Seepage Meters'!DA9</f>
        <v>37.608620925455149</v>
      </c>
      <c r="AL8" s="305">
        <f>'Seepage Meters'!DB9</f>
        <v>1.9337131706546771</v>
      </c>
      <c r="AM8" s="299">
        <f>'Seepage Meters'!DM9</f>
        <v>34.429824561403507</v>
      </c>
      <c r="AN8" s="300">
        <f>'Seepage Meters'!DN9</f>
        <v>2.135165605095541</v>
      </c>
      <c r="AO8" s="301">
        <f>'Seepage Meters'!DO9</f>
        <v>95.066622908744122</v>
      </c>
      <c r="AP8" s="302">
        <f>'Seepage Meters'!DP9</f>
        <v>32.731271483931636</v>
      </c>
      <c r="AQ8" s="305">
        <f>'Seepage Meters'!DQ9</f>
        <v>1.6985530774718711</v>
      </c>
      <c r="AR8" s="299">
        <f>'Seepage Meters'!EB9</f>
        <v>31.50733977801648</v>
      </c>
      <c r="AS8" s="300">
        <f>'Seepage Meters'!EC9</f>
        <v>2.9980909090909083</v>
      </c>
      <c r="AT8" s="301">
        <f>'Seepage Meters'!ED9</f>
        <v>93.072802890270552</v>
      </c>
      <c r="AU8" s="302">
        <f>'Seepage Meters'!EE9</f>
        <v>29.324764247561085</v>
      </c>
      <c r="AV8" s="305">
        <f>'Seepage Meters'!EF9</f>
        <v>2.1825755304553951</v>
      </c>
      <c r="AW8" s="299">
        <f>'Seepage Meters'!EQ9</f>
        <v>32.587215164347654</v>
      </c>
      <c r="AX8" s="300">
        <f>'Seepage Meters'!ER9</f>
        <v>0.99762376237623751</v>
      </c>
      <c r="AY8" s="301">
        <f>'Seepage Meters'!ES9</f>
        <v>97.694954338317388</v>
      </c>
      <c r="AZ8" s="302">
        <f>'Seepage Meters'!ET9</f>
        <v>31.836064974938679</v>
      </c>
      <c r="BA8" s="305">
        <f>'Seepage Meters'!EU9</f>
        <v>0.75115018940897471</v>
      </c>
    </row>
    <row r="9" spans="2:53" x14ac:dyDescent="0.25">
      <c r="B9" s="303">
        <v>6</v>
      </c>
      <c r="C9" s="299">
        <f>'Seepage Meters'!O10</f>
        <v>26.532083633741895</v>
      </c>
      <c r="D9" s="300">
        <f>'Seepage Meters'!P10</f>
        <v>0.52300000000000002</v>
      </c>
      <c r="E9" s="301">
        <f>'Seepage Meters'!Q10</f>
        <v>98.791589648798521</v>
      </c>
      <c r="F9" s="302">
        <f>'Seepage Meters'!R10</f>
        <v>26.211467188722324</v>
      </c>
      <c r="G9" s="305">
        <f>'Seepage Meters'!S10</f>
        <v>0.32061644501957076</v>
      </c>
      <c r="H9" s="299">
        <f>'Seepage Meters'!AC10</f>
        <v>25.127334465195251</v>
      </c>
      <c r="I9" s="300">
        <f>'Seepage Meters'!AD10</f>
        <v>0.46479999999999999</v>
      </c>
      <c r="J9" s="301">
        <f>'Seepage Meters'!AE10</f>
        <v>98.926062846580407</v>
      </c>
      <c r="K9" s="302">
        <f>'Seepage Meters'!AF10</f>
        <v>24.857482684709513</v>
      </c>
      <c r="L9" s="305">
        <f>'Seepage Meters'!AG10</f>
        <v>0.26985178048573744</v>
      </c>
      <c r="M9" s="299">
        <f>'Seepage Meters'!AQ10</f>
        <v>22.11589580010633</v>
      </c>
      <c r="N9" s="300">
        <f>'Seepage Meters'!AR10</f>
        <v>0.74</v>
      </c>
      <c r="O9" s="301">
        <f>'Seepage Meters'!AS10</f>
        <v>98.290203327171895</v>
      </c>
      <c r="P9" s="302">
        <f>'Seepage Meters'!AT10</f>
        <v>21.737758949549981</v>
      </c>
      <c r="Q9" s="305">
        <f>'Seepage Meters'!AU10</f>
        <v>0.37813685055634849</v>
      </c>
      <c r="R9" s="299">
        <f>'Seepage Meters'!BE10</f>
        <v>19.691018591254256</v>
      </c>
      <c r="S9" s="300">
        <f>'Seepage Meters'!BF10</f>
        <v>3.71</v>
      </c>
      <c r="T9" s="301">
        <f>'Seepage Meters'!BG10</f>
        <v>91.427911275415894</v>
      </c>
      <c r="U9" s="302">
        <f>'Seepage Meters'!BH10</f>
        <v>18.003087006837589</v>
      </c>
      <c r="V9" s="305">
        <f>'Seepage Meters'!BI10</f>
        <v>1.6879315844166669</v>
      </c>
      <c r="W9" s="299">
        <f>'Seepage Meters'!BS10</f>
        <v>24.457182560361307</v>
      </c>
      <c r="X9" s="300">
        <f>'Seepage Meters'!BT10</f>
        <v>2.06</v>
      </c>
      <c r="Y9" s="301">
        <f>'Seepage Meters'!BU10</f>
        <v>95.240295748613661</v>
      </c>
      <c r="Z9" s="302">
        <f>'Seepage Meters'!BV10</f>
        <v>23.293093002266474</v>
      </c>
      <c r="AA9" s="305">
        <f>'Seepage Meters'!BW10</f>
        <v>1.1640895580948332</v>
      </c>
      <c r="AB9" s="292"/>
      <c r="AC9" s="299">
        <f>'Seepage Meters'!CI10</f>
        <v>29.721362229102166</v>
      </c>
      <c r="AD9" s="300">
        <f>'Seepage Meters'!CJ10</f>
        <v>0.84315972222222224</v>
      </c>
      <c r="AE9" s="301">
        <f>'Seepage Meters'!CK10</f>
        <v>98.051849070651059</v>
      </c>
      <c r="AF9" s="302">
        <f>'Seepage Meters'!CL10</f>
        <v>29.142345234620748</v>
      </c>
      <c r="AG9" s="305">
        <f>'Seepage Meters'!CM10</f>
        <v>0.57901699448141741</v>
      </c>
      <c r="AH9" s="299">
        <f>'Seepage Meters'!CX10</f>
        <v>27.581998474446973</v>
      </c>
      <c r="AI9" s="300">
        <f>'Seepage Meters'!CY10</f>
        <v>1.0660265486725666</v>
      </c>
      <c r="AJ9" s="301">
        <f>'Seepage Meters'!CZ10</f>
        <v>97.536907235044907</v>
      </c>
      <c r="AK9" s="302">
        <f>'Seepage Meters'!DA10</f>
        <v>26.902628265592842</v>
      </c>
      <c r="AL9" s="305">
        <f>'Seepage Meters'!DB10</f>
        <v>0.67937020885413091</v>
      </c>
      <c r="AM9" s="299">
        <f>'Seepage Meters'!DM10</f>
        <v>23.20762536261914</v>
      </c>
      <c r="AN9" s="300">
        <f>'Seepage Meters'!DN10</f>
        <v>1.0895809523809523</v>
      </c>
      <c r="AO9" s="301">
        <f>'Seepage Meters'!DO10</f>
        <v>97.482483936273226</v>
      </c>
      <c r="AP9" s="302">
        <f>'Seepage Meters'!DP10</f>
        <v>22.623369666105674</v>
      </c>
      <c r="AQ9" s="305">
        <f>'Seepage Meters'!DQ10</f>
        <v>0.58425569651346621</v>
      </c>
      <c r="AR9" s="299">
        <f>'Seepage Meters'!EB10</f>
        <v>20.131135920609612</v>
      </c>
      <c r="AS9" s="300">
        <f>'Seepage Meters'!EC10</f>
        <v>0.85943661971830987</v>
      </c>
      <c r="AT9" s="301">
        <f>'Seepage Meters'!ED10</f>
        <v>98.014240712295958</v>
      </c>
      <c r="AU9" s="302">
        <f>'Seepage Meters'!EE10</f>
        <v>19.731380019345782</v>
      </c>
      <c r="AV9" s="305">
        <f>'Seepage Meters'!EF10</f>
        <v>0.39975590126383054</v>
      </c>
      <c r="AW9" s="299">
        <f>'Seepage Meters'!EQ10</f>
        <v>23.827009383924931</v>
      </c>
      <c r="AX9" s="300">
        <f>'Seepage Meters'!ER10</f>
        <v>6.0636301369863013</v>
      </c>
      <c r="AY9" s="301">
        <f>'Seepage Meters'!ES10</f>
        <v>85.989764008811676</v>
      </c>
      <c r="AZ9" s="302">
        <f>'Seepage Meters'!ET10</f>
        <v>20.488789139594459</v>
      </c>
      <c r="BA9" s="305">
        <f>'Seepage Meters'!EU10</f>
        <v>3.338220244330472</v>
      </c>
    </row>
    <row r="10" spans="2:53" ht="9" customHeight="1" x14ac:dyDescent="0.25">
      <c r="B10" s="303"/>
      <c r="C10" s="299"/>
      <c r="D10" s="300"/>
      <c r="E10" s="301"/>
      <c r="F10" s="302"/>
      <c r="G10" s="305"/>
      <c r="H10" s="299"/>
      <c r="I10" s="300"/>
      <c r="J10" s="301"/>
      <c r="K10" s="302"/>
      <c r="L10" s="305"/>
      <c r="M10" s="299"/>
      <c r="N10" s="300"/>
      <c r="O10" s="301"/>
      <c r="P10" s="302"/>
      <c r="Q10" s="305"/>
      <c r="R10" s="299"/>
      <c r="S10" s="300"/>
      <c r="T10" s="301"/>
      <c r="U10" s="302"/>
      <c r="V10" s="305"/>
      <c r="W10" s="299"/>
      <c r="X10" s="300"/>
      <c r="Y10" s="301"/>
      <c r="Z10" s="302"/>
      <c r="AA10" s="305"/>
      <c r="AB10" s="292"/>
      <c r="AC10" s="299"/>
      <c r="AD10" s="300"/>
      <c r="AE10" s="301"/>
      <c r="AF10" s="302"/>
      <c r="AG10" s="305"/>
      <c r="AH10" s="299"/>
      <c r="AI10" s="300"/>
      <c r="AJ10" s="301"/>
      <c r="AK10" s="302"/>
      <c r="AL10" s="305"/>
      <c r="AM10" s="299"/>
      <c r="AN10" s="300"/>
      <c r="AO10" s="301"/>
      <c r="AP10" s="302"/>
      <c r="AQ10" s="305"/>
      <c r="AR10" s="299"/>
      <c r="AS10" s="300"/>
      <c r="AT10" s="301"/>
      <c r="AU10" s="302"/>
      <c r="AV10" s="305"/>
      <c r="AW10" s="299"/>
      <c r="AX10" s="300"/>
      <c r="AY10" s="301"/>
      <c r="AZ10" s="302"/>
      <c r="BA10" s="305"/>
    </row>
    <row r="11" spans="2:53" x14ac:dyDescent="0.25">
      <c r="B11" s="303">
        <v>7</v>
      </c>
      <c r="C11" s="299">
        <f>'Seepage Meters'!O12</f>
        <v>34.062684801892402</v>
      </c>
      <c r="D11" s="300">
        <f>'Seepage Meters'!P12</f>
        <v>4.766</v>
      </c>
      <c r="E11" s="301">
        <f>'Seepage Meters'!Q12</f>
        <v>88.987985212569328</v>
      </c>
      <c r="F11" s="302">
        <f>'Seepage Meters'!R12</f>
        <v>30.311696914512108</v>
      </c>
      <c r="G11" s="305">
        <f>'Seepage Meters'!S12</f>
        <v>3.750987887380294</v>
      </c>
      <c r="H11" s="299">
        <f>'Seepage Meters'!AC12</f>
        <v>30.877192982456137</v>
      </c>
      <c r="I11" s="300">
        <f>'Seepage Meters'!AD12</f>
        <v>3.8349999999999995</v>
      </c>
      <c r="J11" s="301">
        <f>'Seepage Meters'!AE12</f>
        <v>91.139094269870611</v>
      </c>
      <c r="K11" s="302">
        <f>'Seepage Meters'!AF12</f>
        <v>28.14119402017057</v>
      </c>
      <c r="L11" s="305">
        <f>'Seepage Meters'!AG12</f>
        <v>2.7359989622855672</v>
      </c>
      <c r="M11" s="299">
        <f>'Seepage Meters'!AQ12</f>
        <v>33.386496544391285</v>
      </c>
      <c r="N11" s="300">
        <f>'Seepage Meters'!AR12</f>
        <v>5.86</v>
      </c>
      <c r="O11" s="301">
        <f>'Seepage Meters'!AS12</f>
        <v>86.460258780036966</v>
      </c>
      <c r="P11" s="302">
        <f>'Seepage Meters'!AT12</f>
        <v>28.866051309868805</v>
      </c>
      <c r="Q11" s="305">
        <f>'Seepage Meters'!AU12</f>
        <v>4.5204452345224801</v>
      </c>
      <c r="R11" s="299">
        <f>'Seepage Meters'!BE12</f>
        <v>32.020792722547149</v>
      </c>
      <c r="S11" s="300">
        <f>'Seepage Meters'!BF12</f>
        <v>6.56</v>
      </c>
      <c r="T11" s="301">
        <f>'Seepage Meters'!BG12</f>
        <v>84.842883548983366</v>
      </c>
      <c r="U11" s="302">
        <f>'Seepage Meters'!BH12</f>
        <v>27.167363881052019</v>
      </c>
      <c r="V11" s="305">
        <f>'Seepage Meters'!BI12</f>
        <v>4.8534288414951305</v>
      </c>
      <c r="W11" s="299">
        <f>'Seepage Meters'!BS12</f>
        <v>34.674922600619098</v>
      </c>
      <c r="X11" s="300">
        <f>'Seepage Meters'!BT12</f>
        <v>10.66</v>
      </c>
      <c r="Y11" s="301">
        <f>'Seepage Meters'!BU12</f>
        <v>75.369685767097977</v>
      </c>
      <c r="Z11" s="302">
        <f>'Seepage Meters'!BV12</f>
        <v>26.134380204071054</v>
      </c>
      <c r="AA11" s="305">
        <f>'Seepage Meters'!BW12</f>
        <v>8.5405423965480445</v>
      </c>
      <c r="AB11" s="292"/>
      <c r="AC11" s="299">
        <f>'Seepage Meters'!CI12</f>
        <v>32.259753862267608</v>
      </c>
      <c r="AD11" s="300">
        <f>'Seepage Meters'!CJ12</f>
        <v>8.0597402597402592</v>
      </c>
      <c r="AE11" s="301">
        <f>'Seepage Meters'!CK12</f>
        <v>81.377679621672229</v>
      </c>
      <c r="AF11" s="302">
        <f>'Seepage Meters'!CL12</f>
        <v>26.252239144776169</v>
      </c>
      <c r="AG11" s="305">
        <f>'Seepage Meters'!CM12</f>
        <v>6.0075147174914392</v>
      </c>
      <c r="AH11" s="299">
        <f>'Seepage Meters'!CX12</f>
        <v>31.400535236396053</v>
      </c>
      <c r="AI11" s="300">
        <f>'Seepage Meters'!CY12</f>
        <v>8.0152272727272731</v>
      </c>
      <c r="AJ11" s="301">
        <f>'Seepage Meters'!CZ12</f>
        <v>81.480528482607966</v>
      </c>
      <c r="AK11" s="302">
        <f>'Seepage Meters'!DA12</f>
        <v>25.585322056983035</v>
      </c>
      <c r="AL11" s="305">
        <f>'Seepage Meters'!DB12</f>
        <v>5.8152131794130177</v>
      </c>
      <c r="AM11" s="299"/>
      <c r="AN11" s="300"/>
      <c r="AO11" s="301"/>
      <c r="AP11" s="302"/>
      <c r="AQ11" s="305"/>
      <c r="AR11" s="299">
        <f>'Seepage Meters'!EB12</f>
        <v>31.472620946305121</v>
      </c>
      <c r="AS11" s="300">
        <f>'Seepage Meters'!EC12</f>
        <v>10.486216216216217</v>
      </c>
      <c r="AT11" s="301">
        <f>'Seepage Meters'!ED12</f>
        <v>75.771219463456049</v>
      </c>
      <c r="AU11" s="302">
        <f>'Seepage Meters'!EE12</f>
        <v>23.84718868812649</v>
      </c>
      <c r="AV11" s="305">
        <f>'Seepage Meters'!EF12</f>
        <v>7.6254322581786305</v>
      </c>
      <c r="AW11" s="299">
        <f>'Seepage Meters'!EQ12</f>
        <v>31.296632385561594</v>
      </c>
      <c r="AX11" s="300">
        <f>'Seepage Meters'!ER12</f>
        <v>8.2960309278350532</v>
      </c>
      <c r="AY11" s="301">
        <f>'Seepage Meters'!ES12</f>
        <v>80.831721516092756</v>
      </c>
      <c r="AZ11" s="302">
        <f>'Seepage Meters'!ET12</f>
        <v>25.297606733812444</v>
      </c>
      <c r="BA11" s="305">
        <f>'Seepage Meters'!EU12</f>
        <v>5.9990256517491503</v>
      </c>
    </row>
    <row r="12" spans="2:53" x14ac:dyDescent="0.25">
      <c r="B12" s="303">
        <v>8</v>
      </c>
      <c r="C12" s="299">
        <f>'Seepage Meters'!O13</f>
        <v>41.947565543071136</v>
      </c>
      <c r="D12" s="300">
        <f>'Seepage Meters'!P13</f>
        <v>4.8600000000000003</v>
      </c>
      <c r="E12" s="301">
        <f>'Seepage Meters'!Q13</f>
        <v>88.77079482439926</v>
      </c>
      <c r="F12" s="302">
        <f>'Seepage Meters'!R13</f>
        <v>37.237187342070079</v>
      </c>
      <c r="G12" s="305">
        <f>'Seepage Meters'!S13</f>
        <v>4.7103782010010562</v>
      </c>
      <c r="H12" s="299">
        <f>'Seepage Meters'!AC13</f>
        <v>44.997991161108899</v>
      </c>
      <c r="I12" s="300">
        <f>'Seepage Meters'!AD13</f>
        <v>3.6779999999999999</v>
      </c>
      <c r="J12" s="301">
        <f>'Seepage Meters'!AE13</f>
        <v>91.501848428835501</v>
      </c>
      <c r="K12" s="302">
        <f>'Seepage Meters'!AF13</f>
        <v>41.17399366825866</v>
      </c>
      <c r="L12" s="305">
        <f>'Seepage Meters'!AG13</f>
        <v>3.8239974928502392</v>
      </c>
      <c r="M12" s="299">
        <f>'Seepage Meters'!AQ13</f>
        <v>45.640819606267584</v>
      </c>
      <c r="N12" s="300">
        <f>'Seepage Meters'!AR13</f>
        <v>3.6539999999999999</v>
      </c>
      <c r="O12" s="301">
        <f>'Seepage Meters'!AS13</f>
        <v>91.557301293900196</v>
      </c>
      <c r="P12" s="302">
        <f>'Seepage Meters'!AT13</f>
        <v>41.787502719915885</v>
      </c>
      <c r="Q12" s="305">
        <f>'Seepage Meters'!AU13</f>
        <v>3.8533168863516991</v>
      </c>
      <c r="R12" s="299">
        <f>'Seepage Meters'!BE13</f>
        <v>43.664717348927873</v>
      </c>
      <c r="S12" s="300">
        <f>'Seepage Meters'!BF13</f>
        <v>6.02</v>
      </c>
      <c r="T12" s="301">
        <f>'Seepage Meters'!BG13</f>
        <v>86.090573012939004</v>
      </c>
      <c r="U12" s="302">
        <f>'Seepage Meters'!BH13</f>
        <v>37.59120537017219</v>
      </c>
      <c r="V12" s="305">
        <f>'Seepage Meters'!BI13</f>
        <v>6.0735119787556826</v>
      </c>
      <c r="W12" s="299">
        <f>'Seepage Meters'!BS13</f>
        <v>45.132438940488498</v>
      </c>
      <c r="X12" s="300">
        <f>'Seepage Meters'!BT13</f>
        <v>7.71</v>
      </c>
      <c r="Y12" s="301">
        <f>'Seepage Meters'!BU13</f>
        <v>82.185767097966718</v>
      </c>
      <c r="Z12" s="302">
        <f>'Seepage Meters'!BV13</f>
        <v>37.092441153261916</v>
      </c>
      <c r="AA12" s="305">
        <f>'Seepage Meters'!BW13</f>
        <v>8.0399977872265822</v>
      </c>
      <c r="AB12" s="292"/>
      <c r="AC12" s="299">
        <f>'Seepage Meters'!CI13</f>
        <v>47.761194029850749</v>
      </c>
      <c r="AD12" s="300">
        <f>'Seepage Meters'!CJ13</f>
        <v>5.94625</v>
      </c>
      <c r="AE12" s="301">
        <f>'Seepage Meters'!CK13</f>
        <v>86.260975046210717</v>
      </c>
      <c r="AF12" s="302">
        <f>'Seepage Meters'!CL13</f>
        <v>41.199271663861836</v>
      </c>
      <c r="AG12" s="305">
        <f>'Seepage Meters'!CM13</f>
        <v>6.561922365988913</v>
      </c>
      <c r="AH12" s="299">
        <f>'Seepage Meters'!CX13</f>
        <v>46.702964307320009</v>
      </c>
      <c r="AI12" s="300">
        <f>'Seepage Meters'!CY13</f>
        <v>3.794937823834196</v>
      </c>
      <c r="AJ12" s="301">
        <f>'Seepage Meters'!CZ13</f>
        <v>91.231659371917289</v>
      </c>
      <c r="AK12" s="302">
        <f>'Seepage Meters'!DA13</f>
        <v>42.6078893134423</v>
      </c>
      <c r="AL12" s="305">
        <f>'Seepage Meters'!DB13</f>
        <v>4.0950749938777093</v>
      </c>
      <c r="AM12" s="299">
        <f>'Seepage Meters'!DM13</f>
        <v>44.205000690703187</v>
      </c>
      <c r="AN12" s="300">
        <f>'Seepage Meters'!DN13</f>
        <v>3.74634</v>
      </c>
      <c r="AO12" s="301">
        <f>'Seepage Meters'!DO13</f>
        <v>91.343946395563762</v>
      </c>
      <c r="AP12" s="302">
        <f>'Seepage Meters'!DP13</f>
        <v>40.378592135074513</v>
      </c>
      <c r="AQ12" s="305">
        <f>'Seepage Meters'!DQ13</f>
        <v>3.8264085556286744</v>
      </c>
      <c r="AR12" s="299">
        <f>'Seepage Meters'!EB13</f>
        <v>43.537414965986414</v>
      </c>
      <c r="AS12" s="300">
        <f>'Seepage Meters'!EC13</f>
        <v>4.0439144736842101</v>
      </c>
      <c r="AT12" s="301">
        <f>'Seepage Meters'!ED13</f>
        <v>90.656389848234269</v>
      </c>
      <c r="AU12" s="302">
        <f>'Seepage Meters'!EE13</f>
        <v>39.469448641408135</v>
      </c>
      <c r="AV12" s="305">
        <f>'Seepage Meters'!EF13</f>
        <v>4.0679663245782791</v>
      </c>
      <c r="AW12" s="299">
        <f>'Seepage Meters'!EQ13</f>
        <v>46.138334341601045</v>
      </c>
      <c r="AX12" s="300">
        <f>'Seepage Meters'!ER13</f>
        <v>5.805769230769231</v>
      </c>
      <c r="AY12" s="301">
        <f>'Seepage Meters'!ES13</f>
        <v>86.585560927058154</v>
      </c>
      <c r="AZ12" s="302">
        <f>'Seepage Meters'!ET13</f>
        <v>39.949135592076772</v>
      </c>
      <c r="BA12" s="305">
        <f>'Seepage Meters'!EU13</f>
        <v>6.1891987495242731</v>
      </c>
    </row>
    <row r="13" spans="2:53" x14ac:dyDescent="0.25">
      <c r="B13" s="303">
        <v>9</v>
      </c>
      <c r="C13" s="299">
        <f>'Seepage Meters'!O14</f>
        <v>36.179337231968809</v>
      </c>
      <c r="D13" s="300">
        <f>'Seepage Meters'!P14</f>
        <v>4.266</v>
      </c>
      <c r="E13" s="301">
        <f>'Seepage Meters'!Q14</f>
        <v>90.14325323475046</v>
      </c>
      <c r="F13" s="302">
        <f>'Seepage Meters'!R14</f>
        <v>32.613231579667996</v>
      </c>
      <c r="G13" s="305">
        <f>'Seepage Meters'!S14</f>
        <v>3.5661056523008128</v>
      </c>
      <c r="H13" s="299">
        <f>'Seepage Meters'!AC14</f>
        <v>38.434547908232133</v>
      </c>
      <c r="I13" s="300">
        <f>'Seepage Meters'!AD14</f>
        <v>3.2040000000000002</v>
      </c>
      <c r="J13" s="301">
        <f>'Seepage Meters'!AE14</f>
        <v>92.597042513863215</v>
      </c>
      <c r="K13" s="302">
        <f>'Seepage Meters'!AF14</f>
        <v>35.589254666596837</v>
      </c>
      <c r="L13" s="305">
        <f>'Seepage Meters'!AG14</f>
        <v>2.8452932416352965</v>
      </c>
      <c r="M13" s="299">
        <f>'Seepage Meters'!AQ14</f>
        <v>39.128123338649651</v>
      </c>
      <c r="N13" s="300">
        <f>'Seepage Meters'!AR14</f>
        <v>2.5779999999999998</v>
      </c>
      <c r="O13" s="301">
        <f>'Seepage Meters'!AS14</f>
        <v>94.043438077633994</v>
      </c>
      <c r="P13" s="302">
        <f>'Seepage Meters'!AT14</f>
        <v>36.797432442923238</v>
      </c>
      <c r="Q13" s="305">
        <f>'Seepage Meters'!AU14</f>
        <v>2.3306908957264127</v>
      </c>
      <c r="R13" s="299">
        <f>'Seepage Meters'!BE14</f>
        <v>39.867785405542847</v>
      </c>
      <c r="S13" s="300">
        <f>'Seepage Meters'!BF14</f>
        <v>3.3299999999999996</v>
      </c>
      <c r="T13" s="301">
        <f>'Seepage Meters'!BG14</f>
        <v>92.30591497227357</v>
      </c>
      <c r="U13" s="302">
        <f>'Seepage Meters'!BH14</f>
        <v>36.800324097768872</v>
      </c>
      <c r="V13" s="305">
        <f>'Seepage Meters'!BI14</f>
        <v>3.067461307773975</v>
      </c>
      <c r="W13" s="299">
        <f>'Seepage Meters'!BS14</f>
        <v>44.736842105263179</v>
      </c>
      <c r="X13" s="300">
        <f>'Seepage Meters'!BT14</f>
        <v>4.5599999999999996</v>
      </c>
      <c r="Y13" s="301">
        <f>'Seepage Meters'!BU14</f>
        <v>89.463955637707954</v>
      </c>
      <c r="Z13" s="302">
        <f>'Seepage Meters'!BV14</f>
        <v>40.023348574764107</v>
      </c>
      <c r="AA13" s="305">
        <f>'Seepage Meters'!BW14</f>
        <v>4.7134935304990719</v>
      </c>
      <c r="AB13" s="292"/>
      <c r="AC13" s="299">
        <f>'Seepage Meters'!CI14</f>
        <v>39.044980873235723</v>
      </c>
      <c r="AD13" s="300">
        <f>'Seepage Meters'!CJ14</f>
        <v>4.4092162162162172</v>
      </c>
      <c r="AE13" s="301">
        <f>'Seepage Meters'!CK14</f>
        <v>89.812347005045709</v>
      </c>
      <c r="AF13" s="302">
        <f>'Seepage Meters'!CL14</f>
        <v>35.067213709924197</v>
      </c>
      <c r="AG13" s="305">
        <f>'Seepage Meters'!CM14</f>
        <v>3.9777671633115261</v>
      </c>
      <c r="AH13" s="299">
        <f>'Seepage Meters'!CX14</f>
        <v>37.426900584795298</v>
      </c>
      <c r="AI13" s="300">
        <f>'Seepage Meters'!CY14</f>
        <v>5.1163974358974356</v>
      </c>
      <c r="AJ13" s="301">
        <f>'Seepage Meters'!CZ14</f>
        <v>88.17837930707617</v>
      </c>
      <c r="AK13" s="302">
        <f>'Seepage Meters'!DA14</f>
        <v>33.002434360543106</v>
      </c>
      <c r="AL13" s="305">
        <f>'Seepage Meters'!DB14</f>
        <v>4.4244662242521926</v>
      </c>
      <c r="AM13" s="299">
        <f>'Seepage Meters'!DM14</f>
        <v>38.76357560568087</v>
      </c>
      <c r="AN13" s="300">
        <f>'Seepage Meters'!DN14</f>
        <v>4.9254827586206904</v>
      </c>
      <c r="AO13" s="301">
        <f>'Seepage Meters'!DO14</f>
        <v>88.619494550321889</v>
      </c>
      <c r="AP13" s="302">
        <f>'Seepage Meters'!DP14</f>
        <v>34.352084771386259</v>
      </c>
      <c r="AQ13" s="305">
        <f>'Seepage Meters'!DQ14</f>
        <v>4.4114908342946109</v>
      </c>
      <c r="AR13" s="299">
        <f>'Seepage Meters'!EB14</f>
        <v>39.128123338649743</v>
      </c>
      <c r="AS13" s="300">
        <f>'Seepage Meters'!EC14</f>
        <v>3.7518840579710147</v>
      </c>
      <c r="AT13" s="301">
        <f>'Seepage Meters'!ED14</f>
        <v>91.331136649789713</v>
      </c>
      <c r="AU13" s="302">
        <f>'Seepage Meters'!EE14</f>
        <v>35.736159794920461</v>
      </c>
      <c r="AV13" s="305">
        <f>'Seepage Meters'!EF14</f>
        <v>3.3919635437292825</v>
      </c>
      <c r="AW13" s="299">
        <f>'Seepage Meters'!EQ14</f>
        <v>42.266586005242907</v>
      </c>
      <c r="AX13" s="300">
        <f>'Seepage Meters'!ER14</f>
        <v>11.433129770992366</v>
      </c>
      <c r="AY13" s="301">
        <f>'Seepage Meters'!ES14</f>
        <v>73.583341564250532</v>
      </c>
      <c r="AZ13" s="302">
        <f>'Seepage Meters'!ET14</f>
        <v>31.1011663477856</v>
      </c>
      <c r="BA13" s="305">
        <f>'Seepage Meters'!EU14</f>
        <v>11.165419657457306</v>
      </c>
    </row>
    <row r="14" spans="2:53" x14ac:dyDescent="0.25">
      <c r="B14" s="303">
        <v>10</v>
      </c>
      <c r="C14" s="299">
        <f>'Seepage Meters'!O15</f>
        <v>29.941520467836256</v>
      </c>
      <c r="D14" s="300">
        <f>'Seepage Meters'!P15</f>
        <v>4.6500000000000004</v>
      </c>
      <c r="E14" s="301">
        <f>'Seepage Meters'!Q15</f>
        <v>89.256007393715336</v>
      </c>
      <c r="F14" s="302">
        <f>'Seepage Meters'!R15</f>
        <v>26.724605722562718</v>
      </c>
      <c r="G14" s="305">
        <f>'Seepage Meters'!S15</f>
        <v>3.216914745273538</v>
      </c>
      <c r="H14" s="299">
        <f>'Seepage Meters'!AC15</f>
        <v>30.855765367617519</v>
      </c>
      <c r="I14" s="300">
        <f>'Seepage Meters'!AD15</f>
        <v>4.5860000000000003</v>
      </c>
      <c r="J14" s="301">
        <f>'Seepage Meters'!AE15</f>
        <v>89.403881700554535</v>
      </c>
      <c r="K14" s="302">
        <f>'Seepage Meters'!AF15</f>
        <v>27.58625196706544</v>
      </c>
      <c r="L14" s="305">
        <f>'Seepage Meters'!AG15</f>
        <v>3.2695134005520785</v>
      </c>
      <c r="M14" s="299">
        <f>'Seepage Meters'!AQ15</f>
        <v>30.661268556005389</v>
      </c>
      <c r="N14" s="300">
        <f>'Seepage Meters'!AR15</f>
        <v>4.1420000000000003</v>
      </c>
      <c r="O14" s="301">
        <f>'Seepage Meters'!AS15</f>
        <v>90.429759704251381</v>
      </c>
      <c r="P14" s="302">
        <f>'Seepage Meters'!AT15</f>
        <v>27.726911477470864</v>
      </c>
      <c r="Q14" s="305">
        <f>'Seepage Meters'!AU15</f>
        <v>2.934357078534525</v>
      </c>
      <c r="R14" s="299">
        <f>'Seepage Meters'!BE15</f>
        <v>30.149447693307344</v>
      </c>
      <c r="S14" s="300">
        <f>'Seepage Meters'!BF15</f>
        <v>3.1900000000000004</v>
      </c>
      <c r="T14" s="301">
        <f>'Seepage Meters'!BG15</f>
        <v>92.629390018484287</v>
      </c>
      <c r="U14" s="302">
        <f>'Seepage Meters'!BH15</f>
        <v>27.927249492252571</v>
      </c>
      <c r="V14" s="305">
        <f>'Seepage Meters'!BI15</f>
        <v>2.2221982010547734</v>
      </c>
      <c r="W14" s="299">
        <f>'Seepage Meters'!BS15</f>
        <v>33.198380566801639</v>
      </c>
      <c r="X14" s="300">
        <f>'Seepage Meters'!BT15</f>
        <v>3.19</v>
      </c>
      <c r="Y14" s="301">
        <f>'Seepage Meters'!BU15</f>
        <v>92.629390018484287</v>
      </c>
      <c r="Z14" s="302">
        <f>'Seepage Meters'!BV15</f>
        <v>30.751457415043383</v>
      </c>
      <c r="AA14" s="305">
        <f>'Seepage Meters'!BW15</f>
        <v>2.4469231517582557</v>
      </c>
      <c r="AB14" s="292"/>
      <c r="AC14" s="299">
        <f>'Seepage Meters'!CI15</f>
        <v>30.374443571615622</v>
      </c>
      <c r="AD14" s="300">
        <f>'Seepage Meters'!CJ15</f>
        <v>7.8886206896551716</v>
      </c>
      <c r="AE14" s="301">
        <f>'Seepage Meters'!CK15</f>
        <v>81.773057556249611</v>
      </c>
      <c r="AF14" s="302">
        <f>'Seepage Meters'!CL15</f>
        <v>24.8381112242078</v>
      </c>
      <c r="AG14" s="305">
        <f>'Seepage Meters'!CM15</f>
        <v>5.5363323474078214</v>
      </c>
      <c r="AH14" s="299">
        <f>'Seepage Meters'!CX15</f>
        <v>30.973986690865082</v>
      </c>
      <c r="AI14" s="300">
        <f>'Seepage Meters'!CY15</f>
        <v>5.377851562500001</v>
      </c>
      <c r="AJ14" s="301">
        <f>'Seepage Meters'!CZ15</f>
        <v>87.574280123613676</v>
      </c>
      <c r="AK14" s="302">
        <f>'Seepage Meters'!DA15</f>
        <v>27.125245870109005</v>
      </c>
      <c r="AL14" s="305">
        <f>'Seepage Meters'!DB15</f>
        <v>3.8487408207560776</v>
      </c>
      <c r="AM14" s="299">
        <f>'Seepage Meters'!DM15</f>
        <v>29.629629629629626</v>
      </c>
      <c r="AN14" s="300">
        <f>'Seepage Meters'!DN15</f>
        <v>5.3316917293233086</v>
      </c>
      <c r="AO14" s="301">
        <f>'Seepage Meters'!DO15</f>
        <v>87.680934081970179</v>
      </c>
      <c r="AP14" s="302">
        <f>'Seepage Meters'!DP15</f>
        <v>25.979536024287459</v>
      </c>
      <c r="AQ14" s="305">
        <f>'Seepage Meters'!DQ15</f>
        <v>3.6500936053421675</v>
      </c>
      <c r="AR14" s="299">
        <f>'Seepage Meters'!EB15</f>
        <v>29.487861066808446</v>
      </c>
      <c r="AS14" s="300">
        <f>'Seepage Meters'!EC15</f>
        <v>3.5251442307692318</v>
      </c>
      <c r="AT14" s="301">
        <f>'Seepage Meters'!ED15</f>
        <v>91.855027193231905</v>
      </c>
      <c r="AU14" s="302">
        <f>'Seepage Meters'!EE15</f>
        <v>27.086082801619341</v>
      </c>
      <c r="AV14" s="305">
        <f>'Seepage Meters'!EF15</f>
        <v>2.4017782651891046</v>
      </c>
      <c r="AW14" s="299">
        <f>'Seepage Meters'!EQ15</f>
        <v>23.923444976076556</v>
      </c>
      <c r="AX14" s="300">
        <f>'Seepage Meters'!ER15</f>
        <v>3.5651333333333337</v>
      </c>
      <c r="AY14" s="301">
        <f>'Seepage Meters'!ES15</f>
        <v>91.762630930375849</v>
      </c>
      <c r="AZ14" s="302">
        <f>'Seepage Meters'!ET15</f>
        <v>21.952782519228673</v>
      </c>
      <c r="BA14" s="305">
        <f>'Seepage Meters'!EU15</f>
        <v>1.970662456847883</v>
      </c>
    </row>
    <row r="15" spans="2:53" x14ac:dyDescent="0.25">
      <c r="B15" s="303">
        <v>11</v>
      </c>
      <c r="C15" s="299">
        <f>'Seepage Meters'!O16</f>
        <v>50.588008482745366</v>
      </c>
      <c r="D15" s="300">
        <f>'Seepage Meters'!P16</f>
        <v>6.03</v>
      </c>
      <c r="E15" s="301">
        <f>'Seepage Meters'!Q16</f>
        <v>86.067467652495381</v>
      </c>
      <c r="F15" s="302">
        <f>'Seepage Meters'!R16</f>
        <v>43.539817836928485</v>
      </c>
      <c r="G15" s="305">
        <f>'Seepage Meters'!S16</f>
        <v>7.0481906458168808</v>
      </c>
      <c r="H15" s="299">
        <f>'Seepage Meters'!AC16</f>
        <v>57.445940432476533</v>
      </c>
      <c r="I15" s="300">
        <f>'Seepage Meters'!AD16</f>
        <v>6.55</v>
      </c>
      <c r="J15" s="301">
        <f>'Seepage Meters'!AE16</f>
        <v>84.865988909426989</v>
      </c>
      <c r="K15" s="302">
        <f>'Seepage Meters'!AF16</f>
        <v>48.752065436341574</v>
      </c>
      <c r="L15" s="305">
        <f>'Seepage Meters'!AG16</f>
        <v>8.6938749961349586</v>
      </c>
      <c r="M15" s="299">
        <f>'Seepage Meters'!AQ16</f>
        <v>57.41626794258373</v>
      </c>
      <c r="N15" s="300">
        <f>'Seepage Meters'!AR16</f>
        <v>6.1</v>
      </c>
      <c r="O15" s="301">
        <f>'Seepage Meters'!AS16</f>
        <v>85.905730129390008</v>
      </c>
      <c r="P15" s="302">
        <f>'Seepage Meters'!AT16</f>
        <v>49.323864189123448</v>
      </c>
      <c r="Q15" s="305">
        <f>'Seepage Meters'!AU16</f>
        <v>8.0924037534602817</v>
      </c>
      <c r="R15" s="299">
        <f>'Seepage Meters'!BE16</f>
        <v>60.298895386614689</v>
      </c>
      <c r="S15" s="300">
        <f>'Seepage Meters'!BF16</f>
        <v>7.84</v>
      </c>
      <c r="T15" s="301">
        <f>'Seepage Meters'!BG16</f>
        <v>81.885397412199623</v>
      </c>
      <c r="U15" s="302">
        <f>'Seepage Meters'!BH16</f>
        <v>49.375990122495942</v>
      </c>
      <c r="V15" s="305">
        <f>'Seepage Meters'!BI16</f>
        <v>10.922905264118747</v>
      </c>
      <c r="W15" s="299">
        <f>'Seepage Meters'!BS16</f>
        <v>59.955714529041074</v>
      </c>
      <c r="X15" s="300">
        <f>'Seepage Meters'!BT16</f>
        <v>11.16</v>
      </c>
      <c r="Y15" s="301">
        <f>'Seepage Meters'!BU16</f>
        <v>74.21441774491683</v>
      </c>
      <c r="Z15" s="302">
        <f>'Seepage Meters'!BV16</f>
        <v>44.49578444253234</v>
      </c>
      <c r="AA15" s="305">
        <f>'Seepage Meters'!BW16</f>
        <v>15.459930086508734</v>
      </c>
      <c r="AB15" s="292"/>
      <c r="AC15" s="299">
        <f>'Seepage Meters'!CI16</f>
        <v>55.715045188729427</v>
      </c>
      <c r="AD15" s="300">
        <f>'Seepage Meters'!CJ16</f>
        <v>8.2608206106870217</v>
      </c>
      <c r="AE15" s="301">
        <f>'Seepage Meters'!CK16</f>
        <v>80.913076222996722</v>
      </c>
      <c r="AF15" s="302">
        <f>'Seepage Meters'!CL16</f>
        <v>45.080756981233705</v>
      </c>
      <c r="AG15" s="305">
        <f>'Seepage Meters'!CM16</f>
        <v>10.634288207495722</v>
      </c>
      <c r="AH15" s="299">
        <f>'Seepage Meters'!CX16</f>
        <v>55.902468034492983</v>
      </c>
      <c r="AI15" s="300">
        <f>'Seepage Meters'!CY16</f>
        <v>6.1234042553191479</v>
      </c>
      <c r="AJ15" s="301">
        <f>'Seepage Meters'!CZ16</f>
        <v>85.851653753883681</v>
      </c>
      <c r="AK15" s="302">
        <f>'Seepage Meters'!DA16</f>
        <v>47.993193296848425</v>
      </c>
      <c r="AL15" s="305">
        <f>'Seepage Meters'!DB16</f>
        <v>7.9092747376445587</v>
      </c>
      <c r="AM15" s="299">
        <f>'Seepage Meters'!DM16</f>
        <v>59.259259259259252</v>
      </c>
      <c r="AN15" s="300">
        <f>'Seepage Meters'!DN16</f>
        <v>6.0239473684210525</v>
      </c>
      <c r="AO15" s="301">
        <f>'Seepage Meters'!DO16</f>
        <v>86.081452475921765</v>
      </c>
      <c r="AP15" s="302">
        <f>'Seepage Meters'!DP16</f>
        <v>51.011231096842522</v>
      </c>
      <c r="AQ15" s="305">
        <f>'Seepage Meters'!DQ16</f>
        <v>8.2480281624167304</v>
      </c>
      <c r="AR15" s="299">
        <f>'Seepage Meters'!EB16</f>
        <v>59.82633351054406</v>
      </c>
      <c r="AS15" s="300">
        <f>'Seepage Meters'!EC16</f>
        <v>7.2864454976303321</v>
      </c>
      <c r="AT15" s="301">
        <f>'Seepage Meters'!ED16</f>
        <v>83.164405042443775</v>
      </c>
      <c r="AU15" s="302">
        <f>'Seepage Meters'!EE16</f>
        <v>49.754214322752134</v>
      </c>
      <c r="AV15" s="305">
        <f>'Seepage Meters'!EF16</f>
        <v>10.072119187791927</v>
      </c>
      <c r="AW15" s="299">
        <f>'Seepage Meters'!EQ16</f>
        <v>59.96810207336523</v>
      </c>
      <c r="AX15" s="300">
        <f>'Seepage Meters'!ER16</f>
        <v>3.1436702127659575</v>
      </c>
      <c r="AY15" s="301">
        <f>'Seepage Meters'!ES16</f>
        <v>92.736436661816185</v>
      </c>
      <c r="AZ15" s="302">
        <f>'Seepage Meters'!ET16</f>
        <v>55.612280996559633</v>
      </c>
      <c r="BA15" s="305">
        <f>'Seepage Meters'!EU16</f>
        <v>4.3558210768055972</v>
      </c>
    </row>
    <row r="16" spans="2:53" x14ac:dyDescent="0.25">
      <c r="B16" s="303">
        <v>12</v>
      </c>
      <c r="C16" s="299">
        <f>'Seepage Meters'!O17</f>
        <v>57.682668208983955</v>
      </c>
      <c r="D16" s="300">
        <f>'Seepage Meters'!P17</f>
        <v>1.54</v>
      </c>
      <c r="E16" s="301">
        <f>'Seepage Meters'!Q17</f>
        <v>96.441774491682082</v>
      </c>
      <c r="F16" s="302">
        <f>'Seepage Meters'!R17</f>
        <v>55.630188794893499</v>
      </c>
      <c r="G16" s="305">
        <f>'Seepage Meters'!S17</f>
        <v>2.0524794140904561</v>
      </c>
      <c r="H16" s="299">
        <f>'Seepage Meters'!AC17</f>
        <v>54.412955465587061</v>
      </c>
      <c r="I16" s="300">
        <f>'Seepage Meters'!AD17</f>
        <v>2.3610000000000002</v>
      </c>
      <c r="J16" s="301">
        <f>'Seepage Meters'!AE17</f>
        <v>94.544824399260648</v>
      </c>
      <c r="K16" s="302">
        <f>'Seepage Meters'!AF17</f>
        <v>51.444633195387183</v>
      </c>
      <c r="L16" s="305">
        <f>'Seepage Meters'!AG17</f>
        <v>2.9683222701998773</v>
      </c>
      <c r="M16" s="299">
        <f>'Seepage Meters'!AQ17</f>
        <v>60.211597696531413</v>
      </c>
      <c r="N16" s="300">
        <f>'Seepage Meters'!AR17</f>
        <v>2.7509999999999999</v>
      </c>
      <c r="O16" s="301">
        <f>'Seepage Meters'!AS17</f>
        <v>93.64371534195935</v>
      </c>
      <c r="P16" s="302">
        <f>'Seepage Meters'!AT17</f>
        <v>56.384377149785635</v>
      </c>
      <c r="Q16" s="305">
        <f>'Seepage Meters'!AU17</f>
        <v>3.8272205467457781</v>
      </c>
      <c r="R16" s="299">
        <f>'Seepage Meters'!BE17</f>
        <v>55.72449642625088</v>
      </c>
      <c r="S16" s="300">
        <f>'Seepage Meters'!BF17</f>
        <v>5.3</v>
      </c>
      <c r="T16" s="301">
        <f>'Seepage Meters'!BG17</f>
        <v>87.754158964879863</v>
      </c>
      <c r="U16" s="302">
        <f>'Seepage Meters'!BH17</f>
        <v>48.900563176271</v>
      </c>
      <c r="V16" s="305">
        <f>'Seepage Meters'!BI17</f>
        <v>6.8239332499798806</v>
      </c>
      <c r="W16" s="299">
        <f>'Seepage Meters'!BS17</f>
        <v>62.078272604588335</v>
      </c>
      <c r="X16" s="300">
        <f>'Seepage Meters'!BT17</f>
        <v>7.82</v>
      </c>
      <c r="Y16" s="301">
        <f>'Seepage Meters'!BU17</f>
        <v>81.931608133086868</v>
      </c>
      <c r="Z16" s="302">
        <f>'Seepage Meters'!BV17</f>
        <v>50.861727046180732</v>
      </c>
      <c r="AA16" s="305">
        <f>'Seepage Meters'!BW17</f>
        <v>11.216545558407603</v>
      </c>
      <c r="AB16" s="292"/>
      <c r="AC16" s="299">
        <f>'Seepage Meters'!CI17</f>
        <v>58.250890383854369</v>
      </c>
      <c r="AD16" s="300">
        <f>'Seepage Meters'!CJ17</f>
        <v>3.637826086956522</v>
      </c>
      <c r="AE16" s="301">
        <f>'Seepage Meters'!CK17</f>
        <v>91.594671702965528</v>
      </c>
      <c r="AF16" s="302">
        <f>'Seepage Meters'!CL17</f>
        <v>53.354711811145727</v>
      </c>
      <c r="AG16" s="305">
        <f>'Seepage Meters'!CM17</f>
        <v>4.8961785727086422</v>
      </c>
      <c r="AH16" s="299">
        <f>'Seepage Meters'!CX17</f>
        <v>57.579847053531239</v>
      </c>
      <c r="AI16" s="300">
        <f>'Seepage Meters'!CY17</f>
        <v>3.5426791666666664</v>
      </c>
      <c r="AJ16" s="301">
        <f>'Seepage Meters'!CZ17</f>
        <v>91.814512091805298</v>
      </c>
      <c r="AK16" s="302">
        <f>'Seepage Meters'!DA17</f>
        <v>52.866655635407433</v>
      </c>
      <c r="AL16" s="305">
        <f>'Seepage Meters'!DB17</f>
        <v>4.7131914181238059</v>
      </c>
      <c r="AM16" s="299">
        <f>'Seepage Meters'!DM17</f>
        <v>57.477025898078594</v>
      </c>
      <c r="AN16" s="300">
        <f>'Seepage Meters'!DN17</f>
        <v>3.4813875968992249</v>
      </c>
      <c r="AO16" s="301">
        <f>'Seepage Meters'!DO17</f>
        <v>91.95612847296853</v>
      </c>
      <c r="AP16" s="302">
        <f>'Seepage Meters'!DP17</f>
        <v>52.853647777278546</v>
      </c>
      <c r="AQ16" s="305">
        <f>'Seepage Meters'!DQ17</f>
        <v>4.623378120800048</v>
      </c>
      <c r="AR16" s="299">
        <f>'Seepage Meters'!EB17</f>
        <v>59.826333510543968</v>
      </c>
      <c r="AS16" s="300">
        <f>'Seepage Meters'!EC17</f>
        <v>4.1172511848341227</v>
      </c>
      <c r="AT16" s="301">
        <f>'Seepage Meters'!ED17</f>
        <v>90.486942733747398</v>
      </c>
      <c r="AU16" s="302">
        <f>'Seepage Meters'!EE17</f>
        <v>54.135020143386647</v>
      </c>
      <c r="AV16" s="305">
        <f>'Seepage Meters'!EF17</f>
        <v>5.6913133671573206</v>
      </c>
      <c r="AW16" s="299">
        <f>'Seepage Meters'!EQ17</f>
        <v>60.24048886260595</v>
      </c>
      <c r="AX16" s="300">
        <f>'Seepage Meters'!ER17</f>
        <v>4.3736125654450264</v>
      </c>
      <c r="AY16" s="301">
        <f>'Seepage Meters'!ES17</f>
        <v>89.894610523463427</v>
      </c>
      <c r="AZ16" s="302">
        <f>'Seepage Meters'!ET17</f>
        <v>54.152952840469979</v>
      </c>
      <c r="BA16" s="305">
        <f>'Seepage Meters'!EU17</f>
        <v>6.0875360221359713</v>
      </c>
    </row>
    <row r="17" spans="2:53" ht="9" customHeight="1" x14ac:dyDescent="0.25">
      <c r="B17" s="303"/>
      <c r="C17" s="299"/>
      <c r="D17" s="300"/>
      <c r="E17" s="301"/>
      <c r="F17" s="302"/>
      <c r="G17" s="305"/>
      <c r="H17" s="299"/>
      <c r="I17" s="300"/>
      <c r="J17" s="301"/>
      <c r="K17" s="302"/>
      <c r="L17" s="305"/>
      <c r="M17" s="299"/>
      <c r="N17" s="300"/>
      <c r="O17" s="301"/>
      <c r="P17" s="302"/>
      <c r="Q17" s="305"/>
      <c r="R17" s="299"/>
      <c r="S17" s="300"/>
      <c r="T17" s="301"/>
      <c r="U17" s="302"/>
      <c r="V17" s="305"/>
      <c r="W17" s="299"/>
      <c r="X17" s="300"/>
      <c r="Y17" s="301"/>
      <c r="Z17" s="302"/>
      <c r="AA17" s="305"/>
      <c r="AB17" s="292"/>
      <c r="AC17" s="299"/>
      <c r="AD17" s="300"/>
      <c r="AE17" s="301"/>
      <c r="AF17" s="302"/>
      <c r="AG17" s="305"/>
      <c r="AH17" s="299"/>
      <c r="AI17" s="300"/>
      <c r="AJ17" s="301"/>
      <c r="AK17" s="302"/>
      <c r="AL17" s="305"/>
      <c r="AM17" s="299"/>
      <c r="AN17" s="300"/>
      <c r="AO17" s="301"/>
      <c r="AP17" s="302"/>
      <c r="AQ17" s="305"/>
      <c r="AR17" s="299"/>
      <c r="AS17" s="300"/>
      <c r="AT17" s="301"/>
      <c r="AU17" s="302"/>
      <c r="AV17" s="305"/>
      <c r="AW17" s="299"/>
      <c r="AX17" s="300"/>
      <c r="AY17" s="301"/>
      <c r="AZ17" s="302"/>
      <c r="BA17" s="305"/>
    </row>
    <row r="18" spans="2:53" x14ac:dyDescent="0.25">
      <c r="B18" s="303">
        <v>13</v>
      </c>
      <c r="C18" s="299">
        <f>'Seepage Meters'!O19</f>
        <v>11.347517730496437</v>
      </c>
      <c r="D18" s="300">
        <f>'Seepage Meters'!P19</f>
        <v>34.01</v>
      </c>
      <c r="E18" s="301">
        <f>'Seepage Meters'!Q19</f>
        <v>21.418669131238456</v>
      </c>
      <c r="F18" s="302">
        <f>'Seepage Meters'!R19</f>
        <v>2.4304872773036506</v>
      </c>
      <c r="G18" s="305">
        <f>'Seepage Meters'!S19</f>
        <v>8.9170304531927869</v>
      </c>
      <c r="H18" s="299">
        <f>'Seepage Meters'!AC19</f>
        <v>8.4210526315789505</v>
      </c>
      <c r="I18" s="300">
        <f>'Seepage Meters'!AD19</f>
        <v>33.83</v>
      </c>
      <c r="J18" s="301">
        <f>'Seepage Meters'!AE19</f>
        <v>21.834565619223667</v>
      </c>
      <c r="K18" s="302">
        <f>'Seepage Meters'!AF19</f>
        <v>1.8387002626714672</v>
      </c>
      <c r="L18" s="305">
        <f>'Seepage Meters'!AG19</f>
        <v>6.5823523689074834</v>
      </c>
      <c r="M18" s="299">
        <f>'Seepage Meters'!AQ19</f>
        <v>7.4996651935181475</v>
      </c>
      <c r="N18" s="300">
        <f>'Seepage Meters'!AR19</f>
        <v>34.42</v>
      </c>
      <c r="O18" s="301">
        <f>'Seepage Meters'!AS19</f>
        <v>20.471349353049906</v>
      </c>
      <c r="P18" s="302">
        <f>'Seepage Meters'!AT19</f>
        <v>1.5352826620741862</v>
      </c>
      <c r="Q18" s="305">
        <f>'Seepage Meters'!AU19</f>
        <v>5.9643825314439614</v>
      </c>
      <c r="R18" s="299">
        <f>'Seepage Meters'!BE19</f>
        <v>8.4623323013415881</v>
      </c>
      <c r="S18" s="300">
        <f>'Seepage Meters'!BF19</f>
        <v>34.04</v>
      </c>
      <c r="T18" s="301">
        <f>'Seepage Meters'!BG19</f>
        <v>21.349353049907581</v>
      </c>
      <c r="U18" s="302">
        <f>'Seepage Meters'!BH19</f>
        <v>1.8066531992697847</v>
      </c>
      <c r="V18" s="305">
        <f>'Seepage Meters'!BI19</f>
        <v>6.6556791020718036</v>
      </c>
      <c r="W18" s="299">
        <f>'Seepage Meters'!BS19</f>
        <v>10.796221322537118</v>
      </c>
      <c r="X18" s="300">
        <f>'Seepage Meters'!BT19</f>
        <v>32.25</v>
      </c>
      <c r="Y18" s="301">
        <f>'Seepage Meters'!BU19</f>
        <v>25.485212569316083</v>
      </c>
      <c r="Z18" s="302">
        <f>'Seepage Meters'!BV19</f>
        <v>2.7514399535024125</v>
      </c>
      <c r="AA18" s="305">
        <f>'Seepage Meters'!BW19</f>
        <v>8.0447813690347054</v>
      </c>
      <c r="AB18" s="292"/>
      <c r="AC18" s="299">
        <f>'Seepage Meters'!CI19</f>
        <v>13.609782030834669</v>
      </c>
      <c r="AD18" s="300">
        <f>'Seepage Meters'!CJ19</f>
        <v>33.214218750000001</v>
      </c>
      <c r="AE18" s="301">
        <f>'Seepage Meters'!CK19</f>
        <v>23.257350392791128</v>
      </c>
      <c r="AF18" s="302">
        <f>'Seepage Meters'!CL19</f>
        <v>3.1652746946063433</v>
      </c>
      <c r="AG18" s="305">
        <f>'Seepage Meters'!CM19</f>
        <v>10.444507336228327</v>
      </c>
      <c r="AH18" s="299">
        <f>'Seepage Meters'!CX19</f>
        <v>9.3567251461988281</v>
      </c>
      <c r="AI18" s="300">
        <f>'Seepage Meters'!CY19</f>
        <v>38.914500000000004</v>
      </c>
      <c r="AJ18" s="301">
        <f>'Seepage Meters'!CZ19</f>
        <v>10.08664510166358</v>
      </c>
      <c r="AK18" s="302">
        <f>'Seepage Meters'!DA19</f>
        <v>0.94377965863518853</v>
      </c>
      <c r="AL18" s="305">
        <f>'Seepage Meters'!DB19</f>
        <v>8.4129454875636398</v>
      </c>
      <c r="AM18" s="299">
        <f>'Seepage Meters'!DM19</f>
        <v>10.693400167084386</v>
      </c>
      <c r="AN18" s="300">
        <f>'Seepage Meters'!DN19</f>
        <v>35.560416666666669</v>
      </c>
      <c r="AO18" s="301">
        <f>'Seepage Meters'!DO19</f>
        <v>17.836375539125076</v>
      </c>
      <c r="AP18" s="302">
        <f>'Seepage Meters'!DP19</f>
        <v>1.9073150117025994</v>
      </c>
      <c r="AQ18" s="305">
        <f>'Seepage Meters'!DQ19</f>
        <v>8.7860851553817874</v>
      </c>
      <c r="AR18" s="299">
        <f>'Seepage Meters'!EB19</f>
        <v>8.3921143063845065</v>
      </c>
      <c r="AS18" s="300">
        <f>'Seepage Meters'!EC19</f>
        <v>40.876206896551722</v>
      </c>
      <c r="AT18" s="301">
        <f>'Seepage Meters'!ED19</f>
        <v>5.5540506087067456</v>
      </c>
      <c r="AU18" s="302">
        <f>'Seepage Meters'!EE19</f>
        <v>0.46610227571711454</v>
      </c>
      <c r="AV18" s="305">
        <f>'Seepage Meters'!EF19</f>
        <v>7.9260120306673922</v>
      </c>
      <c r="AW18" s="299">
        <f>'Seepage Meters'!EQ19</f>
        <v>7.7972709551656925</v>
      </c>
      <c r="AX18" s="300">
        <f>'Seepage Meters'!ER19</f>
        <v>40.564599999999999</v>
      </c>
      <c r="AY18" s="301">
        <f>'Seepage Meters'!ES19</f>
        <v>6.2740295748613732</v>
      </c>
      <c r="AZ18" s="302">
        <f>'Seepage Meters'!ET19</f>
        <v>0.48920308575917137</v>
      </c>
      <c r="BA18" s="305">
        <f>'Seepage Meters'!EU19</f>
        <v>7.3080678694065213</v>
      </c>
    </row>
    <row r="19" spans="2:53" x14ac:dyDescent="0.25">
      <c r="B19" s="303">
        <v>14</v>
      </c>
      <c r="C19" s="299">
        <f>'Seepage Meters'!O20</f>
        <v>13.000923361034157</v>
      </c>
      <c r="D19" s="300">
        <f>'Seepage Meters'!P20</f>
        <v>32.979999999999997</v>
      </c>
      <c r="E19" s="301">
        <f>'Seepage Meters'!Q20</f>
        <v>23.798521256931618</v>
      </c>
      <c r="F19" s="302">
        <f>'Seepage Meters'!R20</f>
        <v>3.0940275096731029</v>
      </c>
      <c r="G19" s="305">
        <f>'Seepage Meters'!S20</f>
        <v>9.906895851361055</v>
      </c>
      <c r="H19" s="299">
        <f>'Seepage Meters'!AC20</f>
        <v>12.091767881241571</v>
      </c>
      <c r="I19" s="300">
        <f>'Seepage Meters'!AD20</f>
        <v>33.04</v>
      </c>
      <c r="J19" s="301">
        <f>'Seepage Meters'!AE20</f>
        <v>23.659889094269875</v>
      </c>
      <c r="K19" s="302">
        <f>'Seepage Meters'!AF20</f>
        <v>2.860898870238302</v>
      </c>
      <c r="L19" s="305">
        <f>'Seepage Meters'!AG20</f>
        <v>9.2308690110032696</v>
      </c>
      <c r="M19" s="299">
        <f>'Seepage Meters'!AQ20</f>
        <v>11.570912012856571</v>
      </c>
      <c r="N19" s="300">
        <f>'Seepage Meters'!AR20</f>
        <v>32.409999999999997</v>
      </c>
      <c r="O19" s="301">
        <f>'Seepage Meters'!AS20</f>
        <v>25.115526802218124</v>
      </c>
      <c r="P19" s="302">
        <f>'Seepage Meters'!AT20</f>
        <v>2.9060955078500688</v>
      </c>
      <c r="Q19" s="305">
        <f>'Seepage Meters'!AU20</f>
        <v>8.6648165050065025</v>
      </c>
      <c r="R19" s="299">
        <f>'Seepage Meters'!BE20</f>
        <v>11.435997400909681</v>
      </c>
      <c r="S19" s="300">
        <f>'Seepage Meters'!BF20</f>
        <v>33.75</v>
      </c>
      <c r="T19" s="301">
        <f>'Seepage Meters'!BG20</f>
        <v>22.019408502772645</v>
      </c>
      <c r="U19" s="302">
        <f>'Seepage Meters'!BH20</f>
        <v>2.518138984072765</v>
      </c>
      <c r="V19" s="305">
        <f>'Seepage Meters'!BI20</f>
        <v>8.9178584168369159</v>
      </c>
      <c r="W19" s="299">
        <f>'Seepage Meters'!BS20</f>
        <v>13.495276653171377</v>
      </c>
      <c r="X19" s="300">
        <f>'Seepage Meters'!BT20</f>
        <v>31.03</v>
      </c>
      <c r="Y19" s="301">
        <f>'Seepage Meters'!BU20</f>
        <v>28.304066543438079</v>
      </c>
      <c r="Z19" s="302">
        <f>'Seepage Meters'!BV20</f>
        <v>3.8197120841346903</v>
      </c>
      <c r="AA19" s="305">
        <f>'Seepage Meters'!BW20</f>
        <v>9.6755645690366876</v>
      </c>
      <c r="AB19" s="292"/>
      <c r="AC19" s="299">
        <f>'Seepage Meters'!CI20</f>
        <v>16.251154201292714</v>
      </c>
      <c r="AD19" s="300">
        <f>'Seepage Meters'!CJ20</f>
        <v>34.293181818181822</v>
      </c>
      <c r="AE19" s="301">
        <f>'Seepage Meters'!CK20</f>
        <v>20.764367333221301</v>
      </c>
      <c r="AF19" s="302">
        <f>'Seepage Meters'!CL20</f>
        <v>3.374449354244645</v>
      </c>
      <c r="AG19" s="305">
        <f>'Seepage Meters'!CM20</f>
        <v>12.876704847048069</v>
      </c>
      <c r="AH19" s="299">
        <f>'Seepage Meters'!CX20</f>
        <v>12.369907820398449</v>
      </c>
      <c r="AI19" s="300">
        <f>'Seepage Meters'!CY20</f>
        <v>37.936442307692296</v>
      </c>
      <c r="AJ19" s="301">
        <f>'Seepage Meters'!CZ20</f>
        <v>12.346482653206342</v>
      </c>
      <c r="AK19" s="302">
        <f>'Seepage Meters'!DA20</f>
        <v>1.5272485232631092</v>
      </c>
      <c r="AL19" s="305">
        <f>'Seepage Meters'!DB20</f>
        <v>10.84265929713534</v>
      </c>
      <c r="AM19" s="299">
        <f>'Seepage Meters'!DM20</f>
        <v>12.252854358117512</v>
      </c>
      <c r="AN19" s="300">
        <f>'Seepage Meters'!DN20</f>
        <v>37.036090909090902</v>
      </c>
      <c r="AO19" s="301">
        <f>'Seepage Meters'!DO20</f>
        <v>14.426777012266864</v>
      </c>
      <c r="AP19" s="302">
        <f>'Seepage Meters'!DP20</f>
        <v>1.767691975883436</v>
      </c>
      <c r="AQ19" s="305">
        <f>'Seepage Meters'!DQ20</f>
        <v>10.485162382234076</v>
      </c>
      <c r="AR19" s="299">
        <f>'Seepage Meters'!EB20</f>
        <v>10.996563573883163</v>
      </c>
      <c r="AS19" s="300">
        <f>'Seepage Meters'!EC20</f>
        <v>38.82131578947368</v>
      </c>
      <c r="AT19" s="301">
        <f>'Seepage Meters'!ED20</f>
        <v>10.301950578850096</v>
      </c>
      <c r="AU19" s="302">
        <f>'Seepage Meters'!EE20</f>
        <v>1.1328605447532754</v>
      </c>
      <c r="AV19" s="305">
        <f>'Seepage Meters'!EF20</f>
        <v>9.8637030291298871</v>
      </c>
      <c r="AW19" s="299">
        <f>'Seepage Meters'!EQ20</f>
        <v>11.413148255253519</v>
      </c>
      <c r="AX19" s="300">
        <f>'Seepage Meters'!ER20</f>
        <v>39.627567567567567</v>
      </c>
      <c r="AY19" s="301">
        <f>'Seepage Meters'!ES20</f>
        <v>8.4390767847329808</v>
      </c>
      <c r="AZ19" s="302">
        <f>'Seepage Meters'!ET20</f>
        <v>0.96316434481625701</v>
      </c>
      <c r="BA19" s="305">
        <f>'Seepage Meters'!EU20</f>
        <v>10.449983910437263</v>
      </c>
    </row>
    <row r="20" spans="2:53" x14ac:dyDescent="0.25">
      <c r="B20" s="303">
        <v>15</v>
      </c>
      <c r="C20" s="299">
        <f>'Seepage Meters'!O21</f>
        <v>54.093567251461927</v>
      </c>
      <c r="D20" s="300">
        <f>'Seepage Meters'!P21</f>
        <v>20.73</v>
      </c>
      <c r="E20" s="301">
        <f>'Seepage Meters'!Q21</f>
        <v>52.102587800369683</v>
      </c>
      <c r="F20" s="302">
        <f>'Seepage Meters'!R21</f>
        <v>28.184148371544971</v>
      </c>
      <c r="G20" s="305">
        <f>'Seepage Meters'!S21</f>
        <v>25.909418879916956</v>
      </c>
      <c r="H20" s="299">
        <f>'Seepage Meters'!AC21</f>
        <v>54.834761321909447</v>
      </c>
      <c r="I20" s="300">
        <f>'Seepage Meters'!AD21</f>
        <v>21.35</v>
      </c>
      <c r="J20" s="301">
        <f>'Seepage Meters'!AE21</f>
        <v>50.670055452865057</v>
      </c>
      <c r="K20" s="302">
        <f>'Seepage Meters'!AF21</f>
        <v>27.78480396925772</v>
      </c>
      <c r="L20" s="305">
        <f>'Seepage Meters'!AG21</f>
        <v>27.049957352651727</v>
      </c>
      <c r="M20" s="299">
        <f>'Seepage Meters'!AQ21</f>
        <v>58.925940806214015</v>
      </c>
      <c r="N20" s="300">
        <f>'Seepage Meters'!AR21</f>
        <v>22.13</v>
      </c>
      <c r="O20" s="301">
        <f>'Seepage Meters'!AS21</f>
        <v>48.867837338262483</v>
      </c>
      <c r="P20" s="302">
        <f>'Seepage Meters'!AT21</f>
        <v>28.795832903221502</v>
      </c>
      <c r="Q20" s="305">
        <f>'Seepage Meters'!AU21</f>
        <v>30.130107902992513</v>
      </c>
      <c r="R20" s="299">
        <f>'Seepage Meters'!BE21</f>
        <v>57.38791423001949</v>
      </c>
      <c r="S20" s="300">
        <f>'Seepage Meters'!BF21</f>
        <v>23.82</v>
      </c>
      <c r="T20" s="301">
        <f>'Seepage Meters'!BG21</f>
        <v>44.963031423290204</v>
      </c>
      <c r="U20" s="302">
        <f>'Seepage Meters'!BH21</f>
        <v>25.803345908414496</v>
      </c>
      <c r="V20" s="305">
        <f>'Seepage Meters'!BI21</f>
        <v>31.584568321604994</v>
      </c>
      <c r="W20" s="299">
        <f>'Seepage Meters'!BS21</f>
        <v>57.744360902255586</v>
      </c>
      <c r="X20" s="300">
        <f>'Seepage Meters'!BT21</f>
        <v>24.51</v>
      </c>
      <c r="Y20" s="301">
        <f>'Seepage Meters'!BU21</f>
        <v>43.368761552680219</v>
      </c>
      <c r="Z20" s="302">
        <f>'Seepage Meters'!BV21</f>
        <v>25.043014189818326</v>
      </c>
      <c r="AA20" s="305">
        <f>'Seepage Meters'!BW21</f>
        <v>32.701346712437257</v>
      </c>
      <c r="AB20" s="292"/>
      <c r="AC20" s="299">
        <f>'Seepage Meters'!CI21</f>
        <v>56.778309409888351</v>
      </c>
      <c r="AD20" s="300">
        <f>'Seepage Meters'!CJ21</f>
        <v>40.83280898876405</v>
      </c>
      <c r="AE20" s="301">
        <f>'Seepage Meters'!CK21</f>
        <v>5.6543230389000714</v>
      </c>
      <c r="AF20" s="302">
        <f>'Seepage Meters'!CL21</f>
        <v>3.2104290300612841</v>
      </c>
      <c r="AG20" s="305">
        <f>'Seepage Meters'!CM21</f>
        <v>53.567880379827066</v>
      </c>
      <c r="AH20" s="299">
        <f>'Seepage Meters'!CX21</f>
        <v>53.333333333333314</v>
      </c>
      <c r="AI20" s="300">
        <f>'Seepage Meters'!CY21</f>
        <v>26.316710526315791</v>
      </c>
      <c r="AJ20" s="301">
        <f>'Seepage Meters'!CZ21</f>
        <v>39.194291759898817</v>
      </c>
      <c r="AK20" s="302">
        <f>'Seepage Meters'!DA21</f>
        <v>20.903622271946027</v>
      </c>
      <c r="AL20" s="305">
        <f>'Seepage Meters'!DB21</f>
        <v>32.429711061387287</v>
      </c>
      <c r="AM20" s="299">
        <f>'Seepage Meters'!DM21</f>
        <v>51.424561403508761</v>
      </c>
      <c r="AN20" s="300">
        <f>'Seepage Meters'!DN21</f>
        <v>26.394388646288213</v>
      </c>
      <c r="AO20" s="301">
        <f>'Seepage Meters'!DO21</f>
        <v>39.014813663844237</v>
      </c>
      <c r="AP20" s="302">
        <f>'Seepage Meters'!DP21</f>
        <v>20.063196809028106</v>
      </c>
      <c r="AQ20" s="305">
        <f>'Seepage Meters'!DQ21</f>
        <v>31.361364594480655</v>
      </c>
      <c r="AR20" s="299">
        <f>'Seepage Meters'!EB21</f>
        <v>52.957135105805754</v>
      </c>
      <c r="AS20" s="300">
        <f>'Seepage Meters'!EC21</f>
        <v>28.416393442622947</v>
      </c>
      <c r="AT20" s="301">
        <f>'Seepage Meters'!ED21</f>
        <v>34.342898700039406</v>
      </c>
      <c r="AU20" s="302">
        <f>'Seepage Meters'!EE21</f>
        <v>18.187015263829878</v>
      </c>
      <c r="AV20" s="305">
        <f>'Seepage Meters'!EF21</f>
        <v>34.770119841975877</v>
      </c>
      <c r="AW20" s="299">
        <f>'Seepage Meters'!EQ21</f>
        <v>55.52342394447659</v>
      </c>
      <c r="AX20" s="300">
        <f>'Seepage Meters'!ER21</f>
        <v>26.515611111111109</v>
      </c>
      <c r="AY20" s="301">
        <f>'Seepage Meters'!ES21</f>
        <v>38.734724789484495</v>
      </c>
      <c r="AZ20" s="302">
        <f>'Seepage Meters'!ET21</f>
        <v>21.506845458591741</v>
      </c>
      <c r="BA20" s="305">
        <f>'Seepage Meters'!EU21</f>
        <v>34.01657848588485</v>
      </c>
    </row>
    <row r="21" spans="2:53" x14ac:dyDescent="0.25">
      <c r="B21" s="303">
        <v>16</v>
      </c>
      <c r="C21" s="299">
        <f>'Seepage Meters'!O22</f>
        <v>46.491228070175453</v>
      </c>
      <c r="D21" s="300">
        <f>'Seepage Meters'!P22</f>
        <v>29.89</v>
      </c>
      <c r="E21" s="301">
        <f>'Seepage Meters'!Q22</f>
        <v>30.938077634011091</v>
      </c>
      <c r="F21" s="302">
        <f>'Seepage Meters'!R22</f>
        <v>14.383492233356037</v>
      </c>
      <c r="G21" s="305">
        <f>'Seepage Meters'!S22</f>
        <v>32.107735836819415</v>
      </c>
      <c r="H21" s="299">
        <f>'Seepage Meters'!AC22</f>
        <v>51.788385692914439</v>
      </c>
      <c r="I21" s="300">
        <f>'Seepage Meters'!AD22</f>
        <v>29.86</v>
      </c>
      <c r="J21" s="301">
        <f>'Seepage Meters'!AE22</f>
        <v>31.007393715341962</v>
      </c>
      <c r="K21" s="302">
        <f>'Seepage Meters'!AF22</f>
        <v>16.058228650621807</v>
      </c>
      <c r="L21" s="305">
        <f>'Seepage Meters'!AG22</f>
        <v>35.730157042292632</v>
      </c>
      <c r="M21" s="299">
        <f>'Seepage Meters'!AQ22</f>
        <v>52.737905369484317</v>
      </c>
      <c r="N21" s="300">
        <f>'Seepage Meters'!AR22</f>
        <v>29.56</v>
      </c>
      <c r="O21" s="301">
        <f>'Seepage Meters'!AS22</f>
        <v>31.700554528650652</v>
      </c>
      <c r="P21" s="302">
        <f>'Seepage Meters'!AT22</f>
        <v>16.718208448921558</v>
      </c>
      <c r="Q21" s="305">
        <f>'Seepage Meters'!AU22</f>
        <v>36.019696920562758</v>
      </c>
      <c r="R21" s="299">
        <f>'Seepage Meters'!BE22</f>
        <v>55.721393034825944</v>
      </c>
      <c r="S21" s="300">
        <f>'Seepage Meters'!BF22</f>
        <v>30.29</v>
      </c>
      <c r="T21" s="301">
        <f>'Seepage Meters'!BG22</f>
        <v>30.013863216266181</v>
      </c>
      <c r="U21" s="302">
        <f>'Seepage Meters'!BH22</f>
        <v>16.724142687670732</v>
      </c>
      <c r="V21" s="305">
        <f>'Seepage Meters'!BI22</f>
        <v>38.997250347155216</v>
      </c>
      <c r="W21" s="299">
        <f>'Seepage Meters'!BS22</f>
        <v>59.318106587222623</v>
      </c>
      <c r="X21" s="300">
        <f>'Seepage Meters'!BT22</f>
        <v>29.28</v>
      </c>
      <c r="Y21" s="301">
        <f>'Seepage Meters'!BU22</f>
        <v>32.34750462107209</v>
      </c>
      <c r="Z21" s="302">
        <f>'Seepage Meters'!BV22</f>
        <v>19.187927269434304</v>
      </c>
      <c r="AA21" s="305">
        <f>'Seepage Meters'!BW22</f>
        <v>40.130179317788318</v>
      </c>
      <c r="AB21" s="292"/>
      <c r="AC21" s="299">
        <f>'Seepage Meters'!CI22</f>
        <v>61.932609301030368</v>
      </c>
      <c r="AD21" s="300">
        <f>'Seepage Meters'!CJ22</f>
        <v>30.668039568345325</v>
      </c>
      <c r="AE21" s="301">
        <f>'Seepage Meters'!CK22</f>
        <v>29.140389167409143</v>
      </c>
      <c r="AF21" s="302">
        <f>'Seepage Meters'!CL22</f>
        <v>18.047403371851281</v>
      </c>
      <c r="AG21" s="305">
        <f>'Seepage Meters'!CM22</f>
        <v>43.885205929179087</v>
      </c>
      <c r="AH21" s="299">
        <f>'Seepage Meters'!CX22</f>
        <v>58.713450292397653</v>
      </c>
      <c r="AI21" s="300">
        <f>'Seepage Meters'!CY22</f>
        <v>31.271673306772911</v>
      </c>
      <c r="AJ21" s="301">
        <f>'Seepage Meters'!CZ22</f>
        <v>27.745671657179045</v>
      </c>
      <c r="AK21" s="302">
        <f>'Seepage Meters'!DA22</f>
        <v>16.290441136729683</v>
      </c>
      <c r="AL21" s="305">
        <f>'Seepage Meters'!DB22</f>
        <v>42.42300915566797</v>
      </c>
      <c r="AM21" s="299">
        <f>'Seepage Meters'!DM22</f>
        <v>58.610526315789528</v>
      </c>
      <c r="AN21" s="300">
        <f>'Seepage Meters'!DN22</f>
        <v>31.304674329501914</v>
      </c>
      <c r="AO21" s="301">
        <f>'Seepage Meters'!DO22</f>
        <v>27.669421604662865</v>
      </c>
      <c r="AP21" s="302">
        <f>'Seepage Meters'!DP22</f>
        <v>16.217193631027683</v>
      </c>
      <c r="AQ21" s="305">
        <f>'Seepage Meters'!DQ22</f>
        <v>42.393332684761845</v>
      </c>
      <c r="AR21" s="299">
        <f>'Seepage Meters'!EB22</f>
        <v>60.723236663086197</v>
      </c>
      <c r="AS21" s="300">
        <f>'Seepage Meters'!EC22</f>
        <v>31.632665094339622</v>
      </c>
      <c r="AT21" s="301">
        <f>'Seepage Meters'!ED22</f>
        <v>26.911587120287383</v>
      </c>
      <c r="AU21" s="302">
        <f>'Seepage Meters'!EE22</f>
        <v>16.341586736844732</v>
      </c>
      <c r="AV21" s="305">
        <f>'Seepage Meters'!EF22</f>
        <v>44.381649926241465</v>
      </c>
      <c r="AW21" s="299">
        <f>'Seepage Meters'!EQ22</f>
        <v>49.97108155002892</v>
      </c>
      <c r="AX21" s="300">
        <f>'Seepage Meters'!ER22</f>
        <v>33.764074074074067</v>
      </c>
      <c r="AY21" s="301">
        <f>'Seepage Meters'!ES22</f>
        <v>21.986889847333487</v>
      </c>
      <c r="AZ21" s="302">
        <f>'Seepage Meters'!ET22</f>
        <v>10.987086655926046</v>
      </c>
      <c r="BA21" s="305">
        <f>'Seepage Meters'!EU22</f>
        <v>38.983994894102878</v>
      </c>
    </row>
    <row r="22" spans="2:53" x14ac:dyDescent="0.25">
      <c r="B22" s="303">
        <v>17</v>
      </c>
      <c r="C22" s="299">
        <f>'Seepage Meters'!O23</f>
        <v>65.111231687466045</v>
      </c>
      <c r="D22" s="300">
        <f>'Seepage Meters'!P23</f>
        <v>23.15</v>
      </c>
      <c r="E22" s="301">
        <f>'Seepage Meters'!Q23</f>
        <v>46.511090573012943</v>
      </c>
      <c r="F22" s="302">
        <f>'Seepage Meters'!R23</f>
        <v>30.283943943361638</v>
      </c>
      <c r="G22" s="305">
        <f>'Seepage Meters'!S23</f>
        <v>34.82728774410441</v>
      </c>
      <c r="H22" s="299">
        <f>'Seepage Meters'!AC23</f>
        <v>84.868421052631575</v>
      </c>
      <c r="I22" s="300">
        <f>'Seepage Meters'!AD23</f>
        <v>22.42</v>
      </c>
      <c r="J22" s="301">
        <f>'Seepage Meters'!AE23</f>
        <v>48.197781885397411</v>
      </c>
      <c r="K22" s="302">
        <f>'Seepage Meters'!AF23</f>
        <v>40.904696468528066</v>
      </c>
      <c r="L22" s="305">
        <f>'Seepage Meters'!AG23</f>
        <v>43.96372458410351</v>
      </c>
      <c r="M22" s="299">
        <f>'Seepage Meters'!AQ23</f>
        <v>91.65337586390217</v>
      </c>
      <c r="N22" s="300">
        <f>'Seepage Meters'!AR23</f>
        <v>22.44</v>
      </c>
      <c r="O22" s="301">
        <f>'Seepage Meters'!AS23</f>
        <v>48.151571164510166</v>
      </c>
      <c r="P22" s="302">
        <f>'Seepage Meters'!AT23</f>
        <v>44.132540503782842</v>
      </c>
      <c r="Q22" s="305">
        <f>'Seepage Meters'!AU23</f>
        <v>47.520835360119328</v>
      </c>
      <c r="R22" s="299">
        <f>'Seepage Meters'!BE23</f>
        <v>98.455092956271301</v>
      </c>
      <c r="S22" s="300">
        <f>'Seepage Meters'!BF23</f>
        <v>23.34</v>
      </c>
      <c r="T22" s="301">
        <f>'Seepage Meters'!BG23</f>
        <v>46.072088724584106</v>
      </c>
      <c r="U22" s="302">
        <f>'Seepage Meters'!BH23</f>
        <v>45.360317780685072</v>
      </c>
      <c r="V22" s="305">
        <f>'Seepage Meters'!BI23</f>
        <v>53.094775175586228</v>
      </c>
      <c r="W22" s="299">
        <f>'Seepage Meters'!BS23</f>
        <v>90.506640432857751</v>
      </c>
      <c r="X22" s="300">
        <f>'Seepage Meters'!BT23</f>
        <v>23.39</v>
      </c>
      <c r="Y22" s="301">
        <f>'Seepage Meters'!BU23</f>
        <v>45.956561922365992</v>
      </c>
      <c r="Z22" s="302">
        <f>'Seepage Meters'!BV23</f>
        <v>41.593740254379412</v>
      </c>
      <c r="AA22" s="305">
        <f>'Seepage Meters'!BW23</f>
        <v>48.912900178478338</v>
      </c>
      <c r="AB22" s="292"/>
      <c r="AC22" s="299">
        <f>'Seepage Meters'!CI23</f>
        <v>79.460188933873127</v>
      </c>
      <c r="AD22" s="300">
        <f>'Seepage Meters'!CJ23</f>
        <v>27.62889945652174</v>
      </c>
      <c r="AE22" s="301">
        <f>'Seepage Meters'!CK23</f>
        <v>36.162431939644776</v>
      </c>
      <c r="AF22" s="302">
        <f>'Seepage Meters'!CL23</f>
        <v>28.734736742325023</v>
      </c>
      <c r="AG22" s="305">
        <f>'Seepage Meters'!CM23</f>
        <v>50.725452191548101</v>
      </c>
      <c r="AH22" s="299">
        <f>'Seepage Meters'!CX23</f>
        <v>77.89473684210526</v>
      </c>
      <c r="AI22" s="300">
        <f>'Seepage Meters'!CY23</f>
        <v>27.757822822822821</v>
      </c>
      <c r="AJ22" s="301">
        <f>'Seepage Meters'!CZ23</f>
        <v>35.864549854845613</v>
      </c>
      <c r="AK22" s="302">
        <f>'Seepage Meters'!DA23</f>
        <v>27.936596729037632</v>
      </c>
      <c r="AL22" s="305">
        <f>'Seepage Meters'!DB23</f>
        <v>49.958140113067628</v>
      </c>
      <c r="AM22" s="299">
        <f>'Seepage Meters'!DM23</f>
        <v>81.314397103870874</v>
      </c>
      <c r="AN22" s="300">
        <f>'Seepage Meters'!DN23</f>
        <v>27.5506301369863</v>
      </c>
      <c r="AO22" s="301">
        <f>'Seepage Meters'!DO23</f>
        <v>36.343276023599124</v>
      </c>
      <c r="AP22" s="302">
        <f>'Seepage Meters'!DP23</f>
        <v>29.552315786385282</v>
      </c>
      <c r="AQ22" s="305">
        <f>'Seepage Meters'!DQ23</f>
        <v>51.762081317485595</v>
      </c>
      <c r="AR22" s="299">
        <f>'Seepage Meters'!EB23</f>
        <v>88.840658346898195</v>
      </c>
      <c r="AS22" s="300">
        <f>'Seepage Meters'!EC23</f>
        <v>27.684348534201952</v>
      </c>
      <c r="AT22" s="301">
        <f>'Seepage Meters'!ED23</f>
        <v>36.034314847038004</v>
      </c>
      <c r="AU22" s="302">
        <f>'Seepage Meters'!EE23</f>
        <v>32.013122540902643</v>
      </c>
      <c r="AV22" s="305">
        <f>'Seepage Meters'!EF23</f>
        <v>56.827535805995552</v>
      </c>
      <c r="AW22" s="299">
        <f>'Seepage Meters'!EQ23</f>
        <v>90.007627765064683</v>
      </c>
      <c r="AX22" s="300">
        <f>'Seepage Meters'!ER23</f>
        <v>27.866491525423726</v>
      </c>
      <c r="AY22" s="301">
        <f>'Seepage Meters'!ES23</f>
        <v>35.613466900592137</v>
      </c>
      <c r="AZ22" s="302">
        <f>'Seepage Meters'!ET23</f>
        <v>32.054836722119489</v>
      </c>
      <c r="BA22" s="305">
        <f>'Seepage Meters'!EU23</f>
        <v>57.952791042945194</v>
      </c>
    </row>
    <row r="23" spans="2:53" x14ac:dyDescent="0.25">
      <c r="B23" s="303">
        <v>18</v>
      </c>
      <c r="C23" s="299">
        <f>'Seepage Meters'!O24</f>
        <v>24.85380116959065</v>
      </c>
      <c r="D23" s="300">
        <f>'Seepage Meters'!P24</f>
        <v>40.46</v>
      </c>
      <c r="E23" s="301">
        <f>'Seepage Meters'!Q24</f>
        <v>6.5157116451016641</v>
      </c>
      <c r="F23" s="302">
        <f>'Seepage Meters'!R24</f>
        <v>1.6194020170574317</v>
      </c>
      <c r="G23" s="305">
        <f>'Seepage Meters'!S24</f>
        <v>23.234399152533218</v>
      </c>
      <c r="H23" s="299">
        <f>'Seepage Meters'!AC24</f>
        <v>10.580296896086368</v>
      </c>
      <c r="I23" s="300">
        <f>'Seepage Meters'!AD24</f>
        <v>40.53</v>
      </c>
      <c r="J23" s="301">
        <f>'Seepage Meters'!AE24</f>
        <v>6.3539741219963028</v>
      </c>
      <c r="K23" s="302">
        <f>'Seepage Meters'!AF24</f>
        <v>0.6722693268077059</v>
      </c>
      <c r="L23" s="305">
        <f>'Seepage Meters'!AG24</f>
        <v>9.9080275692786621</v>
      </c>
      <c r="M23" s="299">
        <f>'Seepage Meters'!AQ24</f>
        <v>10.364372469635626</v>
      </c>
      <c r="N23" s="300">
        <f>'Seepage Meters'!AR24</f>
        <v>40.92</v>
      </c>
      <c r="O23" s="301">
        <f>'Seepage Meters'!AS24</f>
        <v>5.4528650646950076</v>
      </c>
      <c r="P23" s="302">
        <f>'Seepage Meters'!AT24</f>
        <v>0.56515524557162822</v>
      </c>
      <c r="Q23" s="305">
        <f>'Seepage Meters'!AU24</f>
        <v>9.7992172240639981</v>
      </c>
      <c r="R23" s="299">
        <f>'Seepage Meters'!BE24</f>
        <v>17.956656346749224</v>
      </c>
      <c r="S23" s="300">
        <f>'Seepage Meters'!BF24</f>
        <v>39.82</v>
      </c>
      <c r="T23" s="301">
        <f>'Seepage Meters'!BG24</f>
        <v>7.994454713493532</v>
      </c>
      <c r="U23" s="302">
        <f>'Seepage Meters'!BH24</f>
        <v>1.4355367596985289</v>
      </c>
      <c r="V23" s="305">
        <f>'Seepage Meters'!BI24</f>
        <v>16.521119587050695</v>
      </c>
      <c r="W23" s="299">
        <f>'Seepage Meters'!BS24</f>
        <v>22.509102946044369</v>
      </c>
      <c r="X23" s="300">
        <f>'Seepage Meters'!BT24</f>
        <v>37.85</v>
      </c>
      <c r="Y23" s="301">
        <f>'Seepage Meters'!BU24</f>
        <v>12.546210720887244</v>
      </c>
      <c r="Z23" s="302">
        <f>'Seepage Meters'!BV24</f>
        <v>2.8240394869921648</v>
      </c>
      <c r="AA23" s="305">
        <f>'Seepage Meters'!BW24</f>
        <v>19.685063459052202</v>
      </c>
      <c r="AB23" s="292"/>
      <c r="AC23" s="299">
        <f>'Seepage Meters'!CI24</f>
        <v>34.547908232118772</v>
      </c>
      <c r="AD23" s="300">
        <f>'Seepage Meters'!CJ24</f>
        <v>41.47625</v>
      </c>
      <c r="AE23" s="301">
        <f>'Seepage Meters'!CK24</f>
        <v>4.1676293900184858</v>
      </c>
      <c r="AF23" s="302">
        <f>'Seepage Meters'!CL24</f>
        <v>1.439828777118398</v>
      </c>
      <c r="AG23" s="305">
        <f>'Seepage Meters'!CM24</f>
        <v>33.108079455000372</v>
      </c>
      <c r="AH23" s="299">
        <f>'Seepage Meters'!CX24</f>
        <v>27.374220675656069</v>
      </c>
      <c r="AI23" s="300">
        <f>'Seepage Meters'!CY24</f>
        <v>44.86004237288136</v>
      </c>
      <c r="AJ23" s="301">
        <f>'Seepage Meters'!CZ24</f>
        <v>-3.6507448541621037</v>
      </c>
      <c r="AK23" s="302">
        <f>'Seepage Meters'!DA24</f>
        <v>-0.99936295268349251</v>
      </c>
      <c r="AL23" s="305">
        <f>'Seepage Meters'!DB24</f>
        <v>28.37358362833956</v>
      </c>
      <c r="AM23" s="299">
        <f>'Seepage Meters'!DM24</f>
        <v>26.700898587933239</v>
      </c>
      <c r="AN23" s="300">
        <f>'Seepage Meters'!DN24</f>
        <v>44.676410256410257</v>
      </c>
      <c r="AO23" s="301">
        <f>'Seepage Meters'!DO24</f>
        <v>-3.2264562301530866</v>
      </c>
      <c r="AP23" s="302">
        <f>'Seepage Meters'!DP24</f>
        <v>-0.86149280599722955</v>
      </c>
      <c r="AQ23" s="305">
        <f>'Seepage Meters'!DQ24</f>
        <v>27.562391393930469</v>
      </c>
      <c r="AR23" s="299">
        <f>'Seepage Meters'!EB24</f>
        <v>22.7368421052632</v>
      </c>
      <c r="AS23" s="300">
        <f>'Seepage Meters'!EC24</f>
        <v>44.592592592592602</v>
      </c>
      <c r="AT23" s="301">
        <f>'Seepage Meters'!ED24</f>
        <v>-3.0327924967481543</v>
      </c>
      <c r="AU23" s="302">
        <f>'Seepage Meters'!EE24</f>
        <v>-0.68956124136589736</v>
      </c>
      <c r="AV23" s="305">
        <f>'Seepage Meters'!EF24</f>
        <v>23.426403346629098</v>
      </c>
      <c r="AW23" s="299">
        <f>'Seepage Meters'!EQ24</f>
        <v>16.0851567120047</v>
      </c>
      <c r="AX23" s="300">
        <f>'Seepage Meters'!ER24</f>
        <v>45.709803921568621</v>
      </c>
      <c r="AY23" s="301">
        <f>'Seepage Meters'!ES24</f>
        <v>-5.6141495415171443</v>
      </c>
      <c r="AZ23" s="302">
        <f>'Seepage Meters'!ET24</f>
        <v>-0.90304475179932608</v>
      </c>
      <c r="BA23" s="305">
        <f>'Seepage Meters'!EU24</f>
        <v>16.988201463804025</v>
      </c>
    </row>
    <row r="24" spans="2:53" ht="7.5" customHeight="1" x14ac:dyDescent="0.25">
      <c r="B24" s="303"/>
      <c r="C24" s="299"/>
      <c r="D24" s="300"/>
      <c r="E24" s="301"/>
      <c r="F24" s="302"/>
      <c r="G24" s="305"/>
      <c r="H24" s="299"/>
      <c r="I24" s="300"/>
      <c r="J24" s="301"/>
      <c r="K24" s="302"/>
      <c r="L24" s="305"/>
      <c r="M24" s="299"/>
      <c r="N24" s="300"/>
      <c r="O24" s="301"/>
      <c r="P24" s="302"/>
      <c r="Q24" s="305"/>
      <c r="R24" s="299"/>
      <c r="S24" s="300"/>
      <c r="T24" s="301"/>
      <c r="U24" s="302"/>
      <c r="V24" s="305"/>
      <c r="W24" s="299"/>
      <c r="X24" s="300"/>
      <c r="Y24" s="301"/>
      <c r="Z24" s="302"/>
      <c r="AA24" s="305"/>
      <c r="AB24" s="292"/>
      <c r="AC24" s="299"/>
      <c r="AD24" s="300"/>
      <c r="AE24" s="301"/>
      <c r="AF24" s="302"/>
      <c r="AG24" s="305"/>
      <c r="AH24" s="299"/>
      <c r="AI24" s="300"/>
      <c r="AJ24" s="301"/>
      <c r="AK24" s="302"/>
      <c r="AL24" s="305"/>
      <c r="AM24" s="299"/>
      <c r="AN24" s="300"/>
      <c r="AO24" s="301"/>
      <c r="AP24" s="302"/>
      <c r="AQ24" s="305"/>
      <c r="AR24" s="299"/>
      <c r="AS24" s="300"/>
      <c r="AT24" s="301"/>
      <c r="AU24" s="302"/>
      <c r="AV24" s="305"/>
      <c r="AW24" s="299"/>
      <c r="AX24" s="300"/>
      <c r="AY24" s="301"/>
      <c r="AZ24" s="302"/>
      <c r="BA24" s="305"/>
    </row>
    <row r="25" spans="2:53" x14ac:dyDescent="0.25">
      <c r="B25" s="303">
        <v>19</v>
      </c>
      <c r="C25" s="299">
        <f>'Seepage Meters'!O26</f>
        <v>15.75366988900824</v>
      </c>
      <c r="D25" s="300">
        <f>'Seepage Meters'!P26</f>
        <v>36.61</v>
      </c>
      <c r="E25" s="301">
        <f>'Seepage Meters'!Q26</f>
        <v>15.411275415896492</v>
      </c>
      <c r="F25" s="302">
        <f>'Seepage Meters'!R26</f>
        <v>2.4278414547062148</v>
      </c>
      <c r="G25" s="305">
        <f>'Seepage Meters'!S26</f>
        <v>13.325828434302025</v>
      </c>
      <c r="H25" s="299">
        <f>'Seepage Meters'!AC26</f>
        <v>20.944669365721982</v>
      </c>
      <c r="I25" s="300">
        <f>'Seepage Meters'!AD26</f>
        <v>35.909999999999997</v>
      </c>
      <c r="J25" s="301">
        <f>'Seepage Meters'!AE26</f>
        <v>17.028650646950101</v>
      </c>
      <c r="K25" s="302">
        <f>'Seepage Meters'!AF26</f>
        <v>3.5665945754475756</v>
      </c>
      <c r="L25" s="305">
        <f>'Seepage Meters'!AG26</f>
        <v>17.378074790274407</v>
      </c>
      <c r="M25" s="299">
        <f>'Seepage Meters'!AQ26</f>
        <v>19.217273954116056</v>
      </c>
      <c r="N25" s="300">
        <f>'Seepage Meters'!AR26</f>
        <v>36.43</v>
      </c>
      <c r="O25" s="301">
        <f>'Seepage Meters'!AS26</f>
        <v>15.827171903881704</v>
      </c>
      <c r="P25" s="302">
        <f>'Seepage Meters'!AT26</f>
        <v>3.041550983957833</v>
      </c>
      <c r="Q25" s="305">
        <f>'Seepage Meters'!AU26</f>
        <v>16.175722970158223</v>
      </c>
      <c r="R25" s="299">
        <f>'Seepage Meters'!BE26</f>
        <v>16.511867905056757</v>
      </c>
      <c r="S25" s="300">
        <f>'Seepage Meters'!BF26</f>
        <v>36.270000000000003</v>
      </c>
      <c r="T25" s="301">
        <f>'Seepage Meters'!BG26</f>
        <v>16.196857670979661</v>
      </c>
      <c r="U25" s="302">
        <f>'Seepage Meters'!BH26</f>
        <v>2.6744037434022143</v>
      </c>
      <c r="V25" s="305">
        <f>'Seepage Meters'!BI26</f>
        <v>13.837464161654543</v>
      </c>
      <c r="W25" s="299">
        <f>'Seepage Meters'!BS26</f>
        <v>22.823413674372862</v>
      </c>
      <c r="X25" s="300">
        <f>'Seepage Meters'!BT26</f>
        <v>34.880000000000003</v>
      </c>
      <c r="Y25" s="301">
        <f>'Seepage Meters'!BU26</f>
        <v>19.408502772643249</v>
      </c>
      <c r="Z25" s="302">
        <f>'Seepage Meters'!BV26</f>
        <v>4.4296828758024951</v>
      </c>
      <c r="AA25" s="305">
        <f>'Seepage Meters'!BW26</f>
        <v>18.393730798570367</v>
      </c>
      <c r="AB25" s="292"/>
      <c r="AC25" s="299">
        <f>'Seepage Meters'!CI26</f>
        <v>28.48913328096361</v>
      </c>
      <c r="AD25" s="300">
        <f>'Seepage Meters'!CJ26</f>
        <v>37.034374999999997</v>
      </c>
      <c r="AE25" s="301">
        <f>'Seepage Meters'!CK26</f>
        <v>14.43074168207025</v>
      </c>
      <c r="AF25" s="302">
        <f>'Seepage Meters'!CL26</f>
        <v>4.1111932312365642</v>
      </c>
      <c r="AG25" s="305">
        <f>'Seepage Meters'!CM26</f>
        <v>24.377940049727044</v>
      </c>
      <c r="AH25" s="299">
        <f>'Seepage Meters'!CX26</f>
        <v>24.471434997750777</v>
      </c>
      <c r="AI25" s="300">
        <f>'Seepage Meters'!CY26</f>
        <v>38.733480392156856</v>
      </c>
      <c r="AJ25" s="301">
        <f>'Seepage Meters'!CZ26</f>
        <v>10.504897430321499</v>
      </c>
      <c r="AK25" s="302">
        <f>'Seepage Meters'!DA26</f>
        <v>2.5706991462415174</v>
      </c>
      <c r="AL25" s="305">
        <f>'Seepage Meters'!DB26</f>
        <v>21.90073585150926</v>
      </c>
      <c r="AM25" s="299">
        <f>'Seepage Meters'!DM26</f>
        <v>22.821280844387417</v>
      </c>
      <c r="AN25" s="300">
        <f>'Seepage Meters'!DN26</f>
        <v>39.225499999999997</v>
      </c>
      <c r="AO25" s="301">
        <f>'Seepage Meters'!DO26</f>
        <v>9.3680683918669221</v>
      </c>
      <c r="AP25" s="302">
        <f>'Seepage Meters'!DP26</f>
        <v>2.1379131974022383</v>
      </c>
      <c r="AQ25" s="305">
        <f>'Seepage Meters'!DQ26</f>
        <v>20.683367646985179</v>
      </c>
      <c r="AR25" s="299">
        <f>'Seepage Meters'!EB26</f>
        <v>17.295764664185697</v>
      </c>
      <c r="AS25" s="300">
        <f>'Seepage Meters'!EC26</f>
        <v>44.522704918032787</v>
      </c>
      <c r="AT25" s="301">
        <f>'Seepage Meters'!ED26</f>
        <v>-2.8713145056210387</v>
      </c>
      <c r="AU25" s="302">
        <f>'Seepage Meters'!EE26</f>
        <v>-0.49661579966084185</v>
      </c>
      <c r="AV25" s="305">
        <f>'Seepage Meters'!EF26</f>
        <v>17.792380463846538</v>
      </c>
      <c r="AW25" s="299">
        <f>'Seepage Meters'!EQ26</f>
        <v>15.393322014714204</v>
      </c>
      <c r="AX25" s="300">
        <f>'Seepage Meters'!ER26</f>
        <v>40.190294117647056</v>
      </c>
      <c r="AY25" s="301">
        <f>'Seepage Meters'!ES26</f>
        <v>7.1388768076546789</v>
      </c>
      <c r="AZ25" s="302">
        <f>'Seepage Meters'!ET26</f>
        <v>1.0989102952360343</v>
      </c>
      <c r="BA25" s="305">
        <f>'Seepage Meters'!EU26</f>
        <v>14.29441171947817</v>
      </c>
    </row>
    <row r="26" spans="2:53" x14ac:dyDescent="0.25">
      <c r="B26" s="303">
        <v>20</v>
      </c>
      <c r="C26" s="299">
        <f>'Seepage Meters'!O27</f>
        <v>9.54385964912281</v>
      </c>
      <c r="D26" s="300">
        <f>'Seepage Meters'!P27</f>
        <v>35.85</v>
      </c>
      <c r="E26" s="301">
        <f>'Seepage Meters'!Q27</f>
        <v>17.167282809611827</v>
      </c>
      <c r="F26" s="302">
        <f>'Seepage Meters'!R27</f>
        <v>1.6384213769173397</v>
      </c>
      <c r="G26" s="305">
        <f>'Seepage Meters'!S27</f>
        <v>7.9054382722054708</v>
      </c>
      <c r="H26" s="299">
        <f>'Seepage Meters'!AC27</f>
        <v>9.5006747638326541</v>
      </c>
      <c r="I26" s="300">
        <f>'Seepage Meters'!AD27</f>
        <v>35.299999999999997</v>
      </c>
      <c r="J26" s="301">
        <f>'Seepage Meters'!AE27</f>
        <v>18.438077634011098</v>
      </c>
      <c r="K26" s="302">
        <f>'Seepage Meters'!AF27</f>
        <v>1.7517417887103652</v>
      </c>
      <c r="L26" s="305">
        <f>'Seepage Meters'!AG27</f>
        <v>7.7489329751222886</v>
      </c>
      <c r="M26" s="299">
        <f>'Seepage Meters'!AQ27</f>
        <v>10.444716442268458</v>
      </c>
      <c r="N26" s="300">
        <f>'Seepage Meters'!AR27</f>
        <v>35.380000000000003</v>
      </c>
      <c r="O26" s="301">
        <f>'Seepage Meters'!AS27</f>
        <v>18.253234750462102</v>
      </c>
      <c r="P26" s="302">
        <f>'Seepage Meters'!AT27</f>
        <v>1.9064986112273752</v>
      </c>
      <c r="Q26" s="305">
        <f>'Seepage Meters'!AU27</f>
        <v>8.5382178310410826</v>
      </c>
      <c r="R26" s="299">
        <f>'Seepage Meters'!BE27</f>
        <v>11.351909184726523</v>
      </c>
      <c r="S26" s="300">
        <f>'Seepage Meters'!BF27</f>
        <v>35.090000000000003</v>
      </c>
      <c r="T26" s="301">
        <f>'Seepage Meters'!BG27</f>
        <v>18.923290203327166</v>
      </c>
      <c r="U26" s="302">
        <f>'Seepage Meters'!BH27</f>
        <v>2.1481547186439509</v>
      </c>
      <c r="V26" s="305">
        <f>'Seepage Meters'!BI27</f>
        <v>9.2037544660825716</v>
      </c>
      <c r="W26" s="299">
        <f>'Seepage Meters'!BS27</f>
        <v>12.854566322347933</v>
      </c>
      <c r="X26" s="300">
        <f>'Seepage Meters'!BT27</f>
        <v>32.659999999999997</v>
      </c>
      <c r="Y26" s="301">
        <f>'Seepage Meters'!BU27</f>
        <v>24.537892791127554</v>
      </c>
      <c r="Z26" s="302">
        <f>'Seepage Meters'!BV27</f>
        <v>3.1542397029421236</v>
      </c>
      <c r="AA26" s="305">
        <f>'Seepage Meters'!BW27</f>
        <v>9.7003266194058106</v>
      </c>
      <c r="AB26" s="292"/>
      <c r="AC26" s="299">
        <f>'Seepage Meters'!CI27</f>
        <v>12.452183089302203</v>
      </c>
      <c r="AD26" s="300">
        <f>'Seepage Meters'!CJ27</f>
        <v>37.740762711864399</v>
      </c>
      <c r="AE26" s="301">
        <f>'Seepage Meters'!CK27</f>
        <v>12.798607412512943</v>
      </c>
      <c r="AF26" s="302">
        <f>'Seepage Meters'!CL27</f>
        <v>1.5937060278871149</v>
      </c>
      <c r="AG26" s="305">
        <f>'Seepage Meters'!CM27</f>
        <v>10.858477061415087</v>
      </c>
      <c r="AH26" s="299">
        <f>'Seepage Meters'!CX27</f>
        <v>12.715549557654812</v>
      </c>
      <c r="AI26" s="300">
        <f>'Seepage Meters'!CY27</f>
        <v>43.160660377358489</v>
      </c>
      <c r="AJ26" s="301">
        <f>'Seepage Meters'!CZ27</f>
        <v>0.2757384996338072</v>
      </c>
      <c r="AK26" s="302">
        <f>'Seepage Meters'!DA27</f>
        <v>3.5061665570470586E-2</v>
      </c>
      <c r="AL26" s="305">
        <f>'Seepage Meters'!DB27</f>
        <v>12.680487892084342</v>
      </c>
      <c r="AM26" s="299">
        <f>'Seepage Meters'!DM27</f>
        <v>13.692768506632447</v>
      </c>
      <c r="AN26" s="300">
        <f>'Seepage Meters'!DN27</f>
        <v>40.538500000000006</v>
      </c>
      <c r="AO26" s="301">
        <f>'Seepage Meters'!DO27</f>
        <v>6.334334565619212</v>
      </c>
      <c r="AP26" s="302">
        <f>'Seepage Meters'!DP27</f>
        <v>0.86734576850584066</v>
      </c>
      <c r="AQ26" s="305">
        <f>'Seepage Meters'!DQ27</f>
        <v>12.825422738126607</v>
      </c>
      <c r="AR26" s="299">
        <f>'Seepage Meters'!EB27</f>
        <v>12.070175438596479</v>
      </c>
      <c r="AS26" s="300">
        <f>'Seepage Meters'!EC27</f>
        <v>40.291627906976743</v>
      </c>
      <c r="AT26" s="301">
        <f>'Seepage Meters'!ED27</f>
        <v>6.9047414348966232</v>
      </c>
      <c r="AU26" s="302">
        <f>'Seepage Meters'!EE27</f>
        <v>0.83341440477348627</v>
      </c>
      <c r="AV26" s="305">
        <f>'Seepage Meters'!EF27</f>
        <v>11.236761033822992</v>
      </c>
      <c r="AW26" s="299">
        <f>'Seepage Meters'!EQ27</f>
        <v>11.289092295957305</v>
      </c>
      <c r="AX26" s="300">
        <f>'Seepage Meters'!ER27</f>
        <v>39.927162162162155</v>
      </c>
      <c r="AY26" s="301">
        <f>'Seepage Meters'!ES27</f>
        <v>7.7468526752260773</v>
      </c>
      <c r="AZ26" s="302">
        <f>'Seepage Meters'!ET27</f>
        <v>0.87454934853810951</v>
      </c>
      <c r="BA26" s="305">
        <f>'Seepage Meters'!EU27</f>
        <v>10.414542947419196</v>
      </c>
    </row>
    <row r="27" spans="2:53" x14ac:dyDescent="0.25">
      <c r="B27" s="303">
        <v>21</v>
      </c>
      <c r="C27" s="299">
        <f>'Seepage Meters'!O28</f>
        <v>18.988648090815285</v>
      </c>
      <c r="D27" s="300">
        <f>'Seepage Meters'!P28</f>
        <v>29.39</v>
      </c>
      <c r="E27" s="301">
        <f>'Seepage Meters'!Q28</f>
        <v>32.093345656192234</v>
      </c>
      <c r="F27" s="302">
        <f>'Seepage Meters'!R28</f>
        <v>6.0940924672232972</v>
      </c>
      <c r="G27" s="305">
        <f>'Seepage Meters'!S28</f>
        <v>12.894555623591987</v>
      </c>
      <c r="H27" s="299">
        <f>'Seepage Meters'!AC28</f>
        <v>18.278253773969791</v>
      </c>
      <c r="I27" s="300">
        <f>'Seepage Meters'!AD28</f>
        <v>29.58</v>
      </c>
      <c r="J27" s="301">
        <f>'Seepage Meters'!AE28</f>
        <v>31.654343807763407</v>
      </c>
      <c r="K27" s="302">
        <f>'Seepage Meters'!AF28</f>
        <v>5.7858612916678878</v>
      </c>
      <c r="L27" s="305">
        <f>'Seepage Meters'!AG28</f>
        <v>12.492392482301902</v>
      </c>
      <c r="M27" s="299">
        <f>'Seepage Meters'!AQ28</f>
        <v>20.080971659919026</v>
      </c>
      <c r="N27" s="300">
        <f>'Seepage Meters'!AR28</f>
        <v>30.059999999999995</v>
      </c>
      <c r="O27" s="301">
        <f>'Seepage Meters'!AS28</f>
        <v>30.545286506469516</v>
      </c>
      <c r="P27" s="302">
        <f>'Seepage Meters'!AT28</f>
        <v>6.1337903268052143</v>
      </c>
      <c r="Q27" s="305">
        <f>'Seepage Meters'!AU28</f>
        <v>13.947181333113811</v>
      </c>
      <c r="R27" s="299">
        <f>'Seepage Meters'!BE28</f>
        <v>21.000649772579621</v>
      </c>
      <c r="S27" s="300">
        <f>'Seepage Meters'!BF28</f>
        <v>30.29</v>
      </c>
      <c r="T27" s="301">
        <f>'Seepage Meters'!BG28</f>
        <v>30.013863216266181</v>
      </c>
      <c r="U27" s="302">
        <f>'Seepage Meters'!BH28</f>
        <v>6.3031062972691618</v>
      </c>
      <c r="V27" s="305">
        <f>'Seepage Meters'!BI28</f>
        <v>14.697543475310459</v>
      </c>
      <c r="W27" s="299">
        <f>'Seepage Meters'!BS28</f>
        <v>22.298737497950462</v>
      </c>
      <c r="X27" s="300">
        <f>'Seepage Meters'!BT28</f>
        <v>29.45</v>
      </c>
      <c r="Y27" s="301">
        <f>'Seepage Meters'!BU28</f>
        <v>31.954713493530502</v>
      </c>
      <c r="Z27" s="302">
        <f>'Seepage Meters'!BV28</f>
        <v>7.1254976801445222</v>
      </c>
      <c r="AA27" s="305">
        <f>'Seepage Meters'!BW28</f>
        <v>15.173239817805939</v>
      </c>
      <c r="AB27" s="292"/>
      <c r="AC27" s="299">
        <f>'Seepage Meters'!CI28</f>
        <v>20.683287165281627</v>
      </c>
      <c r="AD27" s="300">
        <f>'Seepage Meters'!CJ28</f>
        <v>32.585561224489794</v>
      </c>
      <c r="AE27" s="301">
        <f>'Seepage Meters'!CK28</f>
        <v>24.709886265042066</v>
      </c>
      <c r="AF27" s="302">
        <f>'Seepage Meters'!CL28</f>
        <v>5.1108167344131328</v>
      </c>
      <c r="AG27" s="305">
        <f>'Seepage Meters'!CM28</f>
        <v>15.572470430868494</v>
      </c>
      <c r="AH27" s="299">
        <f>'Seepage Meters'!CX28</f>
        <v>18.953366321787364</v>
      </c>
      <c r="AI27" s="300">
        <f>'Seepage Meters'!CY28</f>
        <v>35.531392405063293</v>
      </c>
      <c r="AJ27" s="301">
        <f>'Seepage Meters'!CZ28</f>
        <v>17.903437141720673</v>
      </c>
      <c r="AK27" s="302">
        <f>'Seepage Meters'!DA28</f>
        <v>3.3933040256612559</v>
      </c>
      <c r="AL27" s="305">
        <f>'Seepage Meters'!DB28</f>
        <v>15.560062296126109</v>
      </c>
      <c r="AM27" s="299">
        <f>'Seepage Meters'!DM28</f>
        <v>21.731748726655368</v>
      </c>
      <c r="AN27" s="300">
        <f>'Seepage Meters'!DN28</f>
        <v>32.901249999999997</v>
      </c>
      <c r="AO27" s="301">
        <f>'Seepage Meters'!DO28</f>
        <v>23.980475970425147</v>
      </c>
      <c r="AP27" s="302">
        <f>'Seepage Meters'!DP28</f>
        <v>5.211376781348763</v>
      </c>
      <c r="AQ27" s="305">
        <f>'Seepage Meters'!DQ28</f>
        <v>16.520371945306607</v>
      </c>
      <c r="AR27" s="299">
        <f>'Seepage Meters'!EB28</f>
        <v>21.482277121374874</v>
      </c>
      <c r="AS27" s="300">
        <f>'Seepage Meters'!EC28</f>
        <v>34.550600000000003</v>
      </c>
      <c r="AT27" s="301">
        <f>'Seepage Meters'!ED28</f>
        <v>20.169593345656185</v>
      </c>
      <c r="AU27" s="302">
        <f>'Seepage Meters'!EE28</f>
        <v>4.3328879367682474</v>
      </c>
      <c r="AV27" s="305">
        <f>'Seepage Meters'!EF28</f>
        <v>17.149389184606626</v>
      </c>
      <c r="AW27" s="299">
        <f>'Seepage Meters'!EQ28</f>
        <v>17.506130918694591</v>
      </c>
      <c r="AX27" s="300">
        <f>'Seepage Meters'!ER28</f>
        <v>35.986206896551721</v>
      </c>
      <c r="AY27" s="301">
        <f>'Seepage Meters'!ES28</f>
        <v>16.852571865638353</v>
      </c>
      <c r="AZ27" s="302">
        <f>'Seepage Meters'!ET28</f>
        <v>2.9502332939657419</v>
      </c>
      <c r="BA27" s="305">
        <f>'Seepage Meters'!EU28</f>
        <v>14.55589762472885</v>
      </c>
    </row>
    <row r="28" spans="2:53" x14ac:dyDescent="0.25">
      <c r="B28" s="303">
        <v>22</v>
      </c>
      <c r="C28" s="299">
        <f>'Seepage Meters'!O29</f>
        <v>24.217406260749929</v>
      </c>
      <c r="D28" s="300">
        <f>'Seepage Meters'!P29</f>
        <v>35.909999999999997</v>
      </c>
      <c r="E28" s="301">
        <f>'Seepage Meters'!Q29</f>
        <v>17.028650646950101</v>
      </c>
      <c r="F28" s="302">
        <f>'Seepage Meters'!R29</f>
        <v>4.1238975078957267</v>
      </c>
      <c r="G28" s="305">
        <f>'Seepage Meters'!S29</f>
        <v>20.093508752854202</v>
      </c>
      <c r="H28" s="299">
        <f>'Seepage Meters'!AC29</f>
        <v>22.070443283781955</v>
      </c>
      <c r="I28" s="300">
        <f>'Seepage Meters'!AD29</f>
        <v>35.25</v>
      </c>
      <c r="J28" s="301">
        <f>'Seepage Meters'!AE29</f>
        <v>18.553604436229207</v>
      </c>
      <c r="K28" s="302">
        <f>'Seepage Meters'!AF29</f>
        <v>4.0948627441952201</v>
      </c>
      <c r="L28" s="305">
        <f>'Seepage Meters'!AG29</f>
        <v>17.975580539586737</v>
      </c>
      <c r="M28" s="299">
        <f>'Seepage Meters'!AQ29</f>
        <v>24.37100503195974</v>
      </c>
      <c r="N28" s="300">
        <f>'Seepage Meters'!AR29</f>
        <v>34.93</v>
      </c>
      <c r="O28" s="301">
        <f>'Seepage Meters'!AS29</f>
        <v>19.29297597042514</v>
      </c>
      <c r="P28" s="302">
        <f>'Seepage Meters'!AT29</f>
        <v>4.7018921445670943</v>
      </c>
      <c r="Q28" s="305">
        <f>'Seepage Meters'!AU29</f>
        <v>19.669112887392647</v>
      </c>
      <c r="R28" s="299">
        <f>'Seepage Meters'!BE29</f>
        <v>24.119558154645873</v>
      </c>
      <c r="S28" s="300">
        <f>'Seepage Meters'!BF29</f>
        <v>35.33</v>
      </c>
      <c r="T28" s="301">
        <f>'Seepage Meters'!BG29</f>
        <v>18.368761552680226</v>
      </c>
      <c r="U28" s="302">
        <f>'Seepage Meters'!BH29</f>
        <v>4.4304641249869396</v>
      </c>
      <c r="V28" s="305">
        <f>'Seepage Meters'!BI29</f>
        <v>19.689094029658932</v>
      </c>
      <c r="W28" s="299">
        <f>'Seepage Meters'!BS29</f>
        <v>25.446794556484644</v>
      </c>
      <c r="X28" s="300">
        <f>'Seepage Meters'!BT29</f>
        <v>33.130000000000003</v>
      </c>
      <c r="Y28" s="301">
        <f>'Seepage Meters'!BU29</f>
        <v>23.451940850277261</v>
      </c>
      <c r="Z28" s="302">
        <f>'Seepage Meters'!BV29</f>
        <v>5.967767207678353</v>
      </c>
      <c r="AA28" s="305">
        <f>'Seepage Meters'!BW29</f>
        <v>19.479027348806291</v>
      </c>
      <c r="AB28" s="292"/>
      <c r="AC28" s="299">
        <f>'Seepage Meters'!CI29</f>
        <v>28.703337290594931</v>
      </c>
      <c r="AD28" s="300">
        <f>'Seepage Meters'!CJ29</f>
        <v>37.422647058823529</v>
      </c>
      <c r="AE28" s="301">
        <f>'Seepage Meters'!CK29</f>
        <v>13.533625095139723</v>
      </c>
      <c r="AF28" s="302">
        <f>'Seepage Meters'!CL29</f>
        <v>3.8846020587025536</v>
      </c>
      <c r="AG28" s="305">
        <f>'Seepage Meters'!CM29</f>
        <v>24.818735231892376</v>
      </c>
      <c r="AH28" s="299">
        <f>'Seepage Meters'!CX29</f>
        <v>28.31009146798619</v>
      </c>
      <c r="AI28" s="300">
        <f>'Seepage Meters'!CY29</f>
        <v>41.120211864406784</v>
      </c>
      <c r="AJ28" s="301">
        <f>'Seepage Meters'!CZ29</f>
        <v>4.9902683354741617</v>
      </c>
      <c r="AK28" s="302">
        <f>'Seepage Meters'!DA29</f>
        <v>1.4127495302706869</v>
      </c>
      <c r="AL28" s="305">
        <f>'Seepage Meters'!DB29</f>
        <v>26.897341937715503</v>
      </c>
      <c r="AM28" s="299">
        <f>'Seepage Meters'!DM29</f>
        <v>28.070175438596479</v>
      </c>
      <c r="AN28" s="300">
        <f>'Seepage Meters'!DN29</f>
        <v>40.195</v>
      </c>
      <c r="AO28" s="301">
        <f>'Seepage Meters'!DO29</f>
        <v>7.1280036968576725</v>
      </c>
      <c r="AP28" s="302">
        <f>'Seepage Meters'!DP29</f>
        <v>2.0008431429775912</v>
      </c>
      <c r="AQ28" s="305">
        <f>'Seepage Meters'!DQ29</f>
        <v>26.069332295618889</v>
      </c>
      <c r="AR28" s="299">
        <f>'Seepage Meters'!EB29</f>
        <v>28.350877192982509</v>
      </c>
      <c r="AS28" s="300">
        <f>'Seepage Meters'!EC29</f>
        <v>38.066287128712879</v>
      </c>
      <c r="AT28" s="301">
        <f>'Seepage Meters'!ED29</f>
        <v>12.046471514064514</v>
      </c>
      <c r="AU28" s="302">
        <f>'Seepage Meters'!EE29</f>
        <v>3.4152803450400513</v>
      </c>
      <c r="AV28" s="305">
        <f>'Seepage Meters'!EF29</f>
        <v>24.935596847942456</v>
      </c>
      <c r="AW28" s="299">
        <f>'Seepage Meters'!EQ29</f>
        <v>18.109790605546124</v>
      </c>
      <c r="AX28" s="300">
        <f>'Seepage Meters'!ER29</f>
        <v>42.833500000000001</v>
      </c>
      <c r="AY28" s="301">
        <f>'Seepage Meters'!ES29</f>
        <v>1.0316543438077641</v>
      </c>
      <c r="AZ28" s="302">
        <f>'Seepage Meters'!ET29</f>
        <v>0.18683044143660699</v>
      </c>
      <c r="BA28" s="305">
        <f>'Seepage Meters'!EU29</f>
        <v>17.922960164109515</v>
      </c>
    </row>
    <row r="29" spans="2:53" x14ac:dyDescent="0.25">
      <c r="B29" s="303">
        <v>23</v>
      </c>
      <c r="C29" s="299">
        <f>'Seepage Meters'!O30</f>
        <v>15.654520917678822</v>
      </c>
      <c r="D29" s="300">
        <f>'Seepage Meters'!P30</f>
        <v>40.799999999999997</v>
      </c>
      <c r="E29" s="301">
        <f>'Seepage Meters'!Q30</f>
        <v>5.7301293900184938</v>
      </c>
      <c r="F29" s="302">
        <f>'Seepage Meters'!R30</f>
        <v>0.89702430397050692</v>
      </c>
      <c r="G29" s="305">
        <f>'Seepage Meters'!S30</f>
        <v>14.757496613708314</v>
      </c>
      <c r="H29" s="299">
        <f>'Seepage Meters'!AC30</f>
        <v>15.114709851551948</v>
      </c>
      <c r="I29" s="300">
        <f>'Seepage Meters'!AD30</f>
        <v>40.54</v>
      </c>
      <c r="J29" s="301">
        <f>'Seepage Meters'!AE30</f>
        <v>6.3308687615526837</v>
      </c>
      <c r="K29" s="302">
        <f>'Seepage Meters'!AF30</f>
        <v>0.95689244439122834</v>
      </c>
      <c r="L29" s="305">
        <f>'Seepage Meters'!AG30</f>
        <v>14.157817407160721</v>
      </c>
      <c r="M29" s="299">
        <f>'Seepage Meters'!AQ30</f>
        <v>20.889432884536941</v>
      </c>
      <c r="N29" s="300">
        <f>'Seepage Meters'!AR30</f>
        <v>40.25</v>
      </c>
      <c r="O29" s="301">
        <f>'Seepage Meters'!AS30</f>
        <v>7.000924214417747</v>
      </c>
      <c r="P29" s="302">
        <f>'Seepage Meters'!AT30</f>
        <v>1.4624533650680902</v>
      </c>
      <c r="Q29" s="305">
        <f>'Seepage Meters'!AU30</f>
        <v>19.426979519468851</v>
      </c>
      <c r="R29" s="299">
        <f>'Seepage Meters'!BE30</f>
        <v>7.9012345679012244</v>
      </c>
      <c r="S29" s="300">
        <f>'Seepage Meters'!BF30</f>
        <v>39.57</v>
      </c>
      <c r="T29" s="301">
        <f>'Seepage Meters'!BG30</f>
        <v>8.5720887245841055</v>
      </c>
      <c r="U29" s="302">
        <f>'Seepage Meters'!BH30</f>
        <v>0.67730083749800263</v>
      </c>
      <c r="V29" s="305">
        <f>'Seepage Meters'!BI30</f>
        <v>7.2239337304032221</v>
      </c>
      <c r="W29" s="299">
        <f>'Seepage Meters'!BS30</f>
        <v>13.255360623781664</v>
      </c>
      <c r="X29" s="300">
        <f>'Seepage Meters'!BT30</f>
        <v>35.93</v>
      </c>
      <c r="Y29" s="301">
        <f>'Seepage Meters'!BU30</f>
        <v>16.982439926062849</v>
      </c>
      <c r="Z29" s="302">
        <f>'Seepage Meters'!BV30</f>
        <v>2.251083654916711</v>
      </c>
      <c r="AA29" s="305">
        <f>'Seepage Meters'!BW30</f>
        <v>11.004276968864954</v>
      </c>
      <c r="AB29" s="292"/>
      <c r="AC29" s="299">
        <f>'Seepage Meters'!CI30</f>
        <v>19.205909510618664</v>
      </c>
      <c r="AD29" s="300">
        <f>'Seepage Meters'!CJ30</f>
        <v>41.731208791208786</v>
      </c>
      <c r="AE29" s="301">
        <f>'Seepage Meters'!CK30</f>
        <v>3.5785379131035464</v>
      </c>
      <c r="AF29" s="302">
        <f>'Seepage Meters'!CL30</f>
        <v>0.6872907533938486</v>
      </c>
      <c r="AG29" s="305">
        <f>'Seepage Meters'!CM30</f>
        <v>18.518618757224814</v>
      </c>
      <c r="AH29" s="299">
        <f>'Seepage Meters'!CX30</f>
        <v>17.906836055656395</v>
      </c>
      <c r="AI29" s="300">
        <f>'Seepage Meters'!CY30</f>
        <v>44.203986486486492</v>
      </c>
      <c r="AJ29" s="301">
        <f>'Seepage Meters'!CZ30</f>
        <v>-2.1349040815307099</v>
      </c>
      <c r="AK29" s="302">
        <f>'Seepage Meters'!DA30</f>
        <v>-0.38229377382522117</v>
      </c>
      <c r="AL29" s="305">
        <f>'Seepage Meters'!DB30</f>
        <v>18.289129829481617</v>
      </c>
      <c r="AM29" s="299">
        <f>'Seepage Meters'!DM30</f>
        <v>16.977928692699464</v>
      </c>
      <c r="AN29" s="300">
        <f>'Seepage Meters'!DN30</f>
        <v>42.146799999999999</v>
      </c>
      <c r="AO29" s="301">
        <f>'Seepage Meters'!DO30</f>
        <v>2.6182994454713544</v>
      </c>
      <c r="AP29" s="302">
        <f>'Seepage Meters'!DP30</f>
        <v>0.44453301281347202</v>
      </c>
      <c r="AQ29" s="305">
        <f>'Seepage Meters'!DQ30</f>
        <v>16.533395679885992</v>
      </c>
      <c r="AR29" s="299">
        <f>'Seepage Meters'!EB30</f>
        <v>16.161616161616191</v>
      </c>
      <c r="AS29" s="300">
        <f>'Seepage Meters'!EC30</f>
        <v>44.629736842105267</v>
      </c>
      <c r="AT29" s="301">
        <f>'Seepage Meters'!ED30</f>
        <v>-3.1186156240879517</v>
      </c>
      <c r="AU29" s="302">
        <f>'Seepage Meters'!EE30</f>
        <v>-0.50401868672128602</v>
      </c>
      <c r="AV29" s="305">
        <f>'Seepage Meters'!EF30</f>
        <v>16.665634848337476</v>
      </c>
      <c r="AW29" s="299">
        <f>'Seepage Meters'!EQ30</f>
        <v>15.528182157521465</v>
      </c>
      <c r="AX29" s="300">
        <f>'Seepage Meters'!ER30</f>
        <v>43.028750000000009</v>
      </c>
      <c r="AY29" s="301">
        <f>'Seepage Meters'!ES30</f>
        <v>0.58052218114600684</v>
      </c>
      <c r="AZ29" s="302">
        <f>'Seepage Meters'!ET30</f>
        <v>9.0144541753168675E-2</v>
      </c>
      <c r="BA29" s="305">
        <f>'Seepage Meters'!EU30</f>
        <v>15.438037615768296</v>
      </c>
    </row>
    <row r="30" spans="2:53" x14ac:dyDescent="0.25">
      <c r="B30" s="303">
        <v>24</v>
      </c>
      <c r="C30" s="299">
        <f>'Seepage Meters'!O31</f>
        <v>9.2684541542535648</v>
      </c>
      <c r="D30" s="300">
        <f>'Seepage Meters'!P31</f>
        <v>40.280000000000008</v>
      </c>
      <c r="E30" s="301">
        <f>'Seepage Meters'!Q31</f>
        <v>6.9316081330868595</v>
      </c>
      <c r="F30" s="302">
        <f>'Seepage Meters'!R31</f>
        <v>0.64245292196766701</v>
      </c>
      <c r="G30" s="305">
        <f>'Seepage Meters'!S31</f>
        <v>8.6260012322858977</v>
      </c>
      <c r="H30" s="299">
        <f>'Seepage Meters'!AC31</f>
        <v>9.2847503373819151</v>
      </c>
      <c r="I30" s="300">
        <f>'Seepage Meters'!AD31</f>
        <v>39.950000000000003</v>
      </c>
      <c r="J30" s="301">
        <f>'Seepage Meters'!AE31</f>
        <v>7.6940850277264285</v>
      </c>
      <c r="K30" s="302">
        <f>'Seepage Meters'!AF31</f>
        <v>0.71437658557028105</v>
      </c>
      <c r="L30" s="305">
        <f>'Seepage Meters'!AG31</f>
        <v>8.5703737518116334</v>
      </c>
      <c r="M30" s="299">
        <f>'Seepage Meters'!AQ31</f>
        <v>5.8299595141700475</v>
      </c>
      <c r="N30" s="300">
        <f>'Seepage Meters'!AR31</f>
        <v>40.1</v>
      </c>
      <c r="O30" s="301">
        <f>'Seepage Meters'!AS31</f>
        <v>7.3475046210720869</v>
      </c>
      <c r="P30" s="302">
        <f>'Seepage Meters'!AT31</f>
        <v>0.42835654471027601</v>
      </c>
      <c r="Q30" s="305">
        <f>'Seepage Meters'!AU31</f>
        <v>5.4016029694597716</v>
      </c>
      <c r="R30" s="299">
        <f>'Seepage Meters'!BE31</f>
        <v>6.2378167641325462</v>
      </c>
      <c r="S30" s="300">
        <f>'Seepage Meters'!BF31</f>
        <v>40.44</v>
      </c>
      <c r="T30" s="301">
        <f>'Seepage Meters'!BG31</f>
        <v>6.5619223659889174</v>
      </c>
      <c r="U30" s="302">
        <f>'Seepage Meters'!BH31</f>
        <v>0.4093206933950197</v>
      </c>
      <c r="V30" s="305">
        <f>'Seepage Meters'!BI31</f>
        <v>5.8284960707375264</v>
      </c>
      <c r="W30" s="299">
        <f>'Seepage Meters'!BS31</f>
        <v>9.1818330873913823</v>
      </c>
      <c r="X30" s="300">
        <f>'Seepage Meters'!BT31</f>
        <v>36.93</v>
      </c>
      <c r="Y30" s="301">
        <f>'Seepage Meters'!BU31</f>
        <v>14.671903881700556</v>
      </c>
      <c r="Z30" s="302">
        <f>'Seepage Meters'!BV31</f>
        <v>1.3471497251602422</v>
      </c>
      <c r="AA30" s="305">
        <f>'Seepage Meters'!BW31</f>
        <v>7.8346833622311403</v>
      </c>
      <c r="AB30" s="292"/>
      <c r="AC30" s="299">
        <f>'Seepage Meters'!CI31</f>
        <v>17.650186071238714</v>
      </c>
      <c r="AD30" s="300">
        <f>'Seepage Meters'!CJ31</f>
        <v>42.836867469879515</v>
      </c>
      <c r="AE30" s="301">
        <f>'Seepage Meters'!CK31</f>
        <v>1.023873683272843</v>
      </c>
      <c r="AF30" s="302">
        <f>'Seepage Meters'!CL31</f>
        <v>0.18071561023210211</v>
      </c>
      <c r="AG30" s="305">
        <f>'Seepage Meters'!CM31</f>
        <v>17.469470461006612</v>
      </c>
      <c r="AH30" s="299">
        <f>'Seepage Meters'!CX31</f>
        <v>17.034038086669678</v>
      </c>
      <c r="AI30" s="300">
        <f>'Seepage Meters'!CY31</f>
        <v>43.474225352112683</v>
      </c>
      <c r="AJ30" s="301">
        <f>'Seepage Meters'!CZ31</f>
        <v>-0.44876467678530857</v>
      </c>
      <c r="AK30" s="302">
        <f>'Seepage Meters'!DA31</f>
        <v>-7.6442745963129541E-2</v>
      </c>
      <c r="AL30" s="305">
        <f>'Seepage Meters'!DB31</f>
        <v>17.110480832632806</v>
      </c>
      <c r="AM30" s="299">
        <f>'Seepage Meters'!DM31</f>
        <v>17.115960633290513</v>
      </c>
      <c r="AN30" s="300">
        <f>'Seepage Meters'!DN31</f>
        <v>43.658600000000007</v>
      </c>
      <c r="AO30" s="301">
        <f>'Seepage Meters'!DO31</f>
        <v>-0.87476894639557723</v>
      </c>
      <c r="AP30" s="302">
        <f>'Seepage Meters'!DP31</f>
        <v>-0.14972510849731718</v>
      </c>
      <c r="AQ30" s="305">
        <f>'Seepage Meters'!DQ31</f>
        <v>17.265685741787831</v>
      </c>
      <c r="AR30" s="299">
        <f>'Seepage Meters'!EB31</f>
        <v>15.027467659046611</v>
      </c>
      <c r="AS30" s="300">
        <f>'Seepage Meters'!EC31</f>
        <v>44.156886792452831</v>
      </c>
      <c r="AT30" s="301">
        <f>'Seepage Meters'!ED31</f>
        <v>-2.0260785407874988</v>
      </c>
      <c r="AU30" s="302">
        <f>'Seepage Meters'!EE31</f>
        <v>-0.30446829746372489</v>
      </c>
      <c r="AV30" s="305">
        <f>'Seepage Meters'!EF31</f>
        <v>15.331935956510335</v>
      </c>
      <c r="AW30" s="299">
        <f>'Seepage Meters'!EQ31</f>
        <v>11.469534050179213</v>
      </c>
      <c r="AX30" s="300">
        <f>'Seepage Meters'!ER31</f>
        <v>44.904999999999994</v>
      </c>
      <c r="AY30" s="301">
        <f>'Seepage Meters'!ES31</f>
        <v>-3.7546210720887081</v>
      </c>
      <c r="AZ30" s="302">
        <f>'Seepage Meters'!ET31</f>
        <v>-0.43063754231841822</v>
      </c>
      <c r="BA30" s="305">
        <f>'Seepage Meters'!EU31</f>
        <v>11.900171592497632</v>
      </c>
    </row>
    <row r="31" spans="2:53" ht="11.25" customHeight="1" x14ac:dyDescent="0.25">
      <c r="B31" s="303"/>
      <c r="C31" s="299"/>
      <c r="D31" s="300"/>
      <c r="E31" s="301"/>
      <c r="F31" s="302"/>
      <c r="G31" s="305"/>
      <c r="H31" s="299"/>
      <c r="I31" s="300"/>
      <c r="J31" s="301"/>
      <c r="K31" s="302"/>
      <c r="L31" s="305"/>
      <c r="M31" s="299"/>
      <c r="N31" s="300"/>
      <c r="O31" s="301"/>
      <c r="P31" s="302"/>
      <c r="Q31" s="305"/>
      <c r="R31" s="299"/>
      <c r="S31" s="300"/>
      <c r="T31" s="301"/>
      <c r="U31" s="302"/>
      <c r="V31" s="305"/>
      <c r="W31" s="299"/>
      <c r="X31" s="300"/>
      <c r="Y31" s="301"/>
      <c r="Z31" s="302"/>
      <c r="AA31" s="305"/>
      <c r="AB31" s="292"/>
      <c r="AC31" s="299"/>
      <c r="AD31" s="300"/>
      <c r="AE31" s="301"/>
      <c r="AF31" s="302"/>
      <c r="AG31" s="305"/>
      <c r="AH31" s="299"/>
      <c r="AI31" s="300"/>
      <c r="AJ31" s="301"/>
      <c r="AK31" s="302"/>
      <c r="AL31" s="305"/>
      <c r="AM31" s="299"/>
      <c r="AN31" s="300"/>
      <c r="AO31" s="301"/>
      <c r="AP31" s="302"/>
      <c r="AQ31" s="305"/>
      <c r="AR31" s="299"/>
      <c r="AS31" s="300"/>
      <c r="AT31" s="301"/>
      <c r="AU31" s="302"/>
      <c r="AV31" s="305"/>
      <c r="AW31" s="299"/>
      <c r="AX31" s="300"/>
      <c r="AY31" s="301"/>
      <c r="AZ31" s="302"/>
      <c r="BA31" s="305"/>
    </row>
    <row r="32" spans="2:53" x14ac:dyDescent="0.25">
      <c r="B32" s="303">
        <v>25</v>
      </c>
      <c r="C32" s="299">
        <f>'Seepage Meters'!O33</f>
        <v>17.8389899983604</v>
      </c>
      <c r="D32" s="300">
        <f>'Seepage Meters'!P33</f>
        <v>34.29</v>
      </c>
      <c r="E32" s="301">
        <f>'Seepage Meters'!Q33</f>
        <v>20.771719038817011</v>
      </c>
      <c r="F32" s="302">
        <f>'Seepage Meters'!R33</f>
        <v>3.7054648818220897</v>
      </c>
      <c r="G32" s="305">
        <f>'Seepage Meters'!S33</f>
        <v>14.13352511653831</v>
      </c>
      <c r="H32" s="299">
        <f>'Seepage Meters'!AC33</f>
        <v>14.673046251993611</v>
      </c>
      <c r="I32" s="300">
        <f>'Seepage Meters'!AD33</f>
        <v>32.4</v>
      </c>
      <c r="J32" s="301">
        <f>'Seepage Meters'!AE33</f>
        <v>25.138632162661743</v>
      </c>
      <c r="K32" s="302">
        <f>'Seepage Meters'!AF33</f>
        <v>3.6886031243458994</v>
      </c>
      <c r="L32" s="305">
        <f>'Seepage Meters'!AG33</f>
        <v>10.984443127647712</v>
      </c>
      <c r="M32" s="299">
        <f>'Seepage Meters'!AQ33</f>
        <v>14.366625224478534</v>
      </c>
      <c r="N32" s="300">
        <f>'Seepage Meters'!AR33</f>
        <v>33.61</v>
      </c>
      <c r="O32" s="301">
        <f>'Seepage Meters'!AS33</f>
        <v>22.342883548983366</v>
      </c>
      <c r="P32" s="302">
        <f>'Seepage Meters'!AT33</f>
        <v>3.2099183438241088</v>
      </c>
      <c r="Q32" s="305">
        <f>'Seepage Meters'!AU33</f>
        <v>11.156706880654426</v>
      </c>
      <c r="R32" s="299">
        <f>'Seepage Meters'!BE33</f>
        <v>18.78224974200204</v>
      </c>
      <c r="S32" s="300">
        <f>'Seepage Meters'!BF33</f>
        <v>32.520000000000003</v>
      </c>
      <c r="T32" s="301">
        <f>'Seepage Meters'!BG33</f>
        <v>24.861367837338257</v>
      </c>
      <c r="U32" s="302">
        <f>'Seepage Meters'!BH33</f>
        <v>4.669524196486643</v>
      </c>
      <c r="V32" s="305">
        <f>'Seepage Meters'!BI33</f>
        <v>14.112725545515397</v>
      </c>
      <c r="W32" s="299">
        <f>'Seepage Meters'!BS33</f>
        <v>20.159489633173859</v>
      </c>
      <c r="X32" s="300">
        <f>'Seepage Meters'!BT33</f>
        <v>31.25</v>
      </c>
      <c r="Y32" s="301">
        <f>'Seepage Meters'!BU33</f>
        <v>27.795748613678374</v>
      </c>
      <c r="Z32" s="302">
        <f>'Seepage Meters'!BV33</f>
        <v>5.6034810602375584</v>
      </c>
      <c r="AA32" s="305">
        <f>'Seepage Meters'!BW33</f>
        <v>14.5560085729363</v>
      </c>
      <c r="AB32" s="292"/>
      <c r="AC32" s="299">
        <f>'Seepage Meters'!CI33</f>
        <v>20.414673046251991</v>
      </c>
      <c r="AD32" s="300">
        <f>'Seepage Meters'!CJ33</f>
        <v>33.439583333333331</v>
      </c>
      <c r="AE32" s="301">
        <f>'Seepage Meters'!CK33</f>
        <v>22.736637399876777</v>
      </c>
      <c r="AF32" s="302">
        <f>'Seepage Meters'!CL33</f>
        <v>4.6416101868966937</v>
      </c>
      <c r="AG32" s="305">
        <f>'Seepage Meters'!CM33</f>
        <v>15.773062859355298</v>
      </c>
      <c r="AH32" s="299">
        <f>'Seepage Meters'!CX33</f>
        <v>16.074373969110805</v>
      </c>
      <c r="AI32" s="300">
        <f>'Seepage Meters'!CY33</f>
        <v>38.867238805970146</v>
      </c>
      <c r="AJ32" s="301">
        <f>'Seepage Meters'!CZ33</f>
        <v>10.195843793969166</v>
      </c>
      <c r="AK32" s="302">
        <f>'Seepage Meters'!DA33</f>
        <v>1.6389180607489791</v>
      </c>
      <c r="AL32" s="305">
        <f>'Seepage Meters'!DB33</f>
        <v>14.435455908361826</v>
      </c>
      <c r="AM32" s="299">
        <f>'Seepage Meters'!DM33</f>
        <v>20.539152759948678</v>
      </c>
      <c r="AN32" s="300">
        <f>'Seepage Meters'!DN33</f>
        <v>35.408999999999999</v>
      </c>
      <c r="AO32" s="301">
        <f>'Seepage Meters'!DO33</f>
        <v>18.186229205175604</v>
      </c>
      <c r="AP32" s="302">
        <f>'Seepage Meters'!DP33</f>
        <v>3.7352973977254176</v>
      </c>
      <c r="AQ32" s="305">
        <f>'Seepage Meters'!DQ33</f>
        <v>16.80385536222326</v>
      </c>
      <c r="AR32" s="299">
        <f>'Seepage Meters'!EB33</f>
        <v>16.280701754385952</v>
      </c>
      <c r="AS32" s="300">
        <f>'Seepage Meters'!EC33</f>
        <v>37.844827586206897</v>
      </c>
      <c r="AT32" s="301">
        <f>'Seepage Meters'!ED33</f>
        <v>12.558161769392569</v>
      </c>
      <c r="AU32" s="302">
        <f>'Seepage Meters'!EE33</f>
        <v>2.0445568635081219</v>
      </c>
      <c r="AV32" s="305">
        <f>'Seepage Meters'!EF33</f>
        <v>14.23614489087783</v>
      </c>
      <c r="AW32" s="299">
        <f>'Seepage Meters'!EQ33</f>
        <v>16.170861937452354</v>
      </c>
      <c r="AX32" s="300">
        <f>'Seepage Meters'!ER33</f>
        <v>37.454999999999998</v>
      </c>
      <c r="AY32" s="301">
        <f>'Seepage Meters'!ES33</f>
        <v>13.458872458410356</v>
      </c>
      <c r="AZ32" s="302">
        <f>'Seepage Meters'!ET33</f>
        <v>2.1764156835873383</v>
      </c>
      <c r="BA32" s="305">
        <f>'Seepage Meters'!EU33</f>
        <v>13.994446253865016</v>
      </c>
    </row>
    <row r="33" spans="2:53" x14ac:dyDescent="0.25">
      <c r="B33" s="303">
        <v>26</v>
      </c>
      <c r="C33" s="299">
        <f>'Seepage Meters'!O34</f>
        <v>40.02599090318391</v>
      </c>
      <c r="D33" s="300">
        <f>'Seepage Meters'!P34</f>
        <v>28.37</v>
      </c>
      <c r="E33" s="301">
        <f>'Seepage Meters'!Q34</f>
        <v>34.450092421441774</v>
      </c>
      <c r="F33" s="302">
        <f>'Seepage Meters'!R34</f>
        <v>13.788990858744734</v>
      </c>
      <c r="G33" s="305">
        <f>'Seepage Meters'!S34</f>
        <v>26.237000044439178</v>
      </c>
      <c r="H33" s="299">
        <f>'Seepage Meters'!AC34</f>
        <v>31.685273790536929</v>
      </c>
      <c r="I33" s="300">
        <f>'Seepage Meters'!AD34</f>
        <v>29.42</v>
      </c>
      <c r="J33" s="301">
        <f>'Seepage Meters'!AE34</f>
        <v>32.024029574861366</v>
      </c>
      <c r="K33" s="302">
        <f>'Seepage Meters'!AF34</f>
        <v>10.146901449557344</v>
      </c>
      <c r="L33" s="305">
        <f>'Seepage Meters'!AG34</f>
        <v>21.538372340979585</v>
      </c>
      <c r="M33" s="299">
        <f>'Seepage Meters'!AQ34</f>
        <v>40.668600635446921</v>
      </c>
      <c r="N33" s="300">
        <f>'Seepage Meters'!AR34</f>
        <v>28.99</v>
      </c>
      <c r="O33" s="301">
        <f>'Seepage Meters'!AS34</f>
        <v>33.017560073937155</v>
      </c>
      <c r="P33" s="302">
        <f>'Seepage Meters'!AT34</f>
        <v>13.427779646038275</v>
      </c>
      <c r="Q33" s="305">
        <f>'Seepage Meters'!AU34</f>
        <v>27.240820989408647</v>
      </c>
      <c r="R33" s="299">
        <f>'Seepage Meters'!BE34</f>
        <v>32.852501624431412</v>
      </c>
      <c r="S33" s="300">
        <f>'Seepage Meters'!BF34</f>
        <v>29.84</v>
      </c>
      <c r="T33" s="301">
        <f>'Seepage Meters'!BG34</f>
        <v>31.053604436229211</v>
      </c>
      <c r="U33" s="302">
        <f>'Seepage Meters'!BH34</f>
        <v>10.201885901856706</v>
      </c>
      <c r="V33" s="305">
        <f>'Seepage Meters'!BI34</f>
        <v>22.650615722574706</v>
      </c>
      <c r="W33" s="299">
        <f>'Seepage Meters'!BS34</f>
        <v>42.615629984051054</v>
      </c>
      <c r="X33" s="300">
        <f>'Seepage Meters'!BT34</f>
        <v>27.9</v>
      </c>
      <c r="Y33" s="301">
        <f>'Seepage Meters'!BU34</f>
        <v>35.53604436229206</v>
      </c>
      <c r="Z33" s="302">
        <f>'Seepage Meters'!BV34</f>
        <v>15.143909176402619</v>
      </c>
      <c r="AA33" s="305">
        <f>'Seepage Meters'!BW34</f>
        <v>27.471720807648435</v>
      </c>
      <c r="AB33" s="292"/>
      <c r="AC33" s="299">
        <f>'Seepage Meters'!CI34</f>
        <v>46.642923097216759</v>
      </c>
      <c r="AD33" s="300">
        <f>'Seepage Meters'!CJ34</f>
        <v>28.759705882352936</v>
      </c>
      <c r="AE33" s="301">
        <f>'Seepage Meters'!CK34</f>
        <v>33.549662933565308</v>
      </c>
      <c r="AF33" s="302">
        <f>'Seepage Meters'!CL34</f>
        <v>15.648543481478303</v>
      </c>
      <c r="AG33" s="305">
        <f>'Seepage Meters'!CM34</f>
        <v>30.994379615738456</v>
      </c>
      <c r="AH33" s="299">
        <f>'Seepage Meters'!CX34</f>
        <v>45.735027223230531</v>
      </c>
      <c r="AI33" s="300">
        <f>'Seepage Meters'!CY34</f>
        <v>29.223333333333336</v>
      </c>
      <c r="AJ33" s="301">
        <f>'Seepage Meters'!CZ34</f>
        <v>32.478434996919283</v>
      </c>
      <c r="AK33" s="302">
        <f>'Seepage Meters'!DA34</f>
        <v>14.854021087520266</v>
      </c>
      <c r="AL33" s="305">
        <f>'Seepage Meters'!DB34</f>
        <v>30.881006135710265</v>
      </c>
      <c r="AM33" s="299">
        <f>'Seepage Meters'!DM34</f>
        <v>45.500848896434633</v>
      </c>
      <c r="AN33" s="300">
        <f>'Seepage Meters'!DN34</f>
        <v>28.794552238805966</v>
      </c>
      <c r="AO33" s="301">
        <f>'Seepage Meters'!DO34</f>
        <v>33.469149170965885</v>
      </c>
      <c r="AP33" s="302">
        <f>'Seepage Meters'!DP34</f>
        <v>15.22874699120349</v>
      </c>
      <c r="AQ33" s="305">
        <f>'Seepage Meters'!DQ34</f>
        <v>30.272101905231143</v>
      </c>
      <c r="AR33" s="299">
        <f>'Seepage Meters'!EB34</f>
        <v>39.978734715576778</v>
      </c>
      <c r="AS33" s="300">
        <f>'Seepage Meters'!EC34</f>
        <v>31.177907801418439</v>
      </c>
      <c r="AT33" s="301">
        <f>'Seepage Meters'!ED34</f>
        <v>27.962320237018396</v>
      </c>
      <c r="AU33" s="302">
        <f>'Seepage Meters'!EE34</f>
        <v>11.178981827877625</v>
      </c>
      <c r="AV33" s="305">
        <f>'Seepage Meters'!EF34</f>
        <v>28.799752887699153</v>
      </c>
      <c r="AW33" s="299">
        <f>'Seepage Meters'!EQ34</f>
        <v>29.57932465572539</v>
      </c>
      <c r="AX33" s="300">
        <f>'Seepage Meters'!ER34</f>
        <v>35.002040816326527</v>
      </c>
      <c r="AY33" s="301">
        <f>'Seepage Meters'!ES34</f>
        <v>19.126523067637414</v>
      </c>
      <c r="AZ33" s="302">
        <f>'Seepage Meters'!ET34</f>
        <v>5.6574963535286784</v>
      </c>
      <c r="BA33" s="305">
        <f>'Seepage Meters'!EU34</f>
        <v>23.921828302196712</v>
      </c>
    </row>
    <row r="34" spans="2:53" x14ac:dyDescent="0.25">
      <c r="B34" s="303">
        <v>27</v>
      </c>
      <c r="C34" s="299">
        <f>'Seepage Meters'!O35</f>
        <v>25.990903183885635</v>
      </c>
      <c r="D34" s="300">
        <f>'Seepage Meters'!P35</f>
        <v>35.57</v>
      </c>
      <c r="E34" s="301">
        <f>'Seepage Meters'!Q35</f>
        <v>17.814232902033272</v>
      </c>
      <c r="F34" s="302">
        <f>'Seepage Meters'!R35</f>
        <v>4.6300800265193685</v>
      </c>
      <c r="G34" s="305">
        <f>'Seepage Meters'!S35</f>
        <v>21.360823157366266</v>
      </c>
      <c r="H34" s="299">
        <f>'Seepage Meters'!AC35</f>
        <v>26.581605528973952</v>
      </c>
      <c r="I34" s="300">
        <f>'Seepage Meters'!AD35</f>
        <v>34.51</v>
      </c>
      <c r="J34" s="301">
        <f>'Seepage Meters'!AE35</f>
        <v>20.263401109057309</v>
      </c>
      <c r="K34" s="302">
        <f>'Seepage Meters'!AF35</f>
        <v>5.3863373495633473</v>
      </c>
      <c r="L34" s="305">
        <f>'Seepage Meters'!AG35</f>
        <v>21.195268179410604</v>
      </c>
      <c r="M34" s="299">
        <f>'Seepage Meters'!AQ35</f>
        <v>23.90350877192985</v>
      </c>
      <c r="N34" s="300">
        <f>'Seepage Meters'!AR35</f>
        <v>34.82</v>
      </c>
      <c r="O34" s="301">
        <f>'Seepage Meters'!AS35</f>
        <v>19.547134935304992</v>
      </c>
      <c r="P34" s="302">
        <f>'Seepage Meters'!AT35</f>
        <v>4.6724511139215927</v>
      </c>
      <c r="Q34" s="305">
        <f>'Seepage Meters'!AU35</f>
        <v>19.231057658008258</v>
      </c>
      <c r="R34" s="299">
        <f>'Seepage Meters'!BE35</f>
        <v>23.495776478232592</v>
      </c>
      <c r="S34" s="300">
        <f>'Seepage Meters'!BF35</f>
        <v>34.590000000000003</v>
      </c>
      <c r="T34" s="301">
        <f>'Seepage Meters'!BG35</f>
        <v>20.07855822550831</v>
      </c>
      <c r="U34" s="302">
        <f>'Seepage Meters'!BH35</f>
        <v>4.7176131607172174</v>
      </c>
      <c r="V34" s="305">
        <f>'Seepage Meters'!BI35</f>
        <v>18.778163317515375</v>
      </c>
      <c r="W34" s="299">
        <f>'Seepage Meters'!BS35</f>
        <v>27.049441786283907</v>
      </c>
      <c r="X34" s="300">
        <f>'Seepage Meters'!BT35</f>
        <v>32.630000000000003</v>
      </c>
      <c r="Y34" s="301">
        <f>'Seepage Meters'!BU35</f>
        <v>24.607208872458404</v>
      </c>
      <c r="Z34" s="302">
        <f>'Seepage Meters'!BV35</f>
        <v>6.6561126391849248</v>
      </c>
      <c r="AA34" s="305">
        <f>'Seepage Meters'!BW35</f>
        <v>20.393329147098981</v>
      </c>
      <c r="AB34" s="292"/>
      <c r="AC34" s="299">
        <f>'Seepage Meters'!CI35</f>
        <v>30.834662413609795</v>
      </c>
      <c r="AD34" s="300">
        <f>'Seepage Meters'!CJ35</f>
        <v>36.506206896551717</v>
      </c>
      <c r="AE34" s="301">
        <f>'Seepage Meters'!CK35</f>
        <v>15.651093122569973</v>
      </c>
      <c r="AF34" s="302">
        <f>'Seepage Meters'!CL35</f>
        <v>4.8259617283841507</v>
      </c>
      <c r="AG34" s="305">
        <f>'Seepage Meters'!CM35</f>
        <v>26.008700685225644</v>
      </c>
      <c r="AH34" s="299">
        <f>'Seepage Meters'!CX35</f>
        <v>28.550007497375937</v>
      </c>
      <c r="AI34" s="300">
        <f>'Seepage Meters'!CY35</f>
        <v>36.414075630252107</v>
      </c>
      <c r="AJ34" s="301">
        <f>'Seepage Meters'!CZ35</f>
        <v>15.863965734167962</v>
      </c>
      <c r="AK34" s="302">
        <f>'Seepage Meters'!DA35</f>
        <v>4.529163406486103</v>
      </c>
      <c r="AL34" s="305">
        <f>'Seepage Meters'!DB35</f>
        <v>24.020844090889835</v>
      </c>
      <c r="AM34" s="299">
        <f>'Seepage Meters'!DM35</f>
        <v>28.754813863928106</v>
      </c>
      <c r="AN34" s="300">
        <f>'Seepage Meters'!DN35</f>
        <v>35.46559523809524</v>
      </c>
      <c r="AO34" s="301">
        <f>'Seepage Meters'!DO35</f>
        <v>18.055463867617284</v>
      </c>
      <c r="AP34" s="302">
        <f>'Seepage Meters'!DP35</f>
        <v>5.1918150274021446</v>
      </c>
      <c r="AQ34" s="305">
        <f>'Seepage Meters'!DQ35</f>
        <v>23.562998836525963</v>
      </c>
      <c r="AR34" s="299">
        <f>'Seepage Meters'!EB35</f>
        <v>24.91944146079485</v>
      </c>
      <c r="AS34" s="300">
        <f>'Seepage Meters'!EC35</f>
        <v>37.55994252873564</v>
      </c>
      <c r="AT34" s="301">
        <f>'Seepage Meters'!ED35</f>
        <v>13.216398963180131</v>
      </c>
      <c r="AU34" s="302">
        <f>'Seepage Meters'!EE35</f>
        <v>3.2934528028547705</v>
      </c>
      <c r="AV34" s="305">
        <f>'Seepage Meters'!EF35</f>
        <v>21.625988657940081</v>
      </c>
      <c r="AW34" s="299">
        <f>'Seepage Meters'!EQ35</f>
        <v>22.993654348637559</v>
      </c>
      <c r="AX34" s="300">
        <f>'Seepage Meters'!ER35</f>
        <v>38.507857142857141</v>
      </c>
      <c r="AY34" s="301">
        <f>'Seepage Meters'!ES35</f>
        <v>11.026208080274632</v>
      </c>
      <c r="AZ34" s="302">
        <f>'Seepage Meters'!ET35</f>
        <v>2.5353281737398938</v>
      </c>
      <c r="BA34" s="305">
        <f>'Seepage Meters'!EU35</f>
        <v>20.458326174897664</v>
      </c>
    </row>
    <row r="35" spans="2:53" x14ac:dyDescent="0.25">
      <c r="B35" s="303">
        <v>28</v>
      </c>
      <c r="C35" s="299">
        <f>'Seepage Meters'!O36</f>
        <v>10.816030902945439</v>
      </c>
      <c r="D35" s="300">
        <f>'Seepage Meters'!P36</f>
        <v>40.520000000000003</v>
      </c>
      <c r="E35" s="301">
        <f>'Seepage Meters'!Q36</f>
        <v>6.3770794824399211</v>
      </c>
      <c r="F35" s="302">
        <f>'Seepage Meters'!R36</f>
        <v>0.68974688752609492</v>
      </c>
      <c r="G35" s="305">
        <f>'Seepage Meters'!S36</f>
        <v>10.126284015419344</v>
      </c>
      <c r="H35" s="299">
        <f>'Seepage Meters'!AC36</f>
        <v>9.4281505289942427</v>
      </c>
      <c r="I35" s="300">
        <f>'Seepage Meters'!AD36</f>
        <v>40.68</v>
      </c>
      <c r="J35" s="301">
        <f>'Seepage Meters'!AE36</f>
        <v>6.0073937153419621</v>
      </c>
      <c r="K35" s="302">
        <f>'Seepage Meters'!AF36</f>
        <v>0.5663861223517801</v>
      </c>
      <c r="L35" s="305">
        <f>'Seepage Meters'!AG36</f>
        <v>8.8617644066424628</v>
      </c>
      <c r="M35" s="299">
        <f>'Seepage Meters'!AQ36</f>
        <v>6.3596491228070171</v>
      </c>
      <c r="N35" s="300">
        <f>'Seepage Meters'!AR36</f>
        <v>40.33</v>
      </c>
      <c r="O35" s="301">
        <f>'Seepage Meters'!AS36</f>
        <v>6.8160813308687676</v>
      </c>
      <c r="P35" s="302">
        <f>'Seepage Meters'!AT36</f>
        <v>0.43347885656840845</v>
      </c>
      <c r="Q35" s="305">
        <f>'Seepage Meters'!AU36</f>
        <v>5.9261702662386089</v>
      </c>
      <c r="R35" s="299">
        <f>'Seepage Meters'!BE36</f>
        <v>7.0695256660169044</v>
      </c>
      <c r="S35" s="300">
        <f>'Seepage Meters'!BF36</f>
        <v>39.600000000000009</v>
      </c>
      <c r="T35" s="301">
        <f>'Seepage Meters'!BG36</f>
        <v>8.502772643253218</v>
      </c>
      <c r="U35" s="302">
        <f>'Seepage Meters'!BH36</f>
        <v>0.60110569433785022</v>
      </c>
      <c r="V35" s="305">
        <f>'Seepage Meters'!BI36</f>
        <v>6.4684199716790545</v>
      </c>
      <c r="W35" s="299">
        <f>'Seepage Meters'!BS36</f>
        <v>9.1866028708133882</v>
      </c>
      <c r="X35" s="300">
        <f>'Seepage Meters'!BT36</f>
        <v>37.299999999999997</v>
      </c>
      <c r="Y35" s="301">
        <f>'Seepage Meters'!BU36</f>
        <v>13.817005545286515</v>
      </c>
      <c r="Z35" s="302">
        <f>'Seepage Meters'!BV36</f>
        <v>1.2693134280837359</v>
      </c>
      <c r="AA35" s="305">
        <f>'Seepage Meters'!BW36</f>
        <v>7.9172894427296523</v>
      </c>
      <c r="AB35" s="292"/>
      <c r="AC35" s="299">
        <f>'Seepage Meters'!CI36</f>
        <v>11.785188161242818</v>
      </c>
      <c r="AD35" s="300">
        <f>'Seepage Meters'!CJ36</f>
        <v>37.052727272727275</v>
      </c>
      <c r="AE35" s="301">
        <f>'Seepage Meters'!CK36</f>
        <v>14.388338094437907</v>
      </c>
      <c r="AF35" s="302">
        <f>'Seepage Meters'!CL36</f>
        <v>1.6956927177052867</v>
      </c>
      <c r="AG35" s="305">
        <f>'Seepage Meters'!CM36</f>
        <v>10.089495443537531</v>
      </c>
      <c r="AH35" s="299"/>
      <c r="AI35" s="300"/>
      <c r="AJ35" s="301"/>
      <c r="AK35" s="302"/>
      <c r="AL35" s="305"/>
      <c r="AM35" s="299">
        <f>'Seepage Meters'!DM36</f>
        <v>7.5310226786478474</v>
      </c>
      <c r="AN35" s="300">
        <f>'Seepage Meters'!DN36</f>
        <v>48.559545454545457</v>
      </c>
      <c r="AO35" s="301">
        <f>'Seepage Meters'!DO36</f>
        <v>-12.198580070576376</v>
      </c>
      <c r="AP35" s="302">
        <f>'Seepage Meters'!DP36</f>
        <v>-0.91867783158812344</v>
      </c>
      <c r="AQ35" s="305">
        <f>'Seepage Meters'!DQ36</f>
        <v>8.4497005102359708</v>
      </c>
      <c r="AR35" s="299">
        <f>'Seepage Meters'!EB36</f>
        <v>6.5213538897749475</v>
      </c>
      <c r="AS35" s="300">
        <f>'Seepage Meters'!EC36</f>
        <v>55.882826086956499</v>
      </c>
      <c r="AT35" s="301">
        <f>'Seepage Meters'!ED36</f>
        <v>-29.11928393474237</v>
      </c>
      <c r="AU35" s="302">
        <f>'Seepage Meters'!EE36</f>
        <v>-1.898971555552933</v>
      </c>
      <c r="AV35" s="305">
        <f>'Seepage Meters'!EF36</f>
        <v>8.4203254453278795</v>
      </c>
      <c r="AW35" s="299">
        <f>'Seepage Meters'!EQ36</f>
        <v>8.9585666293393071</v>
      </c>
      <c r="AX35" s="300">
        <f>'Seepage Meters'!ER36</f>
        <v>45.347666666666669</v>
      </c>
      <c r="AY35" s="301">
        <f>'Seepage Meters'!ES36</f>
        <v>-4.7774183610597678</v>
      </c>
      <c r="AZ35" s="302">
        <f>'Seepage Meters'!ET36</f>
        <v>-0.42798820703782925</v>
      </c>
      <c r="BA35" s="305">
        <f>'Seepage Meters'!EU36</f>
        <v>9.3865548363771367</v>
      </c>
    </row>
    <row r="36" spans="2:53" x14ac:dyDescent="0.25">
      <c r="B36" s="303">
        <v>29</v>
      </c>
      <c r="C36" s="299">
        <f>'Seepage Meters'!O37</f>
        <v>9.7744360902255636</v>
      </c>
      <c r="D36" s="300">
        <f>'Seepage Meters'!P37</f>
        <v>41.93</v>
      </c>
      <c r="E36" s="301">
        <f>'Seepage Meters'!Q37</f>
        <v>3.1192236598890974</v>
      </c>
      <c r="F36" s="302">
        <f>'Seepage Meters'!R37</f>
        <v>0.30488652314705461</v>
      </c>
      <c r="G36" s="305">
        <f>'Seepage Meters'!S37</f>
        <v>9.4695495670785093</v>
      </c>
      <c r="H36" s="299">
        <f>'Seepage Meters'!AC37</f>
        <v>7.4996651935181475</v>
      </c>
      <c r="I36" s="300">
        <f>'Seepage Meters'!AD37</f>
        <v>41.45</v>
      </c>
      <c r="J36" s="301">
        <f>'Seepage Meters'!AE37</f>
        <v>4.2282809611829908</v>
      </c>
      <c r="K36" s="302">
        <f>'Seepage Meters'!AF37</f>
        <v>0.31710691552999537</v>
      </c>
      <c r="L36" s="305">
        <f>'Seepage Meters'!AG37</f>
        <v>7.1825582779881518</v>
      </c>
      <c r="M36" s="299">
        <f>'Seepage Meters'!AQ37</f>
        <v>5.0438596491228074</v>
      </c>
      <c r="N36" s="300">
        <f>'Seepage Meters'!AR37</f>
        <v>41.61</v>
      </c>
      <c r="O36" s="301">
        <f>'Seepage Meters'!AS37</f>
        <v>3.8585951940850314</v>
      </c>
      <c r="P36" s="302">
        <f>'Seepage Meters'!AT37</f>
        <v>0.19462212601744677</v>
      </c>
      <c r="Q36" s="305">
        <f>'Seepage Meters'!AU37</f>
        <v>4.8492375231053604</v>
      </c>
      <c r="R36" s="299">
        <f>'Seepage Meters'!BE37</f>
        <v>6.0748887143231292</v>
      </c>
      <c r="S36" s="300">
        <f>'Seepage Meters'!BF37</f>
        <v>40.15</v>
      </c>
      <c r="T36" s="301">
        <f>'Seepage Meters'!BG37</f>
        <v>7.2319778188539798</v>
      </c>
      <c r="U36" s="302">
        <f>'Seepage Meters'!BH37</f>
        <v>0.43933460433991245</v>
      </c>
      <c r="V36" s="305">
        <f>'Seepage Meters'!BI37</f>
        <v>5.6355541099832163</v>
      </c>
      <c r="W36" s="299">
        <f>'Seepage Meters'!BS37</f>
        <v>7.8394183657341507</v>
      </c>
      <c r="X36" s="300">
        <f>'Seepage Meters'!BT37</f>
        <v>38.75</v>
      </c>
      <c r="Y36" s="301">
        <f>'Seepage Meters'!BU37</f>
        <v>10.466728280961185</v>
      </c>
      <c r="Z36" s="302">
        <f>'Seepage Meters'!BV37</f>
        <v>0.82053061914916148</v>
      </c>
      <c r="AA36" s="305">
        <f>'Seepage Meters'!BW37</f>
        <v>7.0188877465849888</v>
      </c>
      <c r="AB36" s="292"/>
      <c r="AC36" s="299">
        <f>'Seepage Meters'!CI37</f>
        <v>16.713539574126155</v>
      </c>
      <c r="AD36" s="300">
        <f>'Seepage Meters'!CJ37</f>
        <v>40.117500000000007</v>
      </c>
      <c r="AE36" s="301">
        <f>'Seepage Meters'!CK37</f>
        <v>7.3070702402957348</v>
      </c>
      <c r="AF36" s="302">
        <f>'Seepage Meters'!CL37</f>
        <v>1.2212700763210227</v>
      </c>
      <c r="AG36" s="305">
        <f>'Seepage Meters'!CM37</f>
        <v>15.492269497805133</v>
      </c>
      <c r="AH36" s="299">
        <f>'Seepage Meters'!CX37</f>
        <v>9.356725146198837</v>
      </c>
      <c r="AI36" s="300">
        <f>'Seepage Meters'!CY37</f>
        <v>57.800384615384615</v>
      </c>
      <c r="AJ36" s="301">
        <f>'Seepage Meters'!CZ37</f>
        <v>-33.549872031849844</v>
      </c>
      <c r="AK36" s="302">
        <f>'Seepage Meters'!DA37</f>
        <v>-3.1391693129216254</v>
      </c>
      <c r="AL36" s="305">
        <f>'Seepage Meters'!DB37</f>
        <v>12.495894459120462</v>
      </c>
      <c r="AM36" s="299">
        <f>'Seepage Meters'!DM37</f>
        <v>11.771363893604979</v>
      </c>
      <c r="AN36" s="300">
        <f>'Seepage Meters'!DN37</f>
        <v>49.239519230769233</v>
      </c>
      <c r="AO36" s="301">
        <f>'Seepage Meters'!DO37</f>
        <v>-13.769683989762548</v>
      </c>
      <c r="AP36" s="302">
        <f>'Seepage Meters'!DP37</f>
        <v>-1.620879609434414</v>
      </c>
      <c r="AQ36" s="305">
        <f>'Seepage Meters'!DQ37</f>
        <v>13.392243503039394</v>
      </c>
      <c r="AR36" s="299">
        <f>'Seepage Meters'!EB37</f>
        <v>9.73863229502326</v>
      </c>
      <c r="AS36" s="300">
        <f>'Seepage Meters'!EC37</f>
        <v>49.634999999999991</v>
      </c>
      <c r="AT36" s="301">
        <f>'Seepage Meters'!ED37</f>
        <v>-14.683456561922343</v>
      </c>
      <c r="AU36" s="302">
        <f>'Seepage Meters'!EE37</f>
        <v>-1.4299678427650813</v>
      </c>
      <c r="AV36" s="305">
        <f>'Seepage Meters'!EF37</f>
        <v>11.168600137788342</v>
      </c>
      <c r="AW36" s="299">
        <f>'Seepage Meters'!EQ37</f>
        <v>8.5687903970452588</v>
      </c>
      <c r="AX36" s="300">
        <f>'Seepage Meters'!ER37</f>
        <v>51.186551724137928</v>
      </c>
      <c r="AY36" s="301">
        <f>'Seepage Meters'!ES37</f>
        <v>-18.268372745235506</v>
      </c>
      <c r="AZ36" s="302">
        <f>'Seepage Meters'!ET37</f>
        <v>-1.5653785694901734</v>
      </c>
      <c r="BA36" s="305">
        <f>'Seepage Meters'!EU37</f>
        <v>10.134168966535432</v>
      </c>
    </row>
    <row r="37" spans="2:53" ht="15.75" thickBot="1" x14ac:dyDescent="0.3">
      <c r="B37" s="306">
        <v>30</v>
      </c>
      <c r="C37" s="307">
        <f>'Seepage Meters'!O38</f>
        <v>9.2731829573934839</v>
      </c>
      <c r="D37" s="308">
        <f>'Seepage Meters'!P38</f>
        <v>42.01</v>
      </c>
      <c r="E37" s="309">
        <f>'Seepage Meters'!Q38</f>
        <v>2.9343807763401184</v>
      </c>
      <c r="F37" s="310">
        <f>'Seepage Meters'!R38</f>
        <v>0.27211049805660248</v>
      </c>
      <c r="G37" s="311">
        <f>'Seepage Meters'!S38</f>
        <v>9.001072459336882</v>
      </c>
      <c r="H37" s="307">
        <f>'Seepage Meters'!AC38</f>
        <v>9.1391268869848954</v>
      </c>
      <c r="I37" s="308">
        <f>'Seepage Meters'!AD38</f>
        <v>41.87</v>
      </c>
      <c r="J37" s="309">
        <f>'Seepage Meters'!AE38</f>
        <v>3.2578558225508405</v>
      </c>
      <c r="K37" s="310">
        <f>'Seepage Meters'!AF38</f>
        <v>0.29773957741794677</v>
      </c>
      <c r="L37" s="311">
        <f>'Seepage Meters'!AG38</f>
        <v>8.8413873095669491</v>
      </c>
      <c r="M37" s="307">
        <f>'Seepage Meters'!AQ38</f>
        <v>4.3519651842785247</v>
      </c>
      <c r="N37" s="308">
        <f>'Seepage Meters'!AR38</f>
        <v>41.65</v>
      </c>
      <c r="O37" s="309">
        <f>'Seepage Meters'!AS38</f>
        <v>3.7661737523105421</v>
      </c>
      <c r="P37" s="310">
        <f>'Seepage Meters'!AT38</f>
        <v>0.16390257047999093</v>
      </c>
      <c r="Q37" s="312">
        <f>'Seepage Meters'!AU38</f>
        <v>4.1880626137985342</v>
      </c>
      <c r="R37" s="307">
        <f>'Seepage Meters'!BE38</f>
        <v>5.6140350877192988</v>
      </c>
      <c r="S37" s="308">
        <f>'Seepage Meters'!BF38</f>
        <v>41.61</v>
      </c>
      <c r="T37" s="309">
        <f>'Seepage Meters'!BG38</f>
        <v>3.8585951940850314</v>
      </c>
      <c r="U37" s="310">
        <f>'Seepage Meters'!BH38</f>
        <v>0.21662288808898425</v>
      </c>
      <c r="V37" s="312">
        <f>'Seepage Meters'!BI38</f>
        <v>5.3974121996303142</v>
      </c>
      <c r="W37" s="307">
        <f>'Seepage Meters'!BS38</f>
        <v>6.3221115852694938</v>
      </c>
      <c r="X37" s="308">
        <f>'Seepage Meters'!BT38</f>
        <v>38.35</v>
      </c>
      <c r="Y37" s="309">
        <f>'Seepage Meters'!BU38</f>
        <v>11.390942698706098</v>
      </c>
      <c r="Z37" s="310">
        <f>'Seepage Meters'!BV38</f>
        <v>0.7201481080263078</v>
      </c>
      <c r="AA37" s="312">
        <f>'Seepage Meters'!BW38</f>
        <v>5.6019634772431859</v>
      </c>
      <c r="AB37" s="292"/>
      <c r="AC37" s="307">
        <f>'Seepage Meters'!CI38</f>
        <v>16.499263425739926</v>
      </c>
      <c r="AD37" s="308">
        <f>'Seepage Meters'!CJ38</f>
        <v>41.772012987012985</v>
      </c>
      <c r="AE37" s="309">
        <f>'Seepage Meters'!CK38</f>
        <v>3.484258347936728</v>
      </c>
      <c r="AF37" s="310">
        <f>'Seepage Meters'!CL38</f>
        <v>0.57487696325941473</v>
      </c>
      <c r="AG37" s="312">
        <f>'Seepage Meters'!CM38</f>
        <v>15.924386462480511</v>
      </c>
      <c r="AH37" s="307">
        <f>'Seepage Meters'!CX38</f>
        <v>11.755885440095973</v>
      </c>
      <c r="AI37" s="308">
        <f>'Seepage Meters'!CY38</f>
        <v>46.035510204081632</v>
      </c>
      <c r="AJ37" s="309">
        <f>'Seepage Meters'!CZ38</f>
        <v>-6.3667056471387022</v>
      </c>
      <c r="AK37" s="310">
        <f>'Seepage Meters'!DA38</f>
        <v>-0.74846262218574677</v>
      </c>
      <c r="AL37" s="312">
        <f>'Seepage Meters'!DB38</f>
        <v>12.50434806228172</v>
      </c>
      <c r="AM37" s="307">
        <f>'Seepage Meters'!DM38</f>
        <v>10.04136357153045</v>
      </c>
      <c r="AN37" s="308">
        <f>'Seepage Meters'!DN38</f>
        <v>46.505000000000003</v>
      </c>
      <c r="AO37" s="309">
        <f>'Seepage Meters'!DO38</f>
        <v>-7.4514787430683942</v>
      </c>
      <c r="AP37" s="310">
        <f>'Seepage Meters'!DP38</f>
        <v>-0.74823007204680481</v>
      </c>
      <c r="AQ37" s="312">
        <f>'Seepage Meters'!DQ38</f>
        <v>10.789593643577255</v>
      </c>
      <c r="AR37" s="307">
        <f>'Seepage Meters'!EB38</f>
        <v>8.0200501253132739</v>
      </c>
      <c r="AS37" s="308">
        <f>'Seepage Meters'!EC38</f>
        <v>43.878749999999997</v>
      </c>
      <c r="AT37" s="309">
        <f>'Seepage Meters'!ED38</f>
        <v>-1.3834334565619117</v>
      </c>
      <c r="AU37" s="310">
        <f>'Seepage Meters'!EE38</f>
        <v>-0.11095205666661936</v>
      </c>
      <c r="AV37" s="312">
        <f>'Seepage Meters'!EF38</f>
        <v>8.131002181979893</v>
      </c>
      <c r="AW37" s="307">
        <f>'Seepage Meters'!EQ38</f>
        <v>5.0230840258541107</v>
      </c>
      <c r="AX37" s="308">
        <f>'Seepage Meters'!ER38</f>
        <v>49.100588235294126</v>
      </c>
      <c r="AY37" s="309">
        <f>'Seepage Meters'!ES38</f>
        <v>-13.448678917038178</v>
      </c>
      <c r="AZ37" s="310">
        <f>'Seepage Meters'!ET38</f>
        <v>-0.67553844237015437</v>
      </c>
      <c r="BA37" s="312">
        <f>'Seepage Meters'!EU38</f>
        <v>5.698622468224265</v>
      </c>
    </row>
    <row r="38" spans="2:53" ht="15.75" thickBot="1" x14ac:dyDescent="0.3"/>
    <row r="39" spans="2:53" ht="15.75" thickBot="1" x14ac:dyDescent="0.3">
      <c r="C39" s="313"/>
      <c r="D39" s="139"/>
      <c r="E39" s="139" t="s">
        <v>101</v>
      </c>
      <c r="F39" s="139"/>
      <c r="G39" s="140"/>
      <c r="H39" s="117"/>
      <c r="I39" s="313"/>
      <c r="J39" s="139"/>
      <c r="K39" s="139" t="s">
        <v>102</v>
      </c>
      <c r="L39" s="139"/>
      <c r="M39" s="140"/>
      <c r="N39" s="117"/>
    </row>
    <row r="40" spans="2:53" ht="15.75" thickBot="1" x14ac:dyDescent="0.3">
      <c r="B40" s="286" t="s">
        <v>7</v>
      </c>
      <c r="C40" s="322" t="s">
        <v>55</v>
      </c>
      <c r="D40" s="323" t="s">
        <v>56</v>
      </c>
      <c r="E40" s="323" t="s">
        <v>57</v>
      </c>
      <c r="F40" s="323" t="s">
        <v>100</v>
      </c>
      <c r="G40" s="323" t="s">
        <v>59</v>
      </c>
      <c r="H40" s="372" t="s">
        <v>126</v>
      </c>
      <c r="I40" s="324" t="s">
        <v>55</v>
      </c>
      <c r="J40" s="325" t="s">
        <v>56</v>
      </c>
      <c r="K40" s="325" t="s">
        <v>57</v>
      </c>
      <c r="L40" s="325" t="s">
        <v>58</v>
      </c>
      <c r="M40" s="326" t="s">
        <v>59</v>
      </c>
      <c r="N40" s="373" t="s">
        <v>127</v>
      </c>
    </row>
    <row r="41" spans="2:53" x14ac:dyDescent="0.25">
      <c r="B41" s="314">
        <v>1</v>
      </c>
      <c r="C41" s="316">
        <v>8.2156611039794658</v>
      </c>
      <c r="D41" s="235">
        <v>7.0728001105125067</v>
      </c>
      <c r="E41" s="235">
        <v>6.331618519984171</v>
      </c>
      <c r="F41" s="235">
        <v>5.821962313190383</v>
      </c>
      <c r="G41" s="317">
        <v>7.6823638042474505</v>
      </c>
      <c r="H41" s="369">
        <f t="shared" ref="H41:H46" si="0">F41-C41</f>
        <v>-2.3936987907890828</v>
      </c>
      <c r="I41" s="142">
        <v>6.7614291202458761</v>
      </c>
      <c r="J41" s="53">
        <v>6.2915910465819689</v>
      </c>
      <c r="K41" s="53">
        <v>5.2631578947368416</v>
      </c>
      <c r="L41" s="53">
        <v>4.5828857858933052</v>
      </c>
      <c r="M41" s="67">
        <v>4.6783625730994123</v>
      </c>
      <c r="N41" s="369">
        <f t="shared" ref="N41:N46" si="1">L41-J41</f>
        <v>-1.7087052606886637</v>
      </c>
    </row>
    <row r="42" spans="2:53" x14ac:dyDescent="0.25">
      <c r="B42" s="314">
        <v>2</v>
      </c>
      <c r="C42" s="318">
        <v>23.335447051363367</v>
      </c>
      <c r="D42" s="96">
        <v>23.319838056680162</v>
      </c>
      <c r="E42" s="96">
        <v>20.839978734715576</v>
      </c>
      <c r="F42" s="96">
        <v>20.376868096166341</v>
      </c>
      <c r="G42" s="319">
        <v>24.060150375939855</v>
      </c>
      <c r="H42" s="370">
        <f t="shared" si="0"/>
        <v>-2.9585789551970265</v>
      </c>
      <c r="I42" s="142">
        <v>26.021257523370487</v>
      </c>
      <c r="J42" s="53">
        <v>23.920671243325685</v>
      </c>
      <c r="K42" s="53">
        <v>20.833333333333357</v>
      </c>
      <c r="L42" s="53">
        <v>28.929466523451499</v>
      </c>
      <c r="M42" s="67">
        <v>23.446852425180552</v>
      </c>
      <c r="N42" s="370">
        <f t="shared" si="1"/>
        <v>5.0087952801258133</v>
      </c>
    </row>
    <row r="43" spans="2:53" x14ac:dyDescent="0.25">
      <c r="B43" s="314">
        <v>3</v>
      </c>
      <c r="C43" s="318">
        <v>51.067427605157462</v>
      </c>
      <c r="D43" s="96">
        <v>50.094466936572225</v>
      </c>
      <c r="E43" s="96">
        <v>43.477113837224643</v>
      </c>
      <c r="F43" s="96">
        <v>40.100250626566371</v>
      </c>
      <c r="G43" s="319">
        <v>47.438596491228161</v>
      </c>
      <c r="H43" s="370">
        <f t="shared" si="0"/>
        <v>-10.967176978591091</v>
      </c>
      <c r="I43" s="142">
        <v>56.553147574819391</v>
      </c>
      <c r="J43" s="53">
        <v>52.723112128146504</v>
      </c>
      <c r="K43" s="53">
        <v>50.700394396844857</v>
      </c>
      <c r="L43" s="53">
        <v>40.959541711421423</v>
      </c>
      <c r="M43" s="67">
        <v>44.251805985552025</v>
      </c>
      <c r="N43" s="370">
        <f t="shared" si="1"/>
        <v>-11.763570416725081</v>
      </c>
    </row>
    <row r="44" spans="2:53" x14ac:dyDescent="0.25">
      <c r="B44" s="314">
        <v>4</v>
      </c>
      <c r="C44" s="318">
        <v>77.673636145157431</v>
      </c>
      <c r="D44" s="96">
        <v>65.20917678812414</v>
      </c>
      <c r="E44" s="96">
        <v>56.562458778525254</v>
      </c>
      <c r="F44" s="96">
        <v>52.552433715868609</v>
      </c>
      <c r="G44" s="319">
        <v>62.532569046378335</v>
      </c>
      <c r="H44" s="370">
        <f t="shared" si="0"/>
        <v>-25.121202429288822</v>
      </c>
      <c r="I44" s="142">
        <v>74.0970072239422</v>
      </c>
      <c r="J44" s="53">
        <v>69.565217391304415</v>
      </c>
      <c r="K44" s="53">
        <v>58.991228070175445</v>
      </c>
      <c r="L44" s="53">
        <v>54.994629430719669</v>
      </c>
      <c r="M44" s="67">
        <v>59.077927376580966</v>
      </c>
      <c r="N44" s="370">
        <f t="shared" si="1"/>
        <v>-14.570587960584746</v>
      </c>
    </row>
    <row r="45" spans="2:53" x14ac:dyDescent="0.25">
      <c r="B45" s="314">
        <v>5</v>
      </c>
      <c r="C45" s="318">
        <v>38.763575605680863</v>
      </c>
      <c r="D45" s="96">
        <v>40.593792172739562</v>
      </c>
      <c r="E45" s="96">
        <v>32.924416303917688</v>
      </c>
      <c r="F45" s="96">
        <v>31.002880335166278</v>
      </c>
      <c r="G45" s="319">
        <v>36.491228070175445</v>
      </c>
      <c r="H45" s="370">
        <f t="shared" si="0"/>
        <v>-7.7606952705145851</v>
      </c>
      <c r="I45" s="142">
        <v>13.307342430149459</v>
      </c>
      <c r="J45" s="53">
        <v>39.542334096109826</v>
      </c>
      <c r="K45" s="53">
        <v>34.429824561403507</v>
      </c>
      <c r="L45" s="53">
        <v>31.50733977801648</v>
      </c>
      <c r="M45" s="67">
        <v>32.587215164347654</v>
      </c>
      <c r="N45" s="370">
        <f t="shared" si="1"/>
        <v>-8.0349943180933465</v>
      </c>
    </row>
    <row r="46" spans="2:53" x14ac:dyDescent="0.25">
      <c r="B46" s="314">
        <v>6</v>
      </c>
      <c r="C46" s="318">
        <v>26.532083633741895</v>
      </c>
      <c r="D46" s="96">
        <v>25.127334465195251</v>
      </c>
      <c r="E46" s="96">
        <v>22.11589580010633</v>
      </c>
      <c r="F46" s="96">
        <v>19.691018591254256</v>
      </c>
      <c r="G46" s="319">
        <v>24.457182560361307</v>
      </c>
      <c r="H46" s="370">
        <f t="shared" si="0"/>
        <v>-6.8410650424876387</v>
      </c>
      <c r="I46" s="142">
        <v>29.721362229102166</v>
      </c>
      <c r="J46" s="53">
        <v>27.581998474446973</v>
      </c>
      <c r="K46" s="53">
        <v>23.20762536261914</v>
      </c>
      <c r="L46" s="53">
        <v>20.131135920609612</v>
      </c>
      <c r="M46" s="67">
        <v>23.827009383924931</v>
      </c>
      <c r="N46" s="370">
        <f t="shared" si="1"/>
        <v>-7.4508625538373607</v>
      </c>
    </row>
    <row r="47" spans="2:53" x14ac:dyDescent="0.25">
      <c r="B47" s="314"/>
      <c r="C47" s="318"/>
      <c r="D47" s="96"/>
      <c r="E47" s="96"/>
      <c r="F47" s="96"/>
      <c r="G47" s="319"/>
      <c r="H47" s="370"/>
      <c r="I47" s="142"/>
      <c r="J47" s="53"/>
      <c r="K47" s="53"/>
      <c r="L47" s="53"/>
      <c r="M47" s="67"/>
      <c r="N47" s="370"/>
    </row>
    <row r="48" spans="2:53" x14ac:dyDescent="0.25">
      <c r="B48" s="314">
        <v>7</v>
      </c>
      <c r="C48" s="318">
        <v>34.062684801892402</v>
      </c>
      <c r="D48" s="96">
        <v>30.877192982456137</v>
      </c>
      <c r="E48" s="96">
        <v>33.386496544391285</v>
      </c>
      <c r="F48" s="96">
        <v>32.020792722547149</v>
      </c>
      <c r="G48" s="319">
        <v>34.674922600619098</v>
      </c>
      <c r="H48" s="370">
        <f t="shared" ref="H48:H53" si="2">F48-C48</f>
        <v>-2.0418920793452529</v>
      </c>
      <c r="I48" s="142">
        <v>32.259753862267608</v>
      </c>
      <c r="J48" s="53">
        <v>31.400535236396053</v>
      </c>
      <c r="K48" s="53"/>
      <c r="L48" s="53">
        <v>31.472620946305121</v>
      </c>
      <c r="M48" s="67">
        <v>31.296632385561594</v>
      </c>
      <c r="N48" s="370">
        <f t="shared" ref="N48:N53" si="3">L48-J48</f>
        <v>7.208570990906793E-2</v>
      </c>
    </row>
    <row r="49" spans="2:14" x14ac:dyDescent="0.25">
      <c r="B49" s="314">
        <v>8</v>
      </c>
      <c r="C49" s="318">
        <v>41.947565543071136</v>
      </c>
      <c r="D49" s="96">
        <v>44.997991161108899</v>
      </c>
      <c r="E49" s="96">
        <v>45.640819606267584</v>
      </c>
      <c r="F49" s="96">
        <v>43.664717348927873</v>
      </c>
      <c r="G49" s="319">
        <v>45.132438940488498</v>
      </c>
      <c r="H49" s="370">
        <f t="shared" si="2"/>
        <v>1.7171518058567372</v>
      </c>
      <c r="I49" s="142">
        <v>47.761194029850749</v>
      </c>
      <c r="J49" s="53">
        <v>46.702964307320009</v>
      </c>
      <c r="K49" s="53">
        <v>44.205000690703187</v>
      </c>
      <c r="L49" s="53">
        <v>43.537414965986414</v>
      </c>
      <c r="M49" s="67">
        <v>46.138334341601045</v>
      </c>
      <c r="N49" s="370">
        <f t="shared" si="3"/>
        <v>-3.1655493413335947</v>
      </c>
    </row>
    <row r="50" spans="2:14" x14ac:dyDescent="0.25">
      <c r="B50" s="314">
        <v>9</v>
      </c>
      <c r="C50" s="318">
        <v>36.179337231968809</v>
      </c>
      <c r="D50" s="96">
        <v>38.434547908232133</v>
      </c>
      <c r="E50" s="96">
        <v>39.128123338649651</v>
      </c>
      <c r="F50" s="96">
        <v>39.867785405542847</v>
      </c>
      <c r="G50" s="319">
        <v>44.736842105263179</v>
      </c>
      <c r="H50" s="370">
        <f t="shared" si="2"/>
        <v>3.688448173574038</v>
      </c>
      <c r="I50" s="142">
        <v>39.044980873235723</v>
      </c>
      <c r="J50" s="53">
        <v>37.426900584795298</v>
      </c>
      <c r="K50" s="53">
        <v>38.76357560568087</v>
      </c>
      <c r="L50" s="53">
        <v>39.128123338649743</v>
      </c>
      <c r="M50" s="67">
        <v>42.266586005242907</v>
      </c>
      <c r="N50" s="370">
        <f t="shared" si="3"/>
        <v>1.7012227538544451</v>
      </c>
    </row>
    <row r="51" spans="2:14" x14ac:dyDescent="0.25">
      <c r="B51" s="314">
        <v>10</v>
      </c>
      <c r="C51" s="318">
        <v>29.941520467836256</v>
      </c>
      <c r="D51" s="96">
        <v>30.855765367617519</v>
      </c>
      <c r="E51" s="96">
        <v>30.661268556005389</v>
      </c>
      <c r="F51" s="96">
        <v>30.149447693307344</v>
      </c>
      <c r="G51" s="319">
        <v>33.198380566801639</v>
      </c>
      <c r="H51" s="370">
        <f t="shared" si="2"/>
        <v>0.20792722547108866</v>
      </c>
      <c r="I51" s="142">
        <v>30.374443571615622</v>
      </c>
      <c r="J51" s="53">
        <v>30.973986690865082</v>
      </c>
      <c r="K51" s="53">
        <v>29.629629629629626</v>
      </c>
      <c r="L51" s="53">
        <v>29.487861066808446</v>
      </c>
      <c r="M51" s="67">
        <v>23.923444976076556</v>
      </c>
      <c r="N51" s="370">
        <f t="shared" si="3"/>
        <v>-1.486125624056637</v>
      </c>
    </row>
    <row r="52" spans="2:14" x14ac:dyDescent="0.25">
      <c r="B52" s="314">
        <v>11</v>
      </c>
      <c r="C52" s="318">
        <v>50.588008482745366</v>
      </c>
      <c r="D52" s="96">
        <v>57.445940432476533</v>
      </c>
      <c r="E52" s="96">
        <v>57.41626794258373</v>
      </c>
      <c r="F52" s="96">
        <v>60.298895386614689</v>
      </c>
      <c r="G52" s="319">
        <v>59.955714529041074</v>
      </c>
      <c r="H52" s="370">
        <f t="shared" si="2"/>
        <v>9.7108869038693229</v>
      </c>
      <c r="I52" s="142">
        <v>55.715045188729427</v>
      </c>
      <c r="J52" s="53">
        <v>55.902468034492983</v>
      </c>
      <c r="K52" s="53">
        <v>59.259259259259252</v>
      </c>
      <c r="L52" s="53">
        <v>59.82633351054406</v>
      </c>
      <c r="M52" s="67">
        <v>59.96810207336523</v>
      </c>
      <c r="N52" s="370">
        <f t="shared" si="3"/>
        <v>3.9238654760510769</v>
      </c>
    </row>
    <row r="53" spans="2:14" x14ac:dyDescent="0.25">
      <c r="B53" s="314">
        <v>12</v>
      </c>
      <c r="C53" s="318">
        <v>57.682668208983955</v>
      </c>
      <c r="D53" s="96">
        <v>54.412955465587061</v>
      </c>
      <c r="E53" s="96">
        <v>60.211597696531413</v>
      </c>
      <c r="F53" s="96">
        <v>55.72449642625088</v>
      </c>
      <c r="G53" s="319">
        <v>62.078272604588335</v>
      </c>
      <c r="H53" s="370">
        <f t="shared" si="2"/>
        <v>-1.9581717827330749</v>
      </c>
      <c r="I53" s="142">
        <v>58.250890383854369</v>
      </c>
      <c r="J53" s="53">
        <v>57.579847053531239</v>
      </c>
      <c r="K53" s="53">
        <v>57.477025898078594</v>
      </c>
      <c r="L53" s="53">
        <v>59.826333510543968</v>
      </c>
      <c r="M53" s="67">
        <v>60.24048886260595</v>
      </c>
      <c r="N53" s="370">
        <f t="shared" si="3"/>
        <v>2.246486457012729</v>
      </c>
    </row>
    <row r="54" spans="2:14" x14ac:dyDescent="0.25">
      <c r="B54" s="314"/>
      <c r="C54" s="318"/>
      <c r="D54" s="96"/>
      <c r="E54" s="96"/>
      <c r="F54" s="96"/>
      <c r="G54" s="319"/>
      <c r="H54" s="370"/>
      <c r="I54" s="142"/>
      <c r="J54" s="53"/>
      <c r="K54" s="53"/>
      <c r="L54" s="53"/>
      <c r="M54" s="67"/>
      <c r="N54" s="370"/>
    </row>
    <row r="55" spans="2:14" x14ac:dyDescent="0.25">
      <c r="B55" s="314">
        <v>13</v>
      </c>
      <c r="C55" s="318">
        <v>11.347517730496437</v>
      </c>
      <c r="D55" s="96">
        <v>8.4210526315789505</v>
      </c>
      <c r="E55" s="96">
        <v>7.4996651935181475</v>
      </c>
      <c r="F55" s="96">
        <v>8.4623323013415881</v>
      </c>
      <c r="G55" s="319">
        <v>10.796221322537118</v>
      </c>
      <c r="H55" s="370">
        <f t="shared" ref="H55:H60" si="4">F55-C55</f>
        <v>-2.8851854291548484</v>
      </c>
      <c r="I55" s="142">
        <v>13.609782030834669</v>
      </c>
      <c r="J55" s="53">
        <v>9.3567251461988281</v>
      </c>
      <c r="K55" s="53">
        <v>10.693400167084386</v>
      </c>
      <c r="L55" s="53">
        <v>8.3921143063845065</v>
      </c>
      <c r="M55" s="67">
        <v>7.7972709551656925</v>
      </c>
      <c r="N55" s="370">
        <f t="shared" ref="N55:N60" si="5">L55-J55</f>
        <v>-0.96461083981432161</v>
      </c>
    </row>
    <row r="56" spans="2:14" x14ac:dyDescent="0.25">
      <c r="B56" s="314">
        <v>14</v>
      </c>
      <c r="C56" s="318">
        <v>13.000923361034157</v>
      </c>
      <c r="D56" s="96">
        <v>12.091767881241571</v>
      </c>
      <c r="E56" s="96">
        <v>11.570912012856571</v>
      </c>
      <c r="F56" s="96">
        <v>11.435997400909681</v>
      </c>
      <c r="G56" s="319">
        <v>13.495276653171377</v>
      </c>
      <c r="H56" s="370">
        <f t="shared" si="4"/>
        <v>-1.5649259601244765</v>
      </c>
      <c r="I56" s="142">
        <v>16.251154201292714</v>
      </c>
      <c r="J56" s="53">
        <v>12.369907820398449</v>
      </c>
      <c r="K56" s="53">
        <v>12.252854358117512</v>
      </c>
      <c r="L56" s="53">
        <v>10.996563573883163</v>
      </c>
      <c r="M56" s="67">
        <v>11.413148255253519</v>
      </c>
      <c r="N56" s="370">
        <f t="shared" si="5"/>
        <v>-1.3733442465152859</v>
      </c>
    </row>
    <row r="57" spans="2:14" x14ac:dyDescent="0.25">
      <c r="B57" s="314">
        <v>15</v>
      </c>
      <c r="C57" s="318">
        <v>54.093567251461927</v>
      </c>
      <c r="D57" s="96">
        <v>54.834761321909447</v>
      </c>
      <c r="E57" s="96">
        <v>58.925940806214015</v>
      </c>
      <c r="F57" s="96">
        <v>57.38791423001949</v>
      </c>
      <c r="G57" s="319">
        <v>57.744360902255586</v>
      </c>
      <c r="H57" s="370">
        <f t="shared" si="4"/>
        <v>3.294346978557563</v>
      </c>
      <c r="I57" s="142">
        <v>56.778309409888351</v>
      </c>
      <c r="J57" s="53">
        <v>53.333333333333314</v>
      </c>
      <c r="K57" s="53">
        <v>51.424561403508761</v>
      </c>
      <c r="L57" s="53">
        <v>52.957135105805754</v>
      </c>
      <c r="M57" s="67">
        <v>55.52342394447659</v>
      </c>
      <c r="N57" s="370">
        <f t="shared" si="5"/>
        <v>-0.37619822752755994</v>
      </c>
    </row>
    <row r="58" spans="2:14" x14ac:dyDescent="0.25">
      <c r="B58" s="314">
        <v>16</v>
      </c>
      <c r="C58" s="318">
        <v>46.491228070175453</v>
      </c>
      <c r="D58" s="96">
        <v>51.788385692914439</v>
      </c>
      <c r="E58" s="96">
        <v>52.737905369484317</v>
      </c>
      <c r="F58" s="96">
        <v>55.721393034825944</v>
      </c>
      <c r="G58" s="319">
        <v>59.318106587222623</v>
      </c>
      <c r="H58" s="370">
        <f t="shared" si="4"/>
        <v>9.2301649646504913</v>
      </c>
      <c r="I58" s="142">
        <v>61.932609301030368</v>
      </c>
      <c r="J58" s="53">
        <v>58.713450292397653</v>
      </c>
      <c r="K58" s="53">
        <v>58.610526315789528</v>
      </c>
      <c r="L58" s="53">
        <v>60.723236663086197</v>
      </c>
      <c r="M58" s="67">
        <v>49.97108155002892</v>
      </c>
      <c r="N58" s="370">
        <f t="shared" si="5"/>
        <v>2.0097863706885448</v>
      </c>
    </row>
    <row r="59" spans="2:14" x14ac:dyDescent="0.25">
      <c r="B59" s="314">
        <v>17</v>
      </c>
      <c r="C59" s="318">
        <v>65.111231687466045</v>
      </c>
      <c r="D59" s="96">
        <v>84.868421052631575</v>
      </c>
      <c r="E59" s="96">
        <v>91.65337586390217</v>
      </c>
      <c r="F59" s="96">
        <v>98.455092956271301</v>
      </c>
      <c r="G59" s="319">
        <v>90.506640432857751</v>
      </c>
      <c r="H59" s="370">
        <f t="shared" si="4"/>
        <v>33.343861268805256</v>
      </c>
      <c r="I59" s="142">
        <v>79.460188933873127</v>
      </c>
      <c r="J59" s="53">
        <v>77.89473684210526</v>
      </c>
      <c r="K59" s="53">
        <v>81.314397103870874</v>
      </c>
      <c r="L59" s="53">
        <v>88.840658346898195</v>
      </c>
      <c r="M59" s="67">
        <v>90.007627765064683</v>
      </c>
      <c r="N59" s="370">
        <f t="shared" si="5"/>
        <v>10.945921504792935</v>
      </c>
    </row>
    <row r="60" spans="2:14" x14ac:dyDescent="0.25">
      <c r="B60" s="314">
        <v>18</v>
      </c>
      <c r="C60" s="318">
        <v>24.85380116959065</v>
      </c>
      <c r="D60" s="96">
        <v>10.580296896086368</v>
      </c>
      <c r="E60" s="96">
        <v>10.364372469635626</v>
      </c>
      <c r="F60" s="96">
        <v>17.956656346749224</v>
      </c>
      <c r="G60" s="319">
        <v>22.509102946044369</v>
      </c>
      <c r="H60" s="370">
        <f t="shared" si="4"/>
        <v>-6.897144822841426</v>
      </c>
      <c r="I60" s="142">
        <v>34.547908232118772</v>
      </c>
      <c r="J60" s="53">
        <v>27.374220675656069</v>
      </c>
      <c r="K60" s="53">
        <v>26.700898587933239</v>
      </c>
      <c r="L60" s="53">
        <v>22.7368421052632</v>
      </c>
      <c r="M60" s="67">
        <v>16.0851567120047</v>
      </c>
      <c r="N60" s="370">
        <f t="shared" si="5"/>
        <v>-4.6373785703928689</v>
      </c>
    </row>
    <row r="61" spans="2:14" x14ac:dyDescent="0.25">
      <c r="B61" s="314"/>
      <c r="C61" s="318"/>
      <c r="D61" s="96"/>
      <c r="E61" s="96"/>
      <c r="F61" s="96"/>
      <c r="G61" s="319"/>
      <c r="H61" s="370"/>
      <c r="I61" s="142"/>
      <c r="J61" s="53"/>
      <c r="K61" s="53"/>
      <c r="L61" s="53"/>
      <c r="M61" s="67"/>
      <c r="N61" s="370"/>
    </row>
    <row r="62" spans="2:14" x14ac:dyDescent="0.25">
      <c r="B62" s="314">
        <v>19</v>
      </c>
      <c r="C62" s="318">
        <v>15.75366988900824</v>
      </c>
      <c r="D62" s="96">
        <v>20.944669365721982</v>
      </c>
      <c r="E62" s="96">
        <v>19.217273954116056</v>
      </c>
      <c r="F62" s="96">
        <v>16.511867905056757</v>
      </c>
      <c r="G62" s="319">
        <v>22.823413674372862</v>
      </c>
      <c r="H62" s="370">
        <f t="shared" ref="H62:H67" si="6">F62-C62</f>
        <v>0.75819801604851733</v>
      </c>
      <c r="I62" s="142">
        <v>28.48913328096361</v>
      </c>
      <c r="J62" s="53">
        <v>24.471434997750777</v>
      </c>
      <c r="K62" s="53">
        <v>22.821280844387417</v>
      </c>
      <c r="L62" s="53">
        <v>17.295764664185697</v>
      </c>
      <c r="M62" s="67">
        <v>15.393322014714204</v>
      </c>
      <c r="N62" s="370">
        <f t="shared" ref="N62:N67" si="7">L62-J62</f>
        <v>-7.1756703335650798</v>
      </c>
    </row>
    <row r="63" spans="2:14" x14ac:dyDescent="0.25">
      <c r="B63" s="314">
        <v>20</v>
      </c>
      <c r="C63" s="318">
        <v>9.54385964912281</v>
      </c>
      <c r="D63" s="96">
        <v>9.5006747638326541</v>
      </c>
      <c r="E63" s="96">
        <v>10.444716442268458</v>
      </c>
      <c r="F63" s="96">
        <v>11.351909184726523</v>
      </c>
      <c r="G63" s="319">
        <v>12.854566322347933</v>
      </c>
      <c r="H63" s="370">
        <f t="shared" si="6"/>
        <v>1.808049535603713</v>
      </c>
      <c r="I63" s="142">
        <v>12.452183089302203</v>
      </c>
      <c r="J63" s="53">
        <v>12.715549557654812</v>
      </c>
      <c r="K63" s="53">
        <v>13.692768506632447</v>
      </c>
      <c r="L63" s="53">
        <v>12.070175438596479</v>
      </c>
      <c r="M63" s="67">
        <v>11.289092295957305</v>
      </c>
      <c r="N63" s="370">
        <f t="shared" si="7"/>
        <v>-0.64537411905833331</v>
      </c>
    </row>
    <row r="64" spans="2:14" x14ac:dyDescent="0.25">
      <c r="B64" s="314">
        <v>21</v>
      </c>
      <c r="C64" s="318">
        <v>18.988648090815285</v>
      </c>
      <c r="D64" s="96">
        <v>18.278253773969791</v>
      </c>
      <c r="E64" s="96">
        <v>20.080971659919026</v>
      </c>
      <c r="F64" s="96">
        <v>21.000649772579621</v>
      </c>
      <c r="G64" s="319">
        <v>22.298737497950462</v>
      </c>
      <c r="H64" s="370">
        <f t="shared" si="6"/>
        <v>2.0120016817643354</v>
      </c>
      <c r="I64" s="142">
        <v>20.683287165281627</v>
      </c>
      <c r="J64" s="53">
        <v>18.953366321787364</v>
      </c>
      <c r="K64" s="53">
        <v>21.731748726655368</v>
      </c>
      <c r="L64" s="53">
        <v>21.482277121374874</v>
      </c>
      <c r="M64" s="67">
        <v>17.506130918694591</v>
      </c>
      <c r="N64" s="370">
        <f t="shared" si="7"/>
        <v>2.5289107995875106</v>
      </c>
    </row>
    <row r="65" spans="2:14" x14ac:dyDescent="0.25">
      <c r="B65" s="314">
        <v>22</v>
      </c>
      <c r="C65" s="318">
        <v>24.217406260749929</v>
      </c>
      <c r="D65" s="96">
        <v>22.070443283781955</v>
      </c>
      <c r="E65" s="96">
        <v>24.37100503195974</v>
      </c>
      <c r="F65" s="96">
        <v>24.119558154645873</v>
      </c>
      <c r="G65" s="319">
        <v>25.446794556484644</v>
      </c>
      <c r="H65" s="370">
        <f t="shared" si="6"/>
        <v>-9.7848106104056143E-2</v>
      </c>
      <c r="I65" s="142">
        <v>28.703337290594931</v>
      </c>
      <c r="J65" s="53">
        <v>28.31009146798619</v>
      </c>
      <c r="K65" s="53">
        <v>28.070175438596479</v>
      </c>
      <c r="L65" s="53">
        <v>28.350877192982509</v>
      </c>
      <c r="M65" s="67">
        <v>18.109790605546124</v>
      </c>
      <c r="N65" s="370">
        <f t="shared" si="7"/>
        <v>4.0785724996318606E-2</v>
      </c>
    </row>
    <row r="66" spans="2:14" x14ac:dyDescent="0.25">
      <c r="B66" s="314">
        <v>23</v>
      </c>
      <c r="C66" s="318">
        <v>15.654520917678822</v>
      </c>
      <c r="D66" s="96">
        <v>15.114709851551948</v>
      </c>
      <c r="E66" s="96">
        <v>20.889432884536941</v>
      </c>
      <c r="F66" s="96">
        <v>7.9012345679012244</v>
      </c>
      <c r="G66" s="319">
        <v>13.255360623781664</v>
      </c>
      <c r="H66" s="370">
        <f t="shared" si="6"/>
        <v>-7.7532863497775972</v>
      </c>
      <c r="I66" s="142">
        <v>19.205909510618664</v>
      </c>
      <c r="J66" s="53">
        <v>17.906836055656395</v>
      </c>
      <c r="K66" s="53">
        <v>16.977928692699464</v>
      </c>
      <c r="L66" s="53">
        <v>16.161616161616191</v>
      </c>
      <c r="M66" s="67">
        <v>15.528182157521465</v>
      </c>
      <c r="N66" s="370">
        <f t="shared" si="7"/>
        <v>-1.7452198940402042</v>
      </c>
    </row>
    <row r="67" spans="2:14" x14ac:dyDescent="0.25">
      <c r="B67" s="314">
        <v>24</v>
      </c>
      <c r="C67" s="318">
        <v>9.2684541542535648</v>
      </c>
      <c r="D67" s="96">
        <v>9.2847503373819151</v>
      </c>
      <c r="E67" s="96">
        <v>5.8299595141700475</v>
      </c>
      <c r="F67" s="96">
        <v>6.2378167641325462</v>
      </c>
      <c r="G67" s="319">
        <v>9.1818330873913823</v>
      </c>
      <c r="H67" s="370">
        <f t="shared" si="6"/>
        <v>-3.0306373901210186</v>
      </c>
      <c r="I67" s="142">
        <v>17.650186071238714</v>
      </c>
      <c r="J67" s="53">
        <v>17.034038086669678</v>
      </c>
      <c r="K67" s="53">
        <v>17.115960633290513</v>
      </c>
      <c r="L67" s="53">
        <v>15.027467659046611</v>
      </c>
      <c r="M67" s="67">
        <v>11.469534050179213</v>
      </c>
      <c r="N67" s="370">
        <f t="shared" si="7"/>
        <v>-2.0065704276230676</v>
      </c>
    </row>
    <row r="68" spans="2:14" x14ac:dyDescent="0.25">
      <c r="B68" s="314"/>
      <c r="C68" s="318"/>
      <c r="D68" s="96"/>
      <c r="E68" s="96"/>
      <c r="F68" s="96"/>
      <c r="G68" s="319"/>
      <c r="H68" s="370"/>
      <c r="I68" s="142"/>
      <c r="J68" s="53"/>
      <c r="K68" s="53"/>
      <c r="L68" s="53"/>
      <c r="M68" s="67"/>
      <c r="N68" s="370"/>
    </row>
    <row r="69" spans="2:14" x14ac:dyDescent="0.25">
      <c r="B69" s="314">
        <v>25</v>
      </c>
      <c r="C69" s="318">
        <v>17.8389899983604</v>
      </c>
      <c r="D69" s="96">
        <v>14.673046251993611</v>
      </c>
      <c r="E69" s="96">
        <v>14.366625224478534</v>
      </c>
      <c r="F69" s="96">
        <v>18.78224974200204</v>
      </c>
      <c r="G69" s="319">
        <v>20.159489633173859</v>
      </c>
      <c r="H69" s="370">
        <f t="shared" ref="H69:H74" si="8">F69-C69</f>
        <v>0.94325974364164011</v>
      </c>
      <c r="I69" s="142">
        <v>20.414673046251991</v>
      </c>
      <c r="J69" s="53">
        <v>16.074373969110805</v>
      </c>
      <c r="K69" s="53">
        <v>20.539152759948678</v>
      </c>
      <c r="L69" s="53">
        <v>16.280701754385952</v>
      </c>
      <c r="M69" s="67">
        <v>16.170861937452354</v>
      </c>
      <c r="N69" s="370">
        <f t="shared" ref="N69:N74" si="9">L69-J69</f>
        <v>0.20632778527514617</v>
      </c>
    </row>
    <row r="70" spans="2:14" x14ac:dyDescent="0.25">
      <c r="B70" s="314">
        <v>26</v>
      </c>
      <c r="C70" s="318">
        <v>40.02599090318391</v>
      </c>
      <c r="D70" s="96">
        <v>31.685273790536929</v>
      </c>
      <c r="E70" s="96">
        <v>40.668600635446921</v>
      </c>
      <c r="F70" s="96">
        <v>32.852501624431412</v>
      </c>
      <c r="G70" s="319">
        <v>42.615629984051054</v>
      </c>
      <c r="H70" s="370">
        <f t="shared" si="8"/>
        <v>-7.1734892787524984</v>
      </c>
      <c r="I70" s="142">
        <v>46.642923097216759</v>
      </c>
      <c r="J70" s="53">
        <v>45.735027223230531</v>
      </c>
      <c r="K70" s="53">
        <v>45.500848896434633</v>
      </c>
      <c r="L70" s="53">
        <v>39.978734715576778</v>
      </c>
      <c r="M70" s="67">
        <v>29.57932465572539</v>
      </c>
      <c r="N70" s="370">
        <f t="shared" si="9"/>
        <v>-5.7562925076537539</v>
      </c>
    </row>
    <row r="71" spans="2:14" x14ac:dyDescent="0.25">
      <c r="B71" s="314">
        <v>27</v>
      </c>
      <c r="C71" s="318">
        <v>25.990903183885635</v>
      </c>
      <c r="D71" s="96">
        <v>26.581605528973952</v>
      </c>
      <c r="E71" s="96">
        <v>23.90350877192985</v>
      </c>
      <c r="F71" s="96">
        <v>23.495776478232592</v>
      </c>
      <c r="G71" s="319">
        <v>27.049441786283907</v>
      </c>
      <c r="H71" s="370">
        <f t="shared" si="8"/>
        <v>-2.4951267056530426</v>
      </c>
      <c r="I71" s="142">
        <v>30.834662413609795</v>
      </c>
      <c r="J71" s="53">
        <v>28.550007497375937</v>
      </c>
      <c r="K71" s="53">
        <v>28.754813863928106</v>
      </c>
      <c r="L71" s="53">
        <v>24.91944146079485</v>
      </c>
      <c r="M71" s="67">
        <v>22.993654348637559</v>
      </c>
      <c r="N71" s="370">
        <f t="shared" si="9"/>
        <v>-3.6305660365810866</v>
      </c>
    </row>
    <row r="72" spans="2:14" x14ac:dyDescent="0.25">
      <c r="B72" s="314">
        <v>28</v>
      </c>
      <c r="C72" s="318">
        <v>10.816030902945439</v>
      </c>
      <c r="D72" s="96">
        <v>9.4281505289942427</v>
      </c>
      <c r="E72" s="96">
        <v>6.3596491228070171</v>
      </c>
      <c r="F72" s="96">
        <v>7.0695256660169044</v>
      </c>
      <c r="G72" s="319">
        <v>9.1866028708133882</v>
      </c>
      <c r="H72" s="370">
        <f t="shared" si="8"/>
        <v>-3.7465052369285345</v>
      </c>
      <c r="I72" s="142">
        <v>11.785188161242818</v>
      </c>
      <c r="J72" s="53"/>
      <c r="K72" s="53">
        <v>7.5310226786478474</v>
      </c>
      <c r="L72" s="53">
        <v>6.5213538897749475</v>
      </c>
      <c r="M72" s="67">
        <v>8.9585666293393071</v>
      </c>
      <c r="N72" s="370">
        <f t="shared" si="9"/>
        <v>6.5213538897749475</v>
      </c>
    </row>
    <row r="73" spans="2:14" x14ac:dyDescent="0.25">
      <c r="B73" s="314">
        <v>29</v>
      </c>
      <c r="C73" s="318">
        <v>9.7744360902255636</v>
      </c>
      <c r="D73" s="96">
        <v>7.4996651935181475</v>
      </c>
      <c r="E73" s="96">
        <v>5.0438596491228074</v>
      </c>
      <c r="F73" s="96">
        <v>6.0748887143231292</v>
      </c>
      <c r="G73" s="319">
        <v>7.8394183657341507</v>
      </c>
      <c r="H73" s="370">
        <f t="shared" si="8"/>
        <v>-3.6995473759024344</v>
      </c>
      <c r="I73" s="142">
        <v>16.713539574126155</v>
      </c>
      <c r="J73" s="53">
        <v>9.356725146198837</v>
      </c>
      <c r="K73" s="53">
        <v>11.771363893604979</v>
      </c>
      <c r="L73" s="53">
        <v>9.73863229502326</v>
      </c>
      <c r="M73" s="67">
        <v>8.5687903970452588</v>
      </c>
      <c r="N73" s="370">
        <f t="shared" si="9"/>
        <v>0.381907148824423</v>
      </c>
    </row>
    <row r="74" spans="2:14" ht="15.75" thickBot="1" x14ac:dyDescent="0.3">
      <c r="B74" s="315">
        <v>30</v>
      </c>
      <c r="C74" s="320">
        <v>9.2731829573934839</v>
      </c>
      <c r="D74" s="184">
        <v>9.1391268869848954</v>
      </c>
      <c r="E74" s="184">
        <v>4.3519651842785247</v>
      </c>
      <c r="F74" s="184">
        <v>5.6140350877192988</v>
      </c>
      <c r="G74" s="321">
        <v>6.3221115852694938</v>
      </c>
      <c r="H74" s="371">
        <f t="shared" si="8"/>
        <v>-3.659147869674185</v>
      </c>
      <c r="I74" s="143">
        <v>16.499263425739926</v>
      </c>
      <c r="J74" s="71">
        <v>11.755885440095973</v>
      </c>
      <c r="K74" s="71">
        <v>10.04136357153045</v>
      </c>
      <c r="L74" s="71">
        <v>8.0200501253132739</v>
      </c>
      <c r="M74" s="233">
        <v>5.0230840258541107</v>
      </c>
      <c r="N74" s="371">
        <f t="shared" si="9"/>
        <v>-3.7358353147826993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8"/>
  <sheetViews>
    <sheetView topLeftCell="K1" workbookViewId="0">
      <selection activeCell="S56" sqref="S56"/>
    </sheetView>
  </sheetViews>
  <sheetFormatPr defaultRowHeight="15" x14ac:dyDescent="0.25"/>
  <cols>
    <col min="1" max="1" width="4.85546875" customWidth="1"/>
    <col min="2" max="2" width="14.42578125" customWidth="1"/>
    <col min="3" max="3" width="13.5703125" customWidth="1"/>
    <col min="5" max="6" width="4.5703125" customWidth="1"/>
    <col min="7" max="7" width="4" customWidth="1"/>
    <col min="8" max="8" width="5.28515625" customWidth="1"/>
    <col min="9" max="9" width="5.140625" customWidth="1"/>
    <col min="10" max="10" width="4.7109375" customWidth="1"/>
  </cols>
  <sheetData>
    <row r="1" spans="2:10" ht="16.5" thickBot="1" x14ac:dyDescent="0.3">
      <c r="B1" s="267"/>
      <c r="C1" s="268" t="s">
        <v>86</v>
      </c>
      <c r="E1" s="313"/>
      <c r="F1" s="139"/>
      <c r="G1" s="139" t="s">
        <v>103</v>
      </c>
      <c r="H1" s="139"/>
      <c r="I1" s="139"/>
      <c r="J1" s="140"/>
    </row>
    <row r="2" spans="2:10" ht="16.5" thickBot="1" x14ac:dyDescent="0.3">
      <c r="B2" s="269" t="s">
        <v>87</v>
      </c>
      <c r="C2" s="270" t="s">
        <v>88</v>
      </c>
      <c r="D2" s="278" t="s">
        <v>89</v>
      </c>
      <c r="E2" s="313">
        <v>3</v>
      </c>
      <c r="F2" s="139">
        <v>4</v>
      </c>
      <c r="G2" s="139">
        <v>16</v>
      </c>
      <c r="H2" s="139">
        <v>17</v>
      </c>
      <c r="I2" s="139">
        <v>26</v>
      </c>
      <c r="J2" s="140">
        <v>27</v>
      </c>
    </row>
    <row r="3" spans="2:10" x14ac:dyDescent="0.25">
      <c r="B3" s="265">
        <v>42534.340277777781</v>
      </c>
      <c r="C3" s="266">
        <v>0.32200000000000045</v>
      </c>
    </row>
    <row r="4" spans="2:10" x14ac:dyDescent="0.25">
      <c r="B4" s="265">
        <v>42534.347222222219</v>
      </c>
      <c r="C4" s="266">
        <v>0.33895999999999959</v>
      </c>
    </row>
    <row r="5" spans="2:10" x14ac:dyDescent="0.25">
      <c r="B5" s="265">
        <v>42534.354166666664</v>
      </c>
      <c r="C5" s="266">
        <v>0.24595000000000028</v>
      </c>
    </row>
    <row r="6" spans="2:10" x14ac:dyDescent="0.25">
      <c r="B6" s="265">
        <v>42534.361111111109</v>
      </c>
      <c r="C6" s="266">
        <v>0.29350999999999883</v>
      </c>
    </row>
    <row r="7" spans="2:10" x14ac:dyDescent="0.25">
      <c r="B7" s="265">
        <v>42534.368055555555</v>
      </c>
      <c r="C7" s="266">
        <v>0.26686000000000148</v>
      </c>
    </row>
    <row r="8" spans="2:10" ht="15.75" thickBot="1" x14ac:dyDescent="0.3">
      <c r="B8" s="265">
        <v>42534.375</v>
      </c>
      <c r="C8" s="266">
        <v>0.13601000000000113</v>
      </c>
    </row>
    <row r="9" spans="2:10" x14ac:dyDescent="0.25">
      <c r="B9" s="271">
        <v>42534.381944444445</v>
      </c>
      <c r="C9" s="272">
        <v>0.22298000000000001</v>
      </c>
      <c r="D9" s="273" t="s">
        <v>90</v>
      </c>
    </row>
    <row r="10" spans="2:10" x14ac:dyDescent="0.25">
      <c r="B10" s="274">
        <v>42534.388888888891</v>
      </c>
      <c r="C10" s="275">
        <v>0.22060999999999922</v>
      </c>
      <c r="D10" s="54" t="s">
        <v>90</v>
      </c>
    </row>
    <row r="11" spans="2:10" x14ac:dyDescent="0.25">
      <c r="B11" s="274">
        <v>42534.395833333336</v>
      </c>
      <c r="C11" s="275">
        <v>9.4289999999998597E-2</v>
      </c>
      <c r="D11" s="54" t="s">
        <v>90</v>
      </c>
    </row>
    <row r="12" spans="2:10" x14ac:dyDescent="0.25">
      <c r="B12" s="274">
        <v>42534.402777777781</v>
      </c>
      <c r="C12" s="275">
        <v>2.3940000000000055E-2</v>
      </c>
      <c r="D12" s="54" t="s">
        <v>90</v>
      </c>
    </row>
    <row r="13" spans="2:10" x14ac:dyDescent="0.25">
      <c r="B13" s="274">
        <v>42534.409722222219</v>
      </c>
      <c r="C13" s="275">
        <v>7.3869999999999436E-2</v>
      </c>
      <c r="D13" s="54" t="s">
        <v>90</v>
      </c>
    </row>
    <row r="14" spans="2:10" x14ac:dyDescent="0.25">
      <c r="B14" s="274">
        <v>42534.416666666664</v>
      </c>
      <c r="C14" s="275">
        <v>0.11410000000000081</v>
      </c>
      <c r="D14" s="54" t="s">
        <v>90</v>
      </c>
    </row>
    <row r="15" spans="2:10" x14ac:dyDescent="0.25">
      <c r="B15" s="274">
        <v>42534.423611111109</v>
      </c>
      <c r="C15" s="275">
        <v>0.11164999999999964</v>
      </c>
      <c r="D15" s="54" t="s">
        <v>90</v>
      </c>
    </row>
    <row r="16" spans="2:10" x14ac:dyDescent="0.25">
      <c r="B16" s="274">
        <v>42534.430555555555</v>
      </c>
      <c r="C16" s="275">
        <v>5.8219999999998891E-2</v>
      </c>
      <c r="D16" s="54" t="s">
        <v>90</v>
      </c>
    </row>
    <row r="17" spans="2:10" x14ac:dyDescent="0.25">
      <c r="B17" s="274">
        <v>42534.4375</v>
      </c>
      <c r="C17" s="275">
        <v>2.8410000000001219E-2</v>
      </c>
      <c r="D17" s="54" t="s">
        <v>90</v>
      </c>
    </row>
    <row r="18" spans="2:10" x14ac:dyDescent="0.25">
      <c r="B18" s="274">
        <v>42534.444444444445</v>
      </c>
      <c r="C18" s="275">
        <v>7.4039999999999967E-2</v>
      </c>
      <c r="D18" s="54" t="s">
        <v>90</v>
      </c>
    </row>
    <row r="19" spans="2:10" x14ac:dyDescent="0.25">
      <c r="B19" s="274">
        <v>42534.451388888891</v>
      </c>
      <c r="C19" s="275">
        <v>4.3379999999999655E-2</v>
      </c>
      <c r="D19" s="54" t="s">
        <v>90</v>
      </c>
    </row>
    <row r="20" spans="2:10" x14ac:dyDescent="0.25">
      <c r="B20" s="274">
        <v>42534.458333333336</v>
      </c>
      <c r="C20" s="275">
        <v>9.3340000000000603E-2</v>
      </c>
      <c r="D20" s="54" t="s">
        <v>90</v>
      </c>
    </row>
    <row r="21" spans="2:10" x14ac:dyDescent="0.25">
      <c r="B21" s="274">
        <v>42534.465277777781</v>
      </c>
      <c r="C21" s="275">
        <v>7.2210000000000038E-2</v>
      </c>
      <c r="D21" s="54" t="s">
        <v>90</v>
      </c>
    </row>
    <row r="22" spans="2:10" ht="15.75" thickBot="1" x14ac:dyDescent="0.3">
      <c r="B22" s="276">
        <v>42534.472222222219</v>
      </c>
      <c r="C22" s="277">
        <v>5.9120000000000346E-2</v>
      </c>
      <c r="D22" s="72" t="s">
        <v>90</v>
      </c>
      <c r="E22" s="318">
        <v>51.067427605157462</v>
      </c>
      <c r="F22" s="318">
        <v>77.673636145157431</v>
      </c>
      <c r="G22" s="318">
        <v>46.491228070175453</v>
      </c>
      <c r="H22" s="318">
        <v>65.111231687466045</v>
      </c>
      <c r="I22" s="318">
        <v>40.02599090318391</v>
      </c>
      <c r="J22" s="318">
        <v>25.990903183885635</v>
      </c>
    </row>
    <row r="23" spans="2:10" x14ac:dyDescent="0.25">
      <c r="B23" s="271">
        <v>42534.479166666664</v>
      </c>
      <c r="C23" s="272">
        <v>0.10917000000000143</v>
      </c>
      <c r="D23" s="273" t="s">
        <v>91</v>
      </c>
    </row>
    <row r="24" spans="2:10" x14ac:dyDescent="0.25">
      <c r="B24" s="274">
        <v>42534.486111111109</v>
      </c>
      <c r="C24" s="275">
        <v>0.10032999999999902</v>
      </c>
      <c r="D24" s="54" t="s">
        <v>91</v>
      </c>
    </row>
    <row r="25" spans="2:10" x14ac:dyDescent="0.25">
      <c r="B25" s="274">
        <v>42534.493055555555</v>
      </c>
      <c r="C25" s="275">
        <v>0.15153999999999995</v>
      </c>
      <c r="D25" s="54" t="s">
        <v>91</v>
      </c>
    </row>
    <row r="26" spans="2:10" x14ac:dyDescent="0.25">
      <c r="B26" s="274">
        <v>42534.5</v>
      </c>
      <c r="C26" s="275">
        <v>9.4900000000000095E-2</v>
      </c>
      <c r="D26" s="54" t="s">
        <v>91</v>
      </c>
    </row>
    <row r="27" spans="2:10" x14ac:dyDescent="0.25">
      <c r="B27" s="274">
        <v>42534.506944444445</v>
      </c>
      <c r="C27" s="275">
        <v>0.1493399999999997</v>
      </c>
      <c r="D27" s="54" t="s">
        <v>91</v>
      </c>
    </row>
    <row r="28" spans="2:10" x14ac:dyDescent="0.25">
      <c r="B28" s="274">
        <v>42534.513888888891</v>
      </c>
      <c r="C28" s="275">
        <v>0.20126999999999953</v>
      </c>
      <c r="D28" s="54" t="s">
        <v>91</v>
      </c>
    </row>
    <row r="29" spans="2:10" x14ac:dyDescent="0.25">
      <c r="B29" s="274">
        <v>42534.520833333336</v>
      </c>
      <c r="C29" s="275">
        <v>0.23882000000000062</v>
      </c>
      <c r="D29" s="54" t="s">
        <v>91</v>
      </c>
    </row>
    <row r="30" spans="2:10" x14ac:dyDescent="0.25">
      <c r="B30" s="274">
        <v>42534.527777777781</v>
      </c>
      <c r="C30" s="275">
        <v>0.20836999999999989</v>
      </c>
      <c r="D30" s="54" t="s">
        <v>91</v>
      </c>
    </row>
    <row r="31" spans="2:10" x14ac:dyDescent="0.25">
      <c r="B31" s="274">
        <v>42534.534722222219</v>
      </c>
      <c r="C31" s="275">
        <v>0.27199999999999819</v>
      </c>
      <c r="D31" s="54" t="s">
        <v>91</v>
      </c>
    </row>
    <row r="32" spans="2:10" x14ac:dyDescent="0.25">
      <c r="B32" s="274">
        <v>42534.541666666664</v>
      </c>
      <c r="C32" s="275">
        <v>0.29535999999999829</v>
      </c>
      <c r="D32" s="54" t="s">
        <v>91</v>
      </c>
    </row>
    <row r="33" spans="2:10" x14ac:dyDescent="0.25">
      <c r="B33" s="274">
        <v>42534.548611111109</v>
      </c>
      <c r="C33" s="275">
        <v>0.27544999999999847</v>
      </c>
      <c r="D33" s="54" t="s">
        <v>91</v>
      </c>
    </row>
    <row r="34" spans="2:10" x14ac:dyDescent="0.25">
      <c r="B34" s="274">
        <v>42534.555555555555</v>
      </c>
      <c r="C34" s="275">
        <v>0.32895999999999959</v>
      </c>
      <c r="D34" s="54" t="s">
        <v>91</v>
      </c>
    </row>
    <row r="35" spans="2:10" ht="15.75" thickBot="1" x14ac:dyDescent="0.3">
      <c r="B35" s="276">
        <v>42534.5625</v>
      </c>
      <c r="C35" s="277">
        <v>0.28574000000000072</v>
      </c>
      <c r="D35" s="72" t="s">
        <v>91</v>
      </c>
      <c r="E35" s="96">
        <v>50.094466936572225</v>
      </c>
      <c r="F35" s="96">
        <v>65.20917678812414</v>
      </c>
      <c r="G35" s="96">
        <v>51.788385692914439</v>
      </c>
      <c r="H35" s="96">
        <v>84.868421052631575</v>
      </c>
      <c r="I35" s="96">
        <v>31.685273790536929</v>
      </c>
      <c r="J35" s="96">
        <v>26.581605528973952</v>
      </c>
    </row>
    <row r="36" spans="2:10" x14ac:dyDescent="0.25">
      <c r="B36" s="271">
        <v>42534.569444444445</v>
      </c>
      <c r="C36" s="272">
        <v>0.37585000000000035</v>
      </c>
      <c r="D36" s="273" t="s">
        <v>92</v>
      </c>
    </row>
    <row r="37" spans="2:10" x14ac:dyDescent="0.25">
      <c r="B37" s="274">
        <v>42534.576388888891</v>
      </c>
      <c r="C37" s="275">
        <v>0.3847799999999984</v>
      </c>
      <c r="D37" s="54" t="s">
        <v>92</v>
      </c>
    </row>
    <row r="38" spans="2:10" x14ac:dyDescent="0.25">
      <c r="B38" s="274">
        <v>42534.583333333336</v>
      </c>
      <c r="C38" s="275">
        <v>0.44327999999999973</v>
      </c>
      <c r="D38" s="54" t="s">
        <v>92</v>
      </c>
    </row>
    <row r="39" spans="2:10" x14ac:dyDescent="0.25">
      <c r="B39" s="274">
        <v>42534.590277777781</v>
      </c>
      <c r="C39" s="275">
        <v>0.46394999999999981</v>
      </c>
      <c r="D39" s="54" t="s">
        <v>92</v>
      </c>
    </row>
    <row r="40" spans="2:10" x14ac:dyDescent="0.25">
      <c r="B40" s="274">
        <v>42534.597222222219</v>
      </c>
      <c r="C40" s="275">
        <v>0.44398000000000137</v>
      </c>
      <c r="D40" s="54" t="s">
        <v>92</v>
      </c>
    </row>
    <row r="41" spans="2:10" x14ac:dyDescent="0.25">
      <c r="B41" s="274">
        <v>42534.604166666664</v>
      </c>
      <c r="C41" s="275">
        <v>0.50115999999999983</v>
      </c>
      <c r="D41" s="54" t="s">
        <v>92</v>
      </c>
    </row>
    <row r="42" spans="2:10" x14ac:dyDescent="0.25">
      <c r="B42" s="274">
        <v>42534.611111111109</v>
      </c>
      <c r="C42" s="275">
        <v>0.53182000000000018</v>
      </c>
      <c r="D42" s="54" t="s">
        <v>92</v>
      </c>
    </row>
    <row r="43" spans="2:10" x14ac:dyDescent="0.25">
      <c r="B43" s="274">
        <v>42534.618055555555</v>
      </c>
      <c r="C43" s="275">
        <v>0.53159999999999852</v>
      </c>
      <c r="D43" s="54" t="s">
        <v>92</v>
      </c>
    </row>
    <row r="44" spans="2:10" x14ac:dyDescent="0.25">
      <c r="B44" s="274">
        <v>42534.625</v>
      </c>
      <c r="C44" s="275">
        <v>0.58199000000000067</v>
      </c>
      <c r="D44" s="54" t="s">
        <v>92</v>
      </c>
    </row>
    <row r="45" spans="2:10" x14ac:dyDescent="0.25">
      <c r="B45" s="274">
        <v>42534.631944444445</v>
      </c>
      <c r="C45" s="275">
        <v>0.57468000000000075</v>
      </c>
      <c r="D45" s="54" t="s">
        <v>92</v>
      </c>
    </row>
    <row r="46" spans="2:10" x14ac:dyDescent="0.25">
      <c r="B46" s="274">
        <v>42534.638888888891</v>
      </c>
      <c r="C46" s="275">
        <v>0.60605999999999993</v>
      </c>
      <c r="D46" s="54" t="s">
        <v>92</v>
      </c>
    </row>
    <row r="47" spans="2:10" x14ac:dyDescent="0.25">
      <c r="B47" s="274">
        <v>42534.645833333336</v>
      </c>
      <c r="C47" s="275">
        <v>0.6280600000000004</v>
      </c>
      <c r="D47" s="54" t="s">
        <v>92</v>
      </c>
    </row>
    <row r="48" spans="2:10" x14ac:dyDescent="0.25">
      <c r="B48" s="274">
        <v>42534.652777777781</v>
      </c>
      <c r="C48" s="275">
        <v>0.6427700000000004</v>
      </c>
      <c r="D48" s="54" t="s">
        <v>92</v>
      </c>
    </row>
    <row r="49" spans="2:10" ht="15.75" thickBot="1" x14ac:dyDescent="0.3">
      <c r="B49" s="276">
        <v>42534.659722222219</v>
      </c>
      <c r="C49" s="277">
        <v>0.65520999999999963</v>
      </c>
      <c r="D49" s="72" t="s">
        <v>92</v>
      </c>
      <c r="E49" s="96">
        <v>43.477113837224643</v>
      </c>
      <c r="F49" s="96">
        <v>56.562458778525254</v>
      </c>
      <c r="G49" s="96">
        <v>52.737905369484317</v>
      </c>
      <c r="H49" s="96">
        <v>91.65337586390217</v>
      </c>
      <c r="I49" s="96">
        <v>40.668600635446921</v>
      </c>
      <c r="J49" s="96">
        <v>23.90350877192985</v>
      </c>
    </row>
    <row r="50" spans="2:10" x14ac:dyDescent="0.25">
      <c r="B50" s="271">
        <v>42534.666666666664</v>
      </c>
      <c r="C50" s="272">
        <v>0.6661999999999989</v>
      </c>
      <c r="D50" s="273" t="s">
        <v>93</v>
      </c>
    </row>
    <row r="51" spans="2:10" x14ac:dyDescent="0.25">
      <c r="B51" s="274">
        <v>42534.673611111109</v>
      </c>
      <c r="C51" s="275">
        <v>0.68390000000000095</v>
      </c>
      <c r="D51" s="54" t="s">
        <v>93</v>
      </c>
    </row>
    <row r="52" spans="2:10" x14ac:dyDescent="0.25">
      <c r="B52" s="274">
        <v>42534.680555555555</v>
      </c>
      <c r="C52" s="275">
        <v>0.71050999999999931</v>
      </c>
      <c r="D52" s="54" t="s">
        <v>93</v>
      </c>
    </row>
    <row r="53" spans="2:10" x14ac:dyDescent="0.25">
      <c r="B53" s="274">
        <v>42534.6875</v>
      </c>
      <c r="C53" s="275">
        <v>0.71862000000000081</v>
      </c>
      <c r="D53" s="54" t="s">
        <v>93</v>
      </c>
    </row>
    <row r="54" spans="2:10" x14ac:dyDescent="0.25">
      <c r="B54" s="274">
        <v>42534.694444444445</v>
      </c>
      <c r="C54" s="275">
        <v>0.72358999999999929</v>
      </c>
      <c r="D54" s="54" t="s">
        <v>93</v>
      </c>
    </row>
    <row r="55" spans="2:10" x14ac:dyDescent="0.25">
      <c r="B55" s="274">
        <v>42534.701388888891</v>
      </c>
      <c r="C55" s="275">
        <v>0.72374000000000027</v>
      </c>
      <c r="D55" s="54" t="s">
        <v>93</v>
      </c>
    </row>
    <row r="56" spans="2:10" x14ac:dyDescent="0.25">
      <c r="B56" s="274">
        <v>42534.708333333336</v>
      </c>
      <c r="C56" s="275">
        <v>0.72218000000000071</v>
      </c>
      <c r="D56" s="54" t="s">
        <v>93</v>
      </c>
    </row>
    <row r="57" spans="2:10" x14ac:dyDescent="0.25">
      <c r="B57" s="274">
        <v>42534.715277777781</v>
      </c>
      <c r="C57" s="275">
        <v>0.72375</v>
      </c>
      <c r="D57" s="54" t="s">
        <v>93</v>
      </c>
    </row>
    <row r="58" spans="2:10" x14ac:dyDescent="0.25">
      <c r="B58" s="274">
        <v>42534.722222222219</v>
      </c>
      <c r="C58" s="275">
        <v>0.72363999999999806</v>
      </c>
      <c r="D58" s="54" t="s">
        <v>93</v>
      </c>
    </row>
    <row r="59" spans="2:10" x14ac:dyDescent="0.25">
      <c r="B59" s="274">
        <v>42534.729166666664</v>
      </c>
      <c r="C59" s="275">
        <v>0.7140100000000007</v>
      </c>
      <c r="D59" s="54" t="s">
        <v>93</v>
      </c>
    </row>
    <row r="60" spans="2:10" x14ac:dyDescent="0.25">
      <c r="B60" s="274">
        <v>42534.736111111109</v>
      </c>
      <c r="C60" s="275">
        <v>0.72142000000000051</v>
      </c>
      <c r="D60" s="54" t="s">
        <v>93</v>
      </c>
    </row>
    <row r="61" spans="2:10" x14ac:dyDescent="0.25">
      <c r="B61" s="274">
        <v>42534.743055555555</v>
      </c>
      <c r="C61" s="275">
        <v>0.71134000000000019</v>
      </c>
      <c r="D61" s="54" t="s">
        <v>93</v>
      </c>
    </row>
    <row r="62" spans="2:10" ht="15.75" thickBot="1" x14ac:dyDescent="0.3">
      <c r="B62" s="276">
        <v>42534.75</v>
      </c>
      <c r="C62" s="277">
        <v>0.70068999999999959</v>
      </c>
      <c r="D62" s="72" t="s">
        <v>93</v>
      </c>
      <c r="E62" s="96">
        <v>40.100250626566371</v>
      </c>
      <c r="F62" s="96">
        <v>52.552433715868609</v>
      </c>
      <c r="G62" s="96">
        <v>55.721393034825944</v>
      </c>
      <c r="H62" s="96">
        <v>98.455092956271301</v>
      </c>
      <c r="I62" s="96">
        <v>32.852501624431412</v>
      </c>
      <c r="J62" s="96">
        <v>23.495776478232592</v>
      </c>
    </row>
    <row r="63" spans="2:10" x14ac:dyDescent="0.25">
      <c r="B63" s="271">
        <v>42534.756944444445</v>
      </c>
      <c r="C63" s="272">
        <v>0.67971999999999977</v>
      </c>
      <c r="D63" s="273" t="s">
        <v>94</v>
      </c>
    </row>
    <row r="64" spans="2:10" x14ac:dyDescent="0.25">
      <c r="B64" s="274">
        <v>42534.763888888891</v>
      </c>
      <c r="C64" s="275">
        <v>0.65061999999999898</v>
      </c>
      <c r="D64" s="54" t="s">
        <v>94</v>
      </c>
    </row>
    <row r="65" spans="2:10" x14ac:dyDescent="0.25">
      <c r="B65" s="274">
        <v>42534.770833333336</v>
      </c>
      <c r="C65" s="275">
        <v>0.61710000000000031</v>
      </c>
      <c r="D65" s="54" t="s">
        <v>94</v>
      </c>
    </row>
    <row r="66" spans="2:10" x14ac:dyDescent="0.25">
      <c r="B66" s="274">
        <v>42534.777777777781</v>
      </c>
      <c r="C66" s="275">
        <v>0.60424999999999951</v>
      </c>
      <c r="D66" s="54" t="s">
        <v>94</v>
      </c>
    </row>
    <row r="67" spans="2:10" x14ac:dyDescent="0.25">
      <c r="B67" s="274">
        <v>42534.784722222219</v>
      </c>
      <c r="C67" s="275">
        <v>0.58975999999999884</v>
      </c>
      <c r="D67" s="54" t="s">
        <v>94</v>
      </c>
    </row>
    <row r="68" spans="2:10" x14ac:dyDescent="0.25">
      <c r="B68" s="274">
        <v>42534.791666666664</v>
      </c>
      <c r="C68" s="275">
        <v>0.57562999999999875</v>
      </c>
      <c r="D68" s="54" t="s">
        <v>94</v>
      </c>
    </row>
    <row r="69" spans="2:10" x14ac:dyDescent="0.25">
      <c r="B69" s="274">
        <v>42534.798611111109</v>
      </c>
      <c r="C69" s="275">
        <v>0.559670000000001</v>
      </c>
      <c r="D69" s="54" t="s">
        <v>94</v>
      </c>
    </row>
    <row r="70" spans="2:10" x14ac:dyDescent="0.25">
      <c r="B70" s="274">
        <v>42534.805555555555</v>
      </c>
      <c r="C70" s="275">
        <v>0.53644999999999987</v>
      </c>
      <c r="D70" s="54" t="s">
        <v>94</v>
      </c>
    </row>
    <row r="71" spans="2:10" x14ac:dyDescent="0.25">
      <c r="B71" s="274">
        <v>42534.8125</v>
      </c>
      <c r="C71" s="275">
        <v>0.52267000000000052</v>
      </c>
      <c r="D71" s="54" t="s">
        <v>94</v>
      </c>
    </row>
    <row r="72" spans="2:10" ht="15.75" thickBot="1" x14ac:dyDescent="0.3">
      <c r="B72" s="276">
        <v>42534.819444444445</v>
      </c>
      <c r="C72" s="277">
        <v>0.50490999999999986</v>
      </c>
      <c r="D72" s="72" t="s">
        <v>94</v>
      </c>
      <c r="E72" s="319">
        <v>47.438596491228161</v>
      </c>
      <c r="F72" s="319">
        <v>62.532569046378335</v>
      </c>
      <c r="G72" s="327">
        <v>59.318106587222623</v>
      </c>
      <c r="H72" s="319">
        <v>90.506640432857751</v>
      </c>
      <c r="I72" s="319">
        <v>42.615629984051054</v>
      </c>
      <c r="J72" s="319">
        <v>27.049441786283907</v>
      </c>
    </row>
    <row r="73" spans="2:10" x14ac:dyDescent="0.25">
      <c r="B73" s="265">
        <v>42534.826388888891</v>
      </c>
      <c r="C73" s="266">
        <v>0.49639999999999873</v>
      </c>
    </row>
    <row r="74" spans="2:10" x14ac:dyDescent="0.25">
      <c r="B74" s="265">
        <v>42534.833333333336</v>
      </c>
      <c r="C74" s="266">
        <v>0.4670499999999993</v>
      </c>
    </row>
    <row r="75" spans="2:10" x14ac:dyDescent="0.25">
      <c r="B75" s="265">
        <v>42534.840277777781</v>
      </c>
      <c r="C75" s="266">
        <v>0.46726000000000112</v>
      </c>
    </row>
    <row r="76" spans="2:10" x14ac:dyDescent="0.25">
      <c r="B76" s="265">
        <v>42534.847222222219</v>
      </c>
      <c r="C76" s="266">
        <v>0.42222999999999955</v>
      </c>
    </row>
    <row r="77" spans="2:10" x14ac:dyDescent="0.25">
      <c r="B77" s="265">
        <v>42534.854166666664</v>
      </c>
      <c r="C77" s="266">
        <v>0.40615000000000007</v>
      </c>
    </row>
    <row r="78" spans="2:10" x14ac:dyDescent="0.25">
      <c r="B78" s="265">
        <v>42534.861111111109</v>
      </c>
      <c r="C78" s="266">
        <v>0.39478000000000063</v>
      </c>
    </row>
    <row r="79" spans="2:10" x14ac:dyDescent="0.25">
      <c r="B79" s="265">
        <v>42534.868055555555</v>
      </c>
      <c r="C79" s="266">
        <v>0.35632000000000064</v>
      </c>
    </row>
    <row r="80" spans="2:10" x14ac:dyDescent="0.25">
      <c r="B80" s="265">
        <v>42534.875</v>
      </c>
      <c r="C80" s="266">
        <v>0.34617999999999938</v>
      </c>
    </row>
    <row r="81" spans="2:3" x14ac:dyDescent="0.25">
      <c r="B81" s="265">
        <v>42534.881944444445</v>
      </c>
      <c r="C81" s="266">
        <v>0.3161500000000001</v>
      </c>
    </row>
    <row r="82" spans="2:3" x14ac:dyDescent="0.25">
      <c r="B82" s="265">
        <v>42534.888888888891</v>
      </c>
      <c r="C82" s="266">
        <v>0.30030999999999947</v>
      </c>
    </row>
    <row r="83" spans="2:3" x14ac:dyDescent="0.25">
      <c r="B83" s="265">
        <v>42534.895833333336</v>
      </c>
      <c r="C83" s="266">
        <v>0.27769000000000005</v>
      </c>
    </row>
    <row r="84" spans="2:3" x14ac:dyDescent="0.25">
      <c r="B84" s="265">
        <v>42534.902777777781</v>
      </c>
      <c r="C84" s="266">
        <v>0.26701999999999998</v>
      </c>
    </row>
    <row r="85" spans="2:3" x14ac:dyDescent="0.25">
      <c r="B85" s="265">
        <v>42534.909722222219</v>
      </c>
      <c r="C85" s="266">
        <v>0.24915999999999941</v>
      </c>
    </row>
    <row r="86" spans="2:3" x14ac:dyDescent="0.25">
      <c r="B86" s="265">
        <v>42534.916666666664</v>
      </c>
      <c r="C86" s="266">
        <v>0.21560999999999922</v>
      </c>
    </row>
    <row r="87" spans="2:3" x14ac:dyDescent="0.25">
      <c r="B87" s="265">
        <v>42534.923611111109</v>
      </c>
      <c r="C87" s="266">
        <v>0.20622000000000071</v>
      </c>
    </row>
    <row r="88" spans="2:3" x14ac:dyDescent="0.25">
      <c r="B88" s="265">
        <v>42534.930555555555</v>
      </c>
      <c r="C88" s="266">
        <v>0.20036999999999808</v>
      </c>
    </row>
    <row r="89" spans="2:3" x14ac:dyDescent="0.25">
      <c r="B89" s="265">
        <v>42534.9375</v>
      </c>
      <c r="C89" s="266">
        <v>0.16859000000000152</v>
      </c>
    </row>
    <row r="90" spans="2:3" x14ac:dyDescent="0.25">
      <c r="B90" s="265">
        <v>42534.944444444445</v>
      </c>
      <c r="C90" s="266">
        <v>0.14896999999999935</v>
      </c>
    </row>
    <row r="91" spans="2:3" x14ac:dyDescent="0.25">
      <c r="B91" s="265">
        <v>42534.951388888891</v>
      </c>
      <c r="C91" s="266">
        <v>0.14836000000000013</v>
      </c>
    </row>
    <row r="92" spans="2:3" x14ac:dyDescent="0.25">
      <c r="B92" s="265">
        <v>42534.958333333336</v>
      </c>
      <c r="C92" s="266">
        <v>0.14142000000000052</v>
      </c>
    </row>
    <row r="93" spans="2:3" x14ac:dyDescent="0.25">
      <c r="B93" s="265">
        <v>42534.965277777781</v>
      </c>
      <c r="C93" s="266">
        <v>0.14894000000000004</v>
      </c>
    </row>
    <row r="94" spans="2:3" x14ac:dyDescent="0.25">
      <c r="B94" s="265">
        <v>42534.972222222219</v>
      </c>
      <c r="C94" s="266">
        <v>0.13332999999999856</v>
      </c>
    </row>
    <row r="95" spans="2:3" x14ac:dyDescent="0.25">
      <c r="B95" s="265">
        <v>42534.979166666664</v>
      </c>
      <c r="C95" s="266">
        <v>0.13788999999999987</v>
      </c>
    </row>
    <row r="96" spans="2:3" x14ac:dyDescent="0.25">
      <c r="B96" s="265">
        <v>42534.986111111109</v>
      </c>
      <c r="C96" s="266">
        <v>0.11913000000000011</v>
      </c>
    </row>
    <row r="97" spans="2:3" x14ac:dyDescent="0.25">
      <c r="B97" s="265">
        <v>42534.993055555555</v>
      </c>
      <c r="C97" s="266">
        <v>0.13352999999999837</v>
      </c>
    </row>
    <row r="98" spans="2:3" x14ac:dyDescent="0.25">
      <c r="B98" s="265">
        <v>42535</v>
      </c>
      <c r="C98" s="266">
        <v>0.12322999999999866</v>
      </c>
    </row>
    <row r="99" spans="2:3" x14ac:dyDescent="0.25">
      <c r="B99" s="265">
        <v>42535.006944444445</v>
      </c>
      <c r="C99" s="266">
        <v>0.13046000000000049</v>
      </c>
    </row>
    <row r="100" spans="2:3" x14ac:dyDescent="0.25">
      <c r="B100" s="265">
        <v>42535.013888888891</v>
      </c>
      <c r="C100" s="266">
        <v>0.13527000000000045</v>
      </c>
    </row>
    <row r="101" spans="2:3" x14ac:dyDescent="0.25">
      <c r="B101" s="265">
        <v>42535.020833333336</v>
      </c>
      <c r="C101" s="266">
        <v>0.13959999999999809</v>
      </c>
    </row>
    <row r="102" spans="2:3" x14ac:dyDescent="0.25">
      <c r="B102" s="265">
        <v>42535.027777777781</v>
      </c>
      <c r="C102" s="266">
        <v>0.17778000000000019</v>
      </c>
    </row>
    <row r="103" spans="2:3" x14ac:dyDescent="0.25">
      <c r="B103" s="265">
        <v>42535.034722222219</v>
      </c>
      <c r="C103" s="266">
        <v>0.18200000000000047</v>
      </c>
    </row>
    <row r="104" spans="2:3" x14ac:dyDescent="0.25">
      <c r="B104" s="265">
        <v>42535.041666666664</v>
      </c>
      <c r="C104" s="266">
        <v>0.21726000000000112</v>
      </c>
    </row>
    <row r="105" spans="2:3" x14ac:dyDescent="0.25">
      <c r="B105" s="265">
        <v>42535.048611111109</v>
      </c>
      <c r="C105" s="266">
        <v>0.2313799999999992</v>
      </c>
    </row>
    <row r="106" spans="2:3" x14ac:dyDescent="0.25">
      <c r="B106" s="265">
        <v>42535.055555555555</v>
      </c>
      <c r="C106" s="266">
        <v>0.25998999999999794</v>
      </c>
    </row>
    <row r="107" spans="2:3" x14ac:dyDescent="0.25">
      <c r="B107" s="265">
        <v>42535.0625</v>
      </c>
      <c r="C107" s="266">
        <v>0.28991999999999962</v>
      </c>
    </row>
    <row r="108" spans="2:3" x14ac:dyDescent="0.25">
      <c r="B108" s="265">
        <v>42535.069444444445</v>
      </c>
      <c r="C108" s="266">
        <v>0.3132099999999991</v>
      </c>
    </row>
    <row r="109" spans="2:3" x14ac:dyDescent="0.25">
      <c r="B109" s="265">
        <v>42535.076388888891</v>
      </c>
      <c r="C109" s="266">
        <v>0.32477000000000089</v>
      </c>
    </row>
    <row r="110" spans="2:3" x14ac:dyDescent="0.25">
      <c r="B110" s="265">
        <v>42535.083333333336</v>
      </c>
      <c r="C110" s="266">
        <v>0.34425999999999929</v>
      </c>
    </row>
    <row r="111" spans="2:3" x14ac:dyDescent="0.25">
      <c r="B111" s="265">
        <v>42535.090277777781</v>
      </c>
      <c r="C111" s="266">
        <v>0.37909999999999855</v>
      </c>
    </row>
    <row r="112" spans="2:3" x14ac:dyDescent="0.25">
      <c r="B112" s="265">
        <v>42535.097222222219</v>
      </c>
      <c r="C112" s="266">
        <v>0.4025499999999988</v>
      </c>
    </row>
    <row r="113" spans="2:3" x14ac:dyDescent="0.25">
      <c r="B113" s="265">
        <v>42535.104166666664</v>
      </c>
      <c r="C113" s="266">
        <v>0.41982999999999948</v>
      </c>
    </row>
    <row r="114" spans="2:3" x14ac:dyDescent="0.25">
      <c r="B114" s="265">
        <v>42535.111111111109</v>
      </c>
      <c r="C114" s="266">
        <v>0.44460000000000038</v>
      </c>
    </row>
    <row r="115" spans="2:3" x14ac:dyDescent="0.25">
      <c r="B115" s="265">
        <v>42535.118055555555</v>
      </c>
      <c r="C115" s="266">
        <v>0.45615999999999984</v>
      </c>
    </row>
    <row r="116" spans="2:3" x14ac:dyDescent="0.25">
      <c r="B116" s="265">
        <v>42535.125</v>
      </c>
      <c r="C116" s="266">
        <v>0.4896100000000001</v>
      </c>
    </row>
    <row r="117" spans="2:3" x14ac:dyDescent="0.25">
      <c r="B117" s="265">
        <v>42535.131944444445</v>
      </c>
      <c r="C117" s="266">
        <v>0.49514000000000125</v>
      </c>
    </row>
    <row r="118" spans="2:3" x14ac:dyDescent="0.25">
      <c r="B118" s="265">
        <v>42535.138888888891</v>
      </c>
      <c r="C118" s="266">
        <v>0.5087699999999995</v>
      </c>
    </row>
    <row r="119" spans="2:3" x14ac:dyDescent="0.25">
      <c r="B119" s="265">
        <v>42535.145833333336</v>
      </c>
      <c r="C119" s="266">
        <v>0.52589000000000174</v>
      </c>
    </row>
    <row r="120" spans="2:3" x14ac:dyDescent="0.25">
      <c r="B120" s="265">
        <v>42535.152777777781</v>
      </c>
      <c r="C120" s="266">
        <v>0.56019999999999981</v>
      </c>
    </row>
    <row r="121" spans="2:3" x14ac:dyDescent="0.25">
      <c r="B121" s="265">
        <v>42535.159722222219</v>
      </c>
      <c r="C121" s="266">
        <v>0.57194000000000189</v>
      </c>
    </row>
    <row r="122" spans="2:3" x14ac:dyDescent="0.25">
      <c r="B122" s="265">
        <v>42535.166666666664</v>
      </c>
      <c r="C122" s="266">
        <v>0.58496000000000092</v>
      </c>
    </row>
    <row r="123" spans="2:3" x14ac:dyDescent="0.25">
      <c r="B123" s="265">
        <v>42535.173611111109</v>
      </c>
      <c r="C123" s="266">
        <v>0.6012899999999991</v>
      </c>
    </row>
    <row r="124" spans="2:3" x14ac:dyDescent="0.25">
      <c r="B124" s="265">
        <v>42535.180555555555</v>
      </c>
      <c r="C124" s="266">
        <v>0.62301999999999902</v>
      </c>
    </row>
    <row r="125" spans="2:3" x14ac:dyDescent="0.25">
      <c r="B125" s="265">
        <v>42535.1875</v>
      </c>
      <c r="C125" s="266">
        <v>0.65388999999999897</v>
      </c>
    </row>
    <row r="126" spans="2:3" x14ac:dyDescent="0.25">
      <c r="B126" s="265">
        <v>42535.194444444445</v>
      </c>
      <c r="C126" s="266">
        <v>0.61265999999999854</v>
      </c>
    </row>
    <row r="127" spans="2:3" x14ac:dyDescent="0.25">
      <c r="B127" s="265">
        <v>42535.201388888891</v>
      </c>
      <c r="C127" s="266">
        <v>0.63211000000000017</v>
      </c>
    </row>
    <row r="128" spans="2:3" x14ac:dyDescent="0.25">
      <c r="B128" s="265">
        <v>42535.208333333336</v>
      </c>
      <c r="C128" s="266">
        <v>0.63886999999999938</v>
      </c>
    </row>
    <row r="129" spans="2:3" x14ac:dyDescent="0.25">
      <c r="B129" s="265">
        <v>42535.215277777781</v>
      </c>
      <c r="C129" s="266">
        <v>0.63572999999999869</v>
      </c>
    </row>
    <row r="130" spans="2:3" x14ac:dyDescent="0.25">
      <c r="B130" s="265">
        <v>42535.222222222219</v>
      </c>
      <c r="C130" s="266">
        <v>0.64767000000000052</v>
      </c>
    </row>
    <row r="131" spans="2:3" x14ac:dyDescent="0.25">
      <c r="B131" s="265">
        <v>42535.229166666664</v>
      </c>
      <c r="C131" s="266">
        <v>0.65953999999999946</v>
      </c>
    </row>
    <row r="132" spans="2:3" x14ac:dyDescent="0.25">
      <c r="B132" s="265">
        <v>42535.236111111109</v>
      </c>
      <c r="C132" s="266">
        <v>0.67611000000000099</v>
      </c>
    </row>
    <row r="133" spans="2:3" x14ac:dyDescent="0.25">
      <c r="B133" s="265">
        <v>42535.243055555555</v>
      </c>
      <c r="C133" s="266">
        <v>0.66890999999999845</v>
      </c>
    </row>
    <row r="134" spans="2:3" x14ac:dyDescent="0.25">
      <c r="B134" s="265">
        <v>42535.25</v>
      </c>
      <c r="C134" s="266">
        <v>0.67659000000000102</v>
      </c>
    </row>
    <row r="135" spans="2:3" x14ac:dyDescent="0.25">
      <c r="B135" s="265">
        <v>42535.256944444445</v>
      </c>
      <c r="C135" s="266">
        <v>0.64214999999999922</v>
      </c>
    </row>
    <row r="136" spans="2:3" x14ac:dyDescent="0.25">
      <c r="B136" s="265">
        <v>42535.263888888891</v>
      </c>
      <c r="C136" s="266">
        <v>0.66571999999999887</v>
      </c>
    </row>
    <row r="137" spans="2:3" x14ac:dyDescent="0.25">
      <c r="B137" s="265">
        <v>42535.270833333336</v>
      </c>
      <c r="C137" s="266">
        <v>0.64523000000000141</v>
      </c>
    </row>
    <row r="138" spans="2:3" x14ac:dyDescent="0.25">
      <c r="B138" s="265">
        <v>42535.277777777781</v>
      </c>
      <c r="C138" s="266">
        <v>0.61182000000000014</v>
      </c>
    </row>
    <row r="139" spans="2:3" x14ac:dyDescent="0.25">
      <c r="B139" s="265">
        <v>42535.284722222219</v>
      </c>
      <c r="C139" s="266">
        <v>0.57115000000000005</v>
      </c>
    </row>
    <row r="140" spans="2:3" x14ac:dyDescent="0.25">
      <c r="B140" s="265">
        <v>42535.291666666664</v>
      </c>
      <c r="C140" s="266">
        <v>0.57084000000000057</v>
      </c>
    </row>
    <row r="141" spans="2:3" x14ac:dyDescent="0.25">
      <c r="B141" s="265">
        <v>42535.298611111109</v>
      </c>
      <c r="C141" s="266">
        <v>0.54314999999999825</v>
      </c>
    </row>
    <row r="142" spans="2:3" x14ac:dyDescent="0.25">
      <c r="B142" s="265">
        <v>42535.305555555555</v>
      </c>
      <c r="C142" s="266">
        <v>0.52657000000000154</v>
      </c>
    </row>
    <row r="143" spans="2:3" x14ac:dyDescent="0.25">
      <c r="B143" s="265">
        <v>42535.3125</v>
      </c>
      <c r="C143" s="266">
        <v>0.5156200000000013</v>
      </c>
    </row>
    <row r="144" spans="2:3" x14ac:dyDescent="0.25">
      <c r="B144" s="265">
        <v>42535.319444444445</v>
      </c>
      <c r="C144" s="266">
        <v>0.4813799999999992</v>
      </c>
    </row>
    <row r="145" spans="2:4" x14ac:dyDescent="0.25">
      <c r="B145" s="265">
        <v>42535.326388888891</v>
      </c>
      <c r="C145" s="266">
        <v>0.48863000000000056</v>
      </c>
    </row>
    <row r="146" spans="2:4" x14ac:dyDescent="0.25">
      <c r="B146" s="265">
        <v>42535.333333333336</v>
      </c>
      <c r="C146" s="266">
        <v>0.45732999999999946</v>
      </c>
    </row>
    <row r="147" spans="2:4" x14ac:dyDescent="0.25">
      <c r="B147" s="265">
        <v>42535.340277777781</v>
      </c>
      <c r="C147" s="266">
        <v>0.44805999999999813</v>
      </c>
    </row>
    <row r="148" spans="2:4" x14ac:dyDescent="0.25">
      <c r="B148" s="265">
        <v>42535.347222222219</v>
      </c>
      <c r="C148" s="266">
        <v>0.36511999999999944</v>
      </c>
    </row>
    <row r="149" spans="2:4" x14ac:dyDescent="0.25">
      <c r="B149" s="265">
        <v>42535.354166666664</v>
      </c>
      <c r="C149" s="266">
        <v>0.38332000000000105</v>
      </c>
    </row>
    <row r="150" spans="2:4" x14ac:dyDescent="0.25">
      <c r="B150" s="265">
        <v>42535.361111111109</v>
      </c>
      <c r="C150" s="266">
        <v>0.34844000000000053</v>
      </c>
    </row>
    <row r="151" spans="2:4" x14ac:dyDescent="0.25">
      <c r="B151" s="265">
        <v>42535.368055555555</v>
      </c>
      <c r="C151" s="266">
        <v>0.37836999999999987</v>
      </c>
    </row>
    <row r="152" spans="2:4" x14ac:dyDescent="0.25">
      <c r="B152" s="265">
        <v>42535.375</v>
      </c>
      <c r="C152" s="266">
        <v>0.35189000000000076</v>
      </c>
    </row>
    <row r="153" spans="2:4" x14ac:dyDescent="0.25">
      <c r="B153" s="265">
        <v>42535.381944444445</v>
      </c>
      <c r="C153" s="266">
        <v>0.31184999999999946</v>
      </c>
    </row>
    <row r="154" spans="2:4" x14ac:dyDescent="0.25">
      <c r="B154" s="265">
        <v>42535.388888888891</v>
      </c>
      <c r="C154" s="266">
        <v>0.32114000000000031</v>
      </c>
    </row>
    <row r="155" spans="2:4" x14ac:dyDescent="0.25">
      <c r="B155" s="265">
        <v>42535.395833333336</v>
      </c>
      <c r="C155" s="266">
        <v>0.28232999999999947</v>
      </c>
    </row>
    <row r="156" spans="2:4" ht="15.75" thickBot="1" x14ac:dyDescent="0.3">
      <c r="B156" s="265">
        <v>42535.402777777781</v>
      </c>
      <c r="C156" s="266">
        <v>0.22192000000000006</v>
      </c>
    </row>
    <row r="157" spans="2:4" x14ac:dyDescent="0.25">
      <c r="B157" s="271">
        <v>42535.409722222219</v>
      </c>
      <c r="C157" s="272">
        <v>0.25353000000000064</v>
      </c>
      <c r="D157" s="273" t="s">
        <v>95</v>
      </c>
    </row>
    <row r="158" spans="2:4" x14ac:dyDescent="0.25">
      <c r="B158" s="274">
        <v>42535.416666666664</v>
      </c>
      <c r="C158" s="275">
        <v>0.2459699999999998</v>
      </c>
      <c r="D158" s="54" t="s">
        <v>95</v>
      </c>
    </row>
    <row r="159" spans="2:4" x14ac:dyDescent="0.25">
      <c r="B159" s="274">
        <v>42535.423611111109</v>
      </c>
      <c r="C159" s="275">
        <v>0.20016999999999827</v>
      </c>
      <c r="D159" s="54" t="s">
        <v>95</v>
      </c>
    </row>
    <row r="160" spans="2:4" x14ac:dyDescent="0.25">
      <c r="B160" s="274">
        <v>42535.430555555555</v>
      </c>
      <c r="C160" s="275">
        <v>0.21089999999999917</v>
      </c>
      <c r="D160" s="54" t="s">
        <v>95</v>
      </c>
    </row>
    <row r="161" spans="2:4" x14ac:dyDescent="0.25">
      <c r="B161" s="274">
        <v>42535.4375</v>
      </c>
      <c r="C161" s="275">
        <v>0.12913999999999987</v>
      </c>
      <c r="D161" s="54" t="s">
        <v>95</v>
      </c>
    </row>
    <row r="162" spans="2:4" x14ac:dyDescent="0.25">
      <c r="B162" s="274">
        <v>42535.444444444445</v>
      </c>
      <c r="C162" s="275">
        <v>0.15455000000000155</v>
      </c>
      <c r="D162" s="54" t="s">
        <v>95</v>
      </c>
    </row>
    <row r="163" spans="2:4" x14ac:dyDescent="0.25">
      <c r="B163" s="274">
        <v>42535.451388888891</v>
      </c>
      <c r="C163" s="275">
        <v>0.12652000000000044</v>
      </c>
      <c r="D163" s="54" t="s">
        <v>95</v>
      </c>
    </row>
    <row r="164" spans="2:4" x14ac:dyDescent="0.25">
      <c r="B164" s="274">
        <v>42535.458333333336</v>
      </c>
      <c r="C164" s="275">
        <v>0.12194999999999936</v>
      </c>
      <c r="D164" s="54" t="s">
        <v>95</v>
      </c>
    </row>
    <row r="165" spans="2:4" x14ac:dyDescent="0.25">
      <c r="B165" s="274">
        <v>42535.465277777781</v>
      </c>
      <c r="C165" s="275">
        <v>8.9669999999998709E-2</v>
      </c>
      <c r="D165" s="54" t="s">
        <v>95</v>
      </c>
    </row>
    <row r="166" spans="2:4" x14ac:dyDescent="0.25">
      <c r="B166" s="274">
        <v>42535.472222222219</v>
      </c>
      <c r="C166" s="275">
        <v>9.4210000000000488E-2</v>
      </c>
      <c r="D166" s="54" t="s">
        <v>95</v>
      </c>
    </row>
    <row r="167" spans="2:4" x14ac:dyDescent="0.25">
      <c r="B167" s="274">
        <v>42535.479166666664</v>
      </c>
      <c r="C167" s="275">
        <v>8.6730000000000015E-2</v>
      </c>
      <c r="D167" s="54" t="s">
        <v>95</v>
      </c>
    </row>
    <row r="168" spans="2:4" x14ac:dyDescent="0.25">
      <c r="B168" s="274">
        <v>42535.486111111109</v>
      </c>
      <c r="C168" s="275">
        <v>9.3240000000000697E-2</v>
      </c>
      <c r="D168" s="54" t="s">
        <v>95</v>
      </c>
    </row>
    <row r="169" spans="2:4" x14ac:dyDescent="0.25">
      <c r="B169" s="274">
        <v>42535.493055555555</v>
      </c>
      <c r="C169" s="275">
        <v>5.5809999999999034E-2</v>
      </c>
      <c r="D169" s="54" t="s">
        <v>95</v>
      </c>
    </row>
    <row r="170" spans="2:4" ht="15.75" thickBot="1" x14ac:dyDescent="0.3">
      <c r="B170" s="276">
        <v>42535.5</v>
      </c>
      <c r="C170" s="277">
        <v>3.167000000000144E-2</v>
      </c>
      <c r="D170" s="72" t="s">
        <v>95</v>
      </c>
    </row>
    <row r="171" spans="2:4" x14ac:dyDescent="0.25">
      <c r="B171" s="271">
        <v>42535.506944444445</v>
      </c>
      <c r="C171" s="272">
        <v>6.2889999999999877E-2</v>
      </c>
      <c r="D171" s="280" t="s">
        <v>96</v>
      </c>
    </row>
    <row r="172" spans="2:4" x14ac:dyDescent="0.25">
      <c r="B172" s="274">
        <v>42535.513888888891</v>
      </c>
      <c r="C172" s="275">
        <v>5.7379999999998293E-2</v>
      </c>
      <c r="D172" s="279" t="s">
        <v>96</v>
      </c>
    </row>
    <row r="173" spans="2:4" x14ac:dyDescent="0.25">
      <c r="B173" s="274">
        <v>42535.520833333336</v>
      </c>
      <c r="C173" s="275">
        <v>8.9980000000000476E-2</v>
      </c>
      <c r="D173" s="279" t="s">
        <v>96</v>
      </c>
    </row>
    <row r="174" spans="2:4" x14ac:dyDescent="0.25">
      <c r="B174" s="274">
        <v>42535.527777777781</v>
      </c>
      <c r="C174" s="275">
        <v>9.9449999999999358E-2</v>
      </c>
      <c r="D174" s="279" t="s">
        <v>96</v>
      </c>
    </row>
    <row r="175" spans="2:4" x14ac:dyDescent="0.25">
      <c r="B175" s="274">
        <v>42535.534722222219</v>
      </c>
      <c r="C175" s="275">
        <v>0.11117999999999938</v>
      </c>
      <c r="D175" s="279" t="s">
        <v>96</v>
      </c>
    </row>
    <row r="176" spans="2:4" x14ac:dyDescent="0.25">
      <c r="B176" s="274">
        <v>42535.541666666664</v>
      </c>
      <c r="C176" s="275">
        <v>0.14257000000000061</v>
      </c>
      <c r="D176" s="279" t="s">
        <v>96</v>
      </c>
    </row>
    <row r="177" spans="2:4" x14ac:dyDescent="0.25">
      <c r="B177" s="274">
        <v>42535.548611111109</v>
      </c>
      <c r="C177" s="275">
        <v>0.1657199999999989</v>
      </c>
      <c r="D177" s="279" t="s">
        <v>96</v>
      </c>
    </row>
    <row r="178" spans="2:4" x14ac:dyDescent="0.25">
      <c r="B178" s="274">
        <v>42535.555555555555</v>
      </c>
      <c r="C178" s="275">
        <v>0.19501000000000204</v>
      </c>
      <c r="D178" s="279" t="s">
        <v>96</v>
      </c>
    </row>
    <row r="179" spans="2:4" x14ac:dyDescent="0.25">
      <c r="B179" s="274">
        <v>42535.5625</v>
      </c>
      <c r="C179" s="275">
        <v>0.22103999999999815</v>
      </c>
      <c r="D179" s="279" t="s">
        <v>96</v>
      </c>
    </row>
    <row r="180" spans="2:4" x14ac:dyDescent="0.25">
      <c r="B180" s="274">
        <v>42535.569444444445</v>
      </c>
      <c r="C180" s="275">
        <v>0.24263999999999897</v>
      </c>
      <c r="D180" s="279" t="s">
        <v>96</v>
      </c>
    </row>
    <row r="181" spans="2:4" x14ac:dyDescent="0.25">
      <c r="B181" s="274">
        <v>42535.576388888891</v>
      </c>
      <c r="C181" s="275">
        <v>0.28687999999999875</v>
      </c>
      <c r="D181" s="279" t="s">
        <v>96</v>
      </c>
    </row>
    <row r="182" spans="2:4" ht="15.75" thickBot="1" x14ac:dyDescent="0.3">
      <c r="B182" s="276">
        <v>42535.583333333336</v>
      </c>
      <c r="C182" s="277">
        <v>0.29207000000000105</v>
      </c>
      <c r="D182" s="281" t="s">
        <v>96</v>
      </c>
    </row>
    <row r="183" spans="2:4" x14ac:dyDescent="0.25">
      <c r="B183" s="271">
        <v>42535.590277777781</v>
      </c>
      <c r="C183" s="272">
        <v>0.30848999999999932</v>
      </c>
      <c r="D183" s="280" t="s">
        <v>97</v>
      </c>
    </row>
    <row r="184" spans="2:4" x14ac:dyDescent="0.25">
      <c r="B184" s="274">
        <v>42535.597222222219</v>
      </c>
      <c r="C184" s="275">
        <v>0.35096999999999978</v>
      </c>
      <c r="D184" s="279" t="s">
        <v>97</v>
      </c>
    </row>
    <row r="185" spans="2:4" x14ac:dyDescent="0.25">
      <c r="B185" s="274">
        <v>42535.604166666664</v>
      </c>
      <c r="C185" s="275">
        <v>0.35384999999999989</v>
      </c>
      <c r="D185" s="279" t="s">
        <v>97</v>
      </c>
    </row>
    <row r="186" spans="2:4" x14ac:dyDescent="0.25">
      <c r="B186" s="274">
        <v>42535.611111111109</v>
      </c>
      <c r="C186" s="275">
        <v>0.40682000000000018</v>
      </c>
      <c r="D186" s="279" t="s">
        <v>97</v>
      </c>
    </row>
    <row r="187" spans="2:4" x14ac:dyDescent="0.25">
      <c r="B187" s="274">
        <v>42535.618055555555</v>
      </c>
      <c r="C187" s="275">
        <v>0.40832000000000107</v>
      </c>
      <c r="D187" s="279" t="s">
        <v>97</v>
      </c>
    </row>
    <row r="188" spans="2:4" x14ac:dyDescent="0.25">
      <c r="B188" s="274">
        <v>42535.625</v>
      </c>
      <c r="C188" s="275">
        <v>0.43838999999999939</v>
      </c>
      <c r="D188" s="279" t="s">
        <v>97</v>
      </c>
    </row>
    <row r="189" spans="2:4" x14ac:dyDescent="0.25">
      <c r="B189" s="274">
        <v>42535.631944444445</v>
      </c>
      <c r="C189" s="275">
        <v>0.47111000000000103</v>
      </c>
      <c r="D189" s="279" t="s">
        <v>97</v>
      </c>
    </row>
    <row r="190" spans="2:4" x14ac:dyDescent="0.25">
      <c r="B190" s="274">
        <v>42535.638888888891</v>
      </c>
      <c r="C190" s="275">
        <v>0.48681000000000041</v>
      </c>
      <c r="D190" s="279" t="s">
        <v>97</v>
      </c>
    </row>
    <row r="191" spans="2:4" x14ac:dyDescent="0.25">
      <c r="B191" s="274">
        <v>42535.645833333336</v>
      </c>
      <c r="C191" s="275">
        <v>0.50888000000000144</v>
      </c>
      <c r="D191" s="279" t="s">
        <v>97</v>
      </c>
    </row>
    <row r="192" spans="2:4" x14ac:dyDescent="0.25">
      <c r="B192" s="274">
        <v>42535.652777777781</v>
      </c>
      <c r="C192" s="275">
        <v>0.55426000000000153</v>
      </c>
      <c r="D192" s="279" t="s">
        <v>97</v>
      </c>
    </row>
    <row r="193" spans="2:4" x14ac:dyDescent="0.25">
      <c r="B193" s="274">
        <v>42535.659722222219</v>
      </c>
      <c r="C193" s="275">
        <v>0.53979000000000044</v>
      </c>
      <c r="D193" s="279" t="s">
        <v>97</v>
      </c>
    </row>
    <row r="194" spans="2:4" x14ac:dyDescent="0.25">
      <c r="B194" s="274">
        <v>42535.666666666664</v>
      </c>
      <c r="C194" s="275">
        <v>0.54768000000000028</v>
      </c>
      <c r="D194" s="279" t="s">
        <v>97</v>
      </c>
    </row>
    <row r="195" spans="2:4" ht="15.75" thickBot="1" x14ac:dyDescent="0.3">
      <c r="B195" s="276">
        <v>42535.673611111109</v>
      </c>
      <c r="C195" s="277">
        <v>0.61288999999999982</v>
      </c>
      <c r="D195" s="281" t="s">
        <v>97</v>
      </c>
    </row>
    <row r="196" spans="2:4" x14ac:dyDescent="0.25">
      <c r="B196" s="271">
        <v>42535.680555555555</v>
      </c>
      <c r="C196" s="272">
        <v>0.62963999999999942</v>
      </c>
      <c r="D196" s="280" t="s">
        <v>98</v>
      </c>
    </row>
    <row r="197" spans="2:4" x14ac:dyDescent="0.25">
      <c r="B197" s="274">
        <v>42535.6875</v>
      </c>
      <c r="C197" s="275">
        <v>0.63278999999999996</v>
      </c>
      <c r="D197" s="279" t="s">
        <v>98</v>
      </c>
    </row>
    <row r="198" spans="2:4" x14ac:dyDescent="0.25">
      <c r="B198" s="274">
        <v>42535.694444444445</v>
      </c>
      <c r="C198" s="275">
        <v>0.63565000000000049</v>
      </c>
      <c r="D198" s="279" t="s">
        <v>98</v>
      </c>
    </row>
    <row r="199" spans="2:4" x14ac:dyDescent="0.25">
      <c r="B199" s="274">
        <v>42535.701388888891</v>
      </c>
      <c r="C199" s="275">
        <v>0.66656999999999922</v>
      </c>
      <c r="D199" s="279" t="s">
        <v>98</v>
      </c>
    </row>
    <row r="200" spans="2:4" x14ac:dyDescent="0.25">
      <c r="B200" s="274">
        <v>42535.708333333336</v>
      </c>
      <c r="C200" s="275">
        <v>0.65432999999999997</v>
      </c>
      <c r="D200" s="279" t="s">
        <v>98</v>
      </c>
    </row>
    <row r="201" spans="2:4" x14ac:dyDescent="0.25">
      <c r="B201" s="274">
        <v>42535.715277777781</v>
      </c>
      <c r="C201" s="275">
        <v>0.66230999999999995</v>
      </c>
      <c r="D201" s="279" t="s">
        <v>98</v>
      </c>
    </row>
    <row r="202" spans="2:4" x14ac:dyDescent="0.25">
      <c r="B202" s="274">
        <v>42535.722222222219</v>
      </c>
      <c r="C202" s="275">
        <v>0.6912699999999995</v>
      </c>
      <c r="D202" s="279" t="s">
        <v>98</v>
      </c>
    </row>
    <row r="203" spans="2:4" x14ac:dyDescent="0.25">
      <c r="B203" s="274">
        <v>42535.729166666664</v>
      </c>
      <c r="C203" s="275">
        <v>0.6854000000000019</v>
      </c>
      <c r="D203" s="279" t="s">
        <v>98</v>
      </c>
    </row>
    <row r="204" spans="2:4" x14ac:dyDescent="0.25">
      <c r="B204" s="274">
        <v>42535.736111111109</v>
      </c>
      <c r="C204" s="275">
        <v>0.7030999999999995</v>
      </c>
      <c r="D204" s="279" t="s">
        <v>98</v>
      </c>
    </row>
    <row r="205" spans="2:4" ht="15.75" thickBot="1" x14ac:dyDescent="0.3">
      <c r="B205" s="276">
        <v>42535.743055555555</v>
      </c>
      <c r="C205" s="277">
        <v>0.70752000000000181</v>
      </c>
      <c r="D205" s="281" t="s">
        <v>98</v>
      </c>
    </row>
    <row r="206" spans="2:4" x14ac:dyDescent="0.25">
      <c r="B206" s="271">
        <v>42535.75</v>
      </c>
      <c r="C206" s="272">
        <v>0.70365000000000011</v>
      </c>
      <c r="D206" s="282" t="s">
        <v>99</v>
      </c>
    </row>
    <row r="207" spans="2:4" x14ac:dyDescent="0.25">
      <c r="B207" s="274">
        <v>42535.756944444445</v>
      </c>
      <c r="C207" s="275">
        <v>0.69990000000000008</v>
      </c>
      <c r="D207" s="283" t="s">
        <v>99</v>
      </c>
    </row>
    <row r="208" spans="2:4" x14ac:dyDescent="0.25">
      <c r="B208" s="274">
        <v>42535.763888888891</v>
      </c>
      <c r="C208" s="275">
        <v>0.69559999999999944</v>
      </c>
      <c r="D208" s="283" t="s">
        <v>99</v>
      </c>
    </row>
    <row r="209" spans="2:4" x14ac:dyDescent="0.25">
      <c r="B209" s="274">
        <v>42535.770833333336</v>
      </c>
      <c r="C209" s="275">
        <v>0.69649000000000116</v>
      </c>
      <c r="D209" s="283" t="s">
        <v>99</v>
      </c>
    </row>
    <row r="210" spans="2:4" x14ac:dyDescent="0.25">
      <c r="B210" s="274">
        <v>42535.777777777781</v>
      </c>
      <c r="C210" s="275">
        <v>0.68767000000000056</v>
      </c>
      <c r="D210" s="283" t="s">
        <v>99</v>
      </c>
    </row>
    <row r="211" spans="2:4" x14ac:dyDescent="0.25">
      <c r="B211" s="274">
        <v>42535.784722222219</v>
      </c>
      <c r="C211" s="275">
        <v>0.67680000000000062</v>
      </c>
      <c r="D211" s="283" t="s">
        <v>99</v>
      </c>
    </row>
    <row r="212" spans="2:4" x14ac:dyDescent="0.25">
      <c r="B212" s="274">
        <v>42535.791666666664</v>
      </c>
      <c r="C212" s="275">
        <v>0.66182999999999992</v>
      </c>
      <c r="D212" s="283" t="s">
        <v>99</v>
      </c>
    </row>
    <row r="213" spans="2:4" x14ac:dyDescent="0.25">
      <c r="B213" s="274">
        <v>42535.798611111109</v>
      </c>
      <c r="C213" s="275">
        <v>0.6340000000000009</v>
      </c>
      <c r="D213" s="283" t="s">
        <v>99</v>
      </c>
    </row>
    <row r="214" spans="2:4" ht="15.75" thickBot="1" x14ac:dyDescent="0.3">
      <c r="B214" s="276">
        <v>42535.805555555555</v>
      </c>
      <c r="C214" s="277">
        <v>0.61926000000000159</v>
      </c>
      <c r="D214" s="284" t="s">
        <v>99</v>
      </c>
    </row>
    <row r="215" spans="2:4" x14ac:dyDescent="0.25">
      <c r="B215" s="265">
        <v>42535.8125</v>
      </c>
      <c r="C215" s="266">
        <v>0.59357999999999944</v>
      </c>
    </row>
    <row r="216" spans="2:4" x14ac:dyDescent="0.25">
      <c r="B216" s="265">
        <v>42535.819444444445</v>
      </c>
      <c r="C216" s="266">
        <v>0.57332999999999856</v>
      </c>
    </row>
    <row r="217" spans="2:4" x14ac:dyDescent="0.25">
      <c r="B217" s="265">
        <v>42535.826388888891</v>
      </c>
      <c r="C217" s="266">
        <v>0.55113000000000056</v>
      </c>
    </row>
    <row r="218" spans="2:4" x14ac:dyDescent="0.25">
      <c r="B218" s="265">
        <v>42535.833333333336</v>
      </c>
      <c r="C218" s="266">
        <v>0.52678999999999865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topLeftCell="G1" zoomScale="93" zoomScaleNormal="93" workbookViewId="0">
      <selection activeCell="O13" sqref="O13"/>
    </sheetView>
  </sheetViews>
  <sheetFormatPr defaultRowHeight="15" x14ac:dyDescent="0.25"/>
  <cols>
    <col min="2" max="2" width="11" customWidth="1"/>
    <col min="3" max="3" width="13" customWidth="1"/>
    <col min="9" max="9" width="9.5703125" bestFit="1" customWidth="1"/>
    <col min="12" max="12" width="8.42578125" customWidth="1"/>
    <col min="13" max="13" width="9.28515625" customWidth="1"/>
    <col min="14" max="14" width="6.85546875" customWidth="1"/>
    <col min="15" max="15" width="6.7109375" customWidth="1"/>
    <col min="16" max="16" width="7.7109375" customWidth="1"/>
    <col min="17" max="17" width="6.85546875" customWidth="1"/>
    <col min="18" max="18" width="7.7109375" customWidth="1"/>
    <col min="19" max="19" width="9.5703125" bestFit="1" customWidth="1"/>
    <col min="21" max="21" width="10.5703125" bestFit="1" customWidth="1"/>
    <col min="22" max="22" width="9.5703125" bestFit="1" customWidth="1"/>
  </cols>
  <sheetData>
    <row r="1" spans="1:23" ht="29.25" customHeight="1" thickBot="1" x14ac:dyDescent="0.3">
      <c r="A1" s="18" t="s">
        <v>7</v>
      </c>
      <c r="B1" t="s">
        <v>4</v>
      </c>
      <c r="C1" t="s">
        <v>5</v>
      </c>
      <c r="D1" s="287" t="s">
        <v>105</v>
      </c>
      <c r="E1" s="288" t="s">
        <v>17</v>
      </c>
      <c r="F1" s="289" t="s">
        <v>19</v>
      </c>
      <c r="G1" s="290" t="s">
        <v>109</v>
      </c>
      <c r="H1" s="291" t="s">
        <v>20</v>
      </c>
      <c r="I1" s="331" t="s">
        <v>106</v>
      </c>
      <c r="J1" s="329" t="s">
        <v>107</v>
      </c>
      <c r="K1" s="330" t="s">
        <v>108</v>
      </c>
      <c r="L1" s="348" t="s">
        <v>110</v>
      </c>
      <c r="M1" s="348" t="s">
        <v>111</v>
      </c>
      <c r="N1" s="349" t="s">
        <v>113</v>
      </c>
      <c r="O1" s="350" t="s">
        <v>112</v>
      </c>
      <c r="P1" s="380" t="s">
        <v>114</v>
      </c>
      <c r="Q1" s="360" t="s">
        <v>122</v>
      </c>
      <c r="R1" s="360" t="s">
        <v>123</v>
      </c>
      <c r="S1" s="374" t="s">
        <v>124</v>
      </c>
      <c r="T1" s="375" t="s">
        <v>125</v>
      </c>
      <c r="U1" s="15"/>
      <c r="V1" s="15"/>
      <c r="W1" s="15"/>
    </row>
    <row r="2" spans="1:23" x14ac:dyDescent="0.25">
      <c r="A2" s="31">
        <v>1</v>
      </c>
      <c r="B2" s="47">
        <v>488931.1</v>
      </c>
      <c r="C2" s="30">
        <v>4271464</v>
      </c>
      <c r="D2" s="294">
        <v>6.2701832272471387</v>
      </c>
      <c r="E2" s="295">
        <v>4.6095049242424242</v>
      </c>
      <c r="F2" s="296">
        <v>5.5985514055025876</v>
      </c>
      <c r="G2" s="297">
        <v>89.349572725872392</v>
      </c>
      <c r="H2" s="298">
        <v>0.67163182174455038</v>
      </c>
      <c r="I2" s="332">
        <v>165.97509140557111</v>
      </c>
      <c r="J2" s="336">
        <v>452.97903116329906</v>
      </c>
      <c r="K2" s="342">
        <v>2.2139019987896082</v>
      </c>
      <c r="L2" s="351">
        <f t="shared" ref="L2:L31" si="0">K2*D2*10</f>
        <v>138.81571179579515</v>
      </c>
      <c r="M2" s="352">
        <f>L2/1000</f>
        <v>0.13881571179579516</v>
      </c>
      <c r="N2" s="381">
        <v>1.4019496096664501</v>
      </c>
      <c r="O2" s="382">
        <v>18.731434165820399</v>
      </c>
      <c r="P2" s="353">
        <v>0.74383198289817021</v>
      </c>
      <c r="Q2" s="364"/>
      <c r="R2" s="361">
        <v>4.3727358143124739</v>
      </c>
      <c r="S2" s="376">
        <v>-2.3936987907890828</v>
      </c>
      <c r="T2" s="377">
        <v>-1.7087052606886637</v>
      </c>
      <c r="U2" s="368"/>
      <c r="V2" s="96"/>
      <c r="W2" s="15"/>
    </row>
    <row r="3" spans="1:23" x14ac:dyDescent="0.25">
      <c r="A3" s="55">
        <v>2</v>
      </c>
      <c r="B3" s="142">
        <v>488934</v>
      </c>
      <c r="C3" s="53">
        <v>4271464</v>
      </c>
      <c r="D3" s="299">
        <v>23.508386336352686</v>
      </c>
      <c r="E3" s="304">
        <v>5.7896309959247461</v>
      </c>
      <c r="F3" s="301">
        <v>20.393486328895108</v>
      </c>
      <c r="G3" s="302">
        <v>86.622848900358719</v>
      </c>
      <c r="H3" s="305">
        <v>3.1149000074575803</v>
      </c>
      <c r="I3" s="333">
        <v>32.809300250242458</v>
      </c>
      <c r="J3" s="337">
        <v>526.46084648653277</v>
      </c>
      <c r="K3" s="343">
        <v>0.86203599874638015</v>
      </c>
      <c r="L3" s="354">
        <f t="shared" si="0"/>
        <v>202.65075294373545</v>
      </c>
      <c r="M3" s="355">
        <f t="shared" ref="M3:M31" si="1">L3/1000</f>
        <v>0.20265075294373547</v>
      </c>
      <c r="N3" s="383">
        <v>0.76948147018106705</v>
      </c>
      <c r="O3" s="384">
        <v>12.082280554967801</v>
      </c>
      <c r="P3" s="356">
        <v>1.3194262017048619</v>
      </c>
      <c r="Q3" s="365"/>
      <c r="R3" s="362">
        <v>6.6538323739436551</v>
      </c>
      <c r="S3" s="376">
        <v>-2.9585789551970265</v>
      </c>
      <c r="T3" s="377">
        <v>5.0087952801258133</v>
      </c>
      <c r="U3" s="368"/>
      <c r="V3" s="96"/>
      <c r="W3" s="15"/>
    </row>
    <row r="4" spans="1:23" x14ac:dyDescent="0.25">
      <c r="A4" s="55">
        <v>3</v>
      </c>
      <c r="B4" s="142">
        <v>488936.7</v>
      </c>
      <c r="C4" s="53">
        <v>4271464.0999999996</v>
      </c>
      <c r="D4" s="299">
        <v>47.736585729353308</v>
      </c>
      <c r="E4" s="300">
        <v>1.2772400899236078</v>
      </c>
      <c r="F4" s="301">
        <v>46.327457253786065</v>
      </c>
      <c r="G4" s="302">
        <v>97.048890734926957</v>
      </c>
      <c r="H4" s="305">
        <v>1.4091284755672455</v>
      </c>
      <c r="I4" s="333">
        <v>192.34778687970123</v>
      </c>
      <c r="J4" s="337">
        <v>527.35698165580038</v>
      </c>
      <c r="K4" s="343">
        <v>1.372612022997439</v>
      </c>
      <c r="L4" s="354">
        <f t="shared" si="0"/>
        <v>655.23811508958318</v>
      </c>
      <c r="M4" s="355">
        <f t="shared" si="1"/>
        <v>0.65523811508958318</v>
      </c>
      <c r="N4" s="383">
        <v>0.19503305743708199</v>
      </c>
      <c r="O4" s="384">
        <v>4.2309022593433196</v>
      </c>
      <c r="P4" s="356">
        <v>1.1025024423294318</v>
      </c>
      <c r="Q4" s="366">
        <v>13.412673193788942</v>
      </c>
      <c r="R4" s="362">
        <v>2.0265018400427142</v>
      </c>
      <c r="S4" s="376">
        <v>-10.967176978591091</v>
      </c>
      <c r="T4" s="377">
        <v>-11.763570416725081</v>
      </c>
      <c r="U4" s="368"/>
      <c r="V4" s="96"/>
      <c r="W4" s="15"/>
    </row>
    <row r="5" spans="1:23" x14ac:dyDescent="0.25">
      <c r="A5" s="55">
        <v>4</v>
      </c>
      <c r="B5" s="142">
        <v>488939.6</v>
      </c>
      <c r="C5" s="53">
        <v>4271464.3</v>
      </c>
      <c r="D5" s="299">
        <v>63.125628396677641</v>
      </c>
      <c r="E5" s="300">
        <v>0.96919631505450321</v>
      </c>
      <c r="F5" s="301">
        <v>61.698554287287514</v>
      </c>
      <c r="G5" s="302">
        <v>97.760636980003468</v>
      </c>
      <c r="H5" s="305">
        <v>1.4270741093901349</v>
      </c>
      <c r="I5" s="333">
        <v>62.264113517639068</v>
      </c>
      <c r="J5" s="337">
        <v>521.98027078940868</v>
      </c>
      <c r="K5" s="343">
        <v>1.210156028790027</v>
      </c>
      <c r="L5" s="354">
        <f t="shared" si="0"/>
        <v>763.9185977539837</v>
      </c>
      <c r="M5" s="355">
        <f t="shared" si="1"/>
        <v>0.76391859775398374</v>
      </c>
      <c r="N5" s="383">
        <v>9.0085483277355202E-2</v>
      </c>
      <c r="O5" s="384">
        <v>4.1368963555043496</v>
      </c>
      <c r="P5" s="356">
        <v>1.128987600038067</v>
      </c>
      <c r="Q5" s="366">
        <v>7.4111995385159801</v>
      </c>
      <c r="R5" s="362">
        <v>6.1513723713653956</v>
      </c>
      <c r="S5" s="376">
        <v>-25.121202429288822</v>
      </c>
      <c r="T5" s="377">
        <v>-14.570587960584746</v>
      </c>
      <c r="U5" s="368"/>
      <c r="V5" s="96"/>
      <c r="W5" s="15"/>
    </row>
    <row r="6" spans="1:23" x14ac:dyDescent="0.25">
      <c r="A6" s="55">
        <v>5</v>
      </c>
      <c r="B6" s="142">
        <v>488942.8</v>
      </c>
      <c r="C6" s="53">
        <v>4271464.7</v>
      </c>
      <c r="D6" s="299">
        <v>33.114994851770675</v>
      </c>
      <c r="E6" s="300">
        <v>1.7603780353723177</v>
      </c>
      <c r="F6" s="301">
        <v>31.910605144841735</v>
      </c>
      <c r="G6" s="302">
        <v>95.932583097568582</v>
      </c>
      <c r="H6" s="305">
        <v>1.204389706928942</v>
      </c>
      <c r="I6" s="333">
        <v>71.261421346095133</v>
      </c>
      <c r="J6" s="337">
        <v>505.85010480716227</v>
      </c>
      <c r="K6" s="343">
        <v>0.97227400060519586</v>
      </c>
      <c r="L6" s="354">
        <f t="shared" si="0"/>
        <v>321.96848524551541</v>
      </c>
      <c r="M6" s="355">
        <f t="shared" si="1"/>
        <v>0.32196848524551541</v>
      </c>
      <c r="N6" s="383">
        <v>0.36215455937079799</v>
      </c>
      <c r="O6" s="384">
        <v>6.2226829661578602</v>
      </c>
      <c r="P6" s="356">
        <v>0.49761152740358061</v>
      </c>
      <c r="Q6" s="365"/>
      <c r="R6" s="362">
        <v>1.0810286279138039</v>
      </c>
      <c r="S6" s="376">
        <v>-7.7606952705145851</v>
      </c>
      <c r="T6" s="377">
        <v>-8.0349943180933465</v>
      </c>
      <c r="U6" s="368"/>
      <c r="V6" s="96"/>
      <c r="W6" s="15"/>
    </row>
    <row r="7" spans="1:23" x14ac:dyDescent="0.25">
      <c r="A7" s="55">
        <v>6</v>
      </c>
      <c r="B7" s="142">
        <v>488945.7</v>
      </c>
      <c r="C7" s="53">
        <v>4271464.5</v>
      </c>
      <c r="D7" s="299">
        <v>24.239264642136185</v>
      </c>
      <c r="E7" s="300">
        <v>1.7419633979980351</v>
      </c>
      <c r="F7" s="301">
        <v>23.299140115734541</v>
      </c>
      <c r="G7" s="302">
        <v>95.975130780965728</v>
      </c>
      <c r="H7" s="305">
        <v>0.94012452640164734</v>
      </c>
      <c r="I7" s="333">
        <v>49.237042453393826</v>
      </c>
      <c r="J7" s="337">
        <v>237.73099558337927</v>
      </c>
      <c r="K7" s="343">
        <v>0.80401598923616113</v>
      </c>
      <c r="L7" s="354">
        <f t="shared" si="0"/>
        <v>194.88756339604225</v>
      </c>
      <c r="M7" s="355">
        <f t="shared" si="1"/>
        <v>0.19488756339604224</v>
      </c>
      <c r="N7" s="383">
        <v>0.214710168912007</v>
      </c>
      <c r="O7" s="384">
        <v>5.7470674972134503</v>
      </c>
      <c r="P7" s="356">
        <v>0.68695959782445615</v>
      </c>
      <c r="Q7" s="366">
        <v>20.31591970152196</v>
      </c>
      <c r="R7" s="362">
        <v>4.7149213479132079</v>
      </c>
      <c r="S7" s="376">
        <v>-6.8410650424876387</v>
      </c>
      <c r="T7" s="377">
        <v>-7.4508625538373607</v>
      </c>
      <c r="U7" s="368"/>
      <c r="V7" s="96"/>
      <c r="W7" s="15"/>
    </row>
    <row r="8" spans="1:23" x14ac:dyDescent="0.25">
      <c r="A8" s="55">
        <v>7</v>
      </c>
      <c r="B8" s="142">
        <v>488931.1</v>
      </c>
      <c r="C8" s="53">
        <v>4271466.3</v>
      </c>
      <c r="D8" s="299">
        <v>32.383514675826277</v>
      </c>
      <c r="E8" s="300">
        <v>7.3931349640576434</v>
      </c>
      <c r="F8" s="301">
        <v>26.844782550374745</v>
      </c>
      <c r="G8" s="302">
        <v>82.917895184709707</v>
      </c>
      <c r="H8" s="305">
        <v>5.5387321254515278</v>
      </c>
      <c r="I8" s="333">
        <v>94.665527267136937</v>
      </c>
      <c r="J8" s="337">
        <v>361.12670525803566</v>
      </c>
      <c r="K8" s="335">
        <v>1.5176620467729869</v>
      </c>
      <c r="L8" s="354">
        <f t="shared" si="0"/>
        <v>491.47231164617563</v>
      </c>
      <c r="M8" s="355">
        <f t="shared" si="1"/>
        <v>0.49147231164617561</v>
      </c>
      <c r="N8" s="383">
        <v>2.8042101492257401</v>
      </c>
      <c r="O8" s="384">
        <v>108.197594626637</v>
      </c>
      <c r="P8" s="356">
        <v>2.0291589420901395</v>
      </c>
      <c r="Q8" s="365"/>
      <c r="R8" s="362">
        <v>29.717035257269995</v>
      </c>
      <c r="S8" s="376">
        <v>-2.0418920793452529</v>
      </c>
      <c r="T8" s="377">
        <v>7.208570990906793E-2</v>
      </c>
      <c r="U8" s="368"/>
      <c r="V8" s="96"/>
      <c r="W8" s="15"/>
    </row>
    <row r="9" spans="1:23" x14ac:dyDescent="0.25">
      <c r="A9" s="55">
        <v>8</v>
      </c>
      <c r="B9" s="142">
        <v>488933.1</v>
      </c>
      <c r="C9" s="53">
        <v>4271466.5</v>
      </c>
      <c r="D9" s="299">
        <v>44.972844093532544</v>
      </c>
      <c r="E9" s="300">
        <v>4.9259211528287636</v>
      </c>
      <c r="F9" s="301">
        <v>39.848666759954234</v>
      </c>
      <c r="G9" s="302">
        <v>88.618481624702497</v>
      </c>
      <c r="H9" s="305">
        <v>5.1241773335783112</v>
      </c>
      <c r="I9" s="333">
        <v>165.4762556012094</v>
      </c>
      <c r="J9" s="337">
        <v>476.27814496740103</v>
      </c>
      <c r="K9" s="335">
        <v>0.95486800315566356</v>
      </c>
      <c r="L9" s="354">
        <f t="shared" si="0"/>
        <v>429.43129835822396</v>
      </c>
      <c r="M9" s="355">
        <f t="shared" si="1"/>
        <v>0.42943129835822397</v>
      </c>
      <c r="N9" s="383">
        <v>1.9437078850107601</v>
      </c>
      <c r="O9" s="384">
        <v>86.557500592315506</v>
      </c>
      <c r="P9" s="356">
        <v>2.1069668994850383</v>
      </c>
      <c r="Q9" s="366">
        <v>15.203287934818301</v>
      </c>
      <c r="R9" s="362">
        <v>29.331421527585448</v>
      </c>
      <c r="S9" s="376">
        <v>1.7171518058567372</v>
      </c>
      <c r="T9" s="377">
        <v>-3.1655493413335947</v>
      </c>
      <c r="U9" s="368"/>
      <c r="V9" s="96"/>
      <c r="W9" s="15"/>
    </row>
    <row r="10" spans="1:23" x14ac:dyDescent="0.25">
      <c r="A10" s="55">
        <v>9</v>
      </c>
      <c r="B10" s="142">
        <v>488936.2</v>
      </c>
      <c r="C10" s="53">
        <v>4271466.5999999996</v>
      </c>
      <c r="D10" s="299">
        <v>39.497680239726122</v>
      </c>
      <c r="E10" s="300">
        <v>4.7574110239697722</v>
      </c>
      <c r="F10" s="301">
        <v>35.108265034628069</v>
      </c>
      <c r="G10" s="302">
        <v>89.007830351271323</v>
      </c>
      <c r="H10" s="305">
        <v>4.3894152050980484</v>
      </c>
      <c r="I10" s="333">
        <v>137.14146864850051</v>
      </c>
      <c r="J10" s="338">
        <v>254.93650040059686</v>
      </c>
      <c r="K10" s="335">
        <v>1.0738089902304113</v>
      </c>
      <c r="L10" s="354">
        <f t="shared" si="0"/>
        <v>424.1296413466398</v>
      </c>
      <c r="M10" s="355">
        <f t="shared" si="1"/>
        <v>0.42412964134663977</v>
      </c>
      <c r="N10" s="383">
        <v>1.1404734660607401</v>
      </c>
      <c r="O10" s="384">
        <v>43.967703049709598</v>
      </c>
      <c r="P10" s="356">
        <v>1.658497362967801</v>
      </c>
      <c r="Q10" s="366">
        <v>20.766692822624087</v>
      </c>
      <c r="R10" s="362">
        <v>37.754714006513204</v>
      </c>
      <c r="S10" s="376">
        <v>3.688448173574038</v>
      </c>
      <c r="T10" s="377">
        <v>1.7012227538544451</v>
      </c>
      <c r="U10" s="368"/>
      <c r="V10" s="96"/>
      <c r="W10" s="15"/>
    </row>
    <row r="11" spans="1:23" x14ac:dyDescent="0.25">
      <c r="A11" s="55">
        <v>10</v>
      </c>
      <c r="B11" s="142">
        <v>488939</v>
      </c>
      <c r="C11" s="53">
        <v>4271466.9000000004</v>
      </c>
      <c r="D11" s="299">
        <v>29.91957485865634</v>
      </c>
      <c r="E11" s="300">
        <v>4.5446441545581049</v>
      </c>
      <c r="F11" s="301">
        <v>26.769823451384724</v>
      </c>
      <c r="G11" s="302">
        <v>89.499435872093088</v>
      </c>
      <c r="H11" s="305">
        <v>3.1497514072716224</v>
      </c>
      <c r="I11" s="333">
        <v>73.837330823133371</v>
      </c>
      <c r="J11" s="337">
        <v>161.38158110156061</v>
      </c>
      <c r="K11" s="335">
        <v>1.0941160097695888</v>
      </c>
      <c r="L11" s="354">
        <f t="shared" si="0"/>
        <v>327.35485858355582</v>
      </c>
      <c r="M11" s="355">
        <f t="shared" si="1"/>
        <v>0.32735485858355584</v>
      </c>
      <c r="N11" s="383">
        <v>0</v>
      </c>
      <c r="O11" s="384">
        <v>17.8921806922455</v>
      </c>
      <c r="P11" s="356">
        <v>1.4738428304450404</v>
      </c>
      <c r="Q11" s="366">
        <v>17.8913812210399</v>
      </c>
      <c r="R11" s="362">
        <v>15.224256687427502</v>
      </c>
      <c r="S11" s="376">
        <v>0.20792722547108866</v>
      </c>
      <c r="T11" s="377">
        <v>-1.486125624056637</v>
      </c>
      <c r="U11" s="368"/>
      <c r="V11" s="96"/>
      <c r="W11" s="15"/>
    </row>
    <row r="12" spans="1:23" x14ac:dyDescent="0.25">
      <c r="A12" s="55">
        <v>11</v>
      </c>
      <c r="B12" s="142">
        <v>488942</v>
      </c>
      <c r="C12" s="53">
        <v>4271466.8</v>
      </c>
      <c r="D12" s="299">
        <v>57.637603483985231</v>
      </c>
      <c r="E12" s="300">
        <v>6.8518287944823513</v>
      </c>
      <c r="F12" s="301">
        <v>48.493919872165819</v>
      </c>
      <c r="G12" s="302">
        <v>84.168602600549093</v>
      </c>
      <c r="H12" s="305">
        <v>9.143683611819414</v>
      </c>
      <c r="I12" s="333">
        <v>64.648062679779159</v>
      </c>
      <c r="J12" s="337">
        <v>384.51543257906434</v>
      </c>
      <c r="K12" s="335">
        <v>0.93746200570613158</v>
      </c>
      <c r="L12" s="354">
        <f t="shared" si="0"/>
        <v>540.33063366191516</v>
      </c>
      <c r="M12" s="355">
        <f t="shared" si="1"/>
        <v>0.54033063366191514</v>
      </c>
      <c r="N12" s="383">
        <v>1.7608999835177399</v>
      </c>
      <c r="O12" s="384">
        <v>102.071912754076</v>
      </c>
      <c r="P12" s="356">
        <v>3.640815079380805</v>
      </c>
      <c r="Q12" s="366">
        <v>36.743751226527081</v>
      </c>
      <c r="R12" s="362">
        <v>45.47488613222076</v>
      </c>
      <c r="S12" s="376">
        <v>9.7108869038693229</v>
      </c>
      <c r="T12" s="377">
        <v>3.9238654760510769</v>
      </c>
      <c r="U12" s="368"/>
      <c r="V12" s="96"/>
      <c r="W12" s="15"/>
    </row>
    <row r="13" spans="1:23" x14ac:dyDescent="0.25">
      <c r="A13" s="55">
        <v>12</v>
      </c>
      <c r="B13" s="142">
        <v>488945.2</v>
      </c>
      <c r="C13" s="53">
        <v>4271466.9000000004</v>
      </c>
      <c r="D13" s="299">
        <v>58.348457611055572</v>
      </c>
      <c r="E13" s="300">
        <v>3.8924756600801564</v>
      </c>
      <c r="F13" s="301">
        <v>53.05844775702063</v>
      </c>
      <c r="G13" s="302">
        <v>91.006294685581906</v>
      </c>
      <c r="H13" s="305">
        <v>5.2900098540349383</v>
      </c>
      <c r="I13" s="333">
        <v>24.511962358212873</v>
      </c>
      <c r="J13" s="337">
        <v>440.9710268701553</v>
      </c>
      <c r="K13" s="335">
        <v>1.2681759842649103</v>
      </c>
      <c r="L13" s="354">
        <f t="shared" si="0"/>
        <v>739.96112661239795</v>
      </c>
      <c r="M13" s="355">
        <f t="shared" si="1"/>
        <v>0.73996112661239799</v>
      </c>
      <c r="N13" s="383">
        <v>1.0873200927365001</v>
      </c>
      <c r="O13" s="384">
        <v>116.99295534675301</v>
      </c>
      <c r="P13" s="356">
        <v>2.1678139698309145</v>
      </c>
      <c r="Q13" s="366">
        <v>29.257978717431769</v>
      </c>
      <c r="R13" s="362">
        <v>49.148188008318186</v>
      </c>
      <c r="S13" s="376">
        <v>-1.9581717827330749</v>
      </c>
      <c r="T13" s="377">
        <v>2.246486457012729</v>
      </c>
      <c r="U13" s="368"/>
      <c r="V13" s="96"/>
      <c r="W13" s="15"/>
    </row>
    <row r="14" spans="1:23" x14ac:dyDescent="0.25">
      <c r="A14" s="55">
        <v>13</v>
      </c>
      <c r="B14" s="142">
        <v>488930.5</v>
      </c>
      <c r="C14" s="53">
        <v>4271469.3</v>
      </c>
      <c r="D14" s="299">
        <v>9.6376081785140322</v>
      </c>
      <c r="E14" s="300">
        <v>35.767994231321836</v>
      </c>
      <c r="F14" s="301">
        <v>1.7334238081241917</v>
      </c>
      <c r="G14" s="302">
        <v>17.35676009398836</v>
      </c>
      <c r="H14" s="305">
        <v>7.9041843703898422</v>
      </c>
      <c r="I14" s="333">
        <v>77.586428299469603</v>
      </c>
      <c r="J14" s="338">
        <v>52.875364200906454</v>
      </c>
      <c r="K14" s="335">
        <v>0.1019739955731551</v>
      </c>
      <c r="L14" s="354">
        <f t="shared" si="0"/>
        <v>9.8278541373159332</v>
      </c>
      <c r="M14" s="355">
        <f t="shared" si="1"/>
        <v>9.8278541373159334E-3</v>
      </c>
      <c r="N14" s="383">
        <v>38.751411454320703</v>
      </c>
      <c r="O14" s="384">
        <v>950.87060940792696</v>
      </c>
      <c r="P14" s="356">
        <v>10.649051990409406</v>
      </c>
      <c r="Q14" s="366">
        <v>40.418162034970365</v>
      </c>
      <c r="R14" s="362">
        <v>271.60507888842284</v>
      </c>
      <c r="S14" s="376">
        <v>-2.8851854291548484</v>
      </c>
      <c r="T14" s="377">
        <v>-0.96461083981432161</v>
      </c>
      <c r="U14" s="368"/>
      <c r="V14" s="96"/>
      <c r="W14" s="15"/>
    </row>
    <row r="15" spans="1:23" x14ac:dyDescent="0.25">
      <c r="A15" s="55">
        <v>14</v>
      </c>
      <c r="B15" s="142">
        <v>488933.3</v>
      </c>
      <c r="C15" s="53">
        <v>4271469.5</v>
      </c>
      <c r="D15" s="299">
        <v>12.487850551815871</v>
      </c>
      <c r="E15" s="300">
        <v>35.092459839200622</v>
      </c>
      <c r="F15" s="301">
        <v>2.3964287698929652</v>
      </c>
      <c r="G15" s="302">
        <v>18.917606656190792</v>
      </c>
      <c r="H15" s="305">
        <v>10.091421781922907</v>
      </c>
      <c r="I15" s="333">
        <v>52.076569666420205</v>
      </c>
      <c r="J15" s="338">
        <v>12.385149355424195</v>
      </c>
      <c r="K15" s="335">
        <v>21.325627465999126</v>
      </c>
      <c r="L15" s="354">
        <f t="shared" si="0"/>
        <v>2663.1124871909692</v>
      </c>
      <c r="M15" s="355">
        <f t="shared" si="1"/>
        <v>2.6631124871909693</v>
      </c>
      <c r="N15" s="383">
        <v>16.8727429316749</v>
      </c>
      <c r="O15" s="384">
        <v>490.07517329495499</v>
      </c>
      <c r="P15" s="356">
        <v>7.433686088187887</v>
      </c>
      <c r="Q15" s="366">
        <v>49.168910273582782</v>
      </c>
      <c r="R15" s="362">
        <v>227.78337270145519</v>
      </c>
      <c r="S15" s="376">
        <v>-1.5649259601244765</v>
      </c>
      <c r="T15" s="377">
        <v>-1.3733442465152859</v>
      </c>
      <c r="U15" s="368"/>
      <c r="V15" s="96"/>
      <c r="W15" s="15"/>
    </row>
    <row r="16" spans="1:23" x14ac:dyDescent="0.25">
      <c r="A16" s="55">
        <v>15</v>
      </c>
      <c r="B16" s="142">
        <v>488936.4</v>
      </c>
      <c r="C16" s="53">
        <v>4271469.7</v>
      </c>
      <c r="D16" s="299">
        <v>55.300330770887328</v>
      </c>
      <c r="E16" s="300">
        <v>26.101591271510216</v>
      </c>
      <c r="F16" s="301">
        <v>21.948225417571404</v>
      </c>
      <c r="G16" s="302">
        <v>39.69133255196347</v>
      </c>
      <c r="H16" s="305">
        <v>33.35210535331592</v>
      </c>
      <c r="I16" s="333">
        <v>26.9975019652173</v>
      </c>
      <c r="J16" s="338">
        <v>116.96749012845159</v>
      </c>
      <c r="K16" s="335">
        <v>1.7323360063113273</v>
      </c>
      <c r="L16" s="354">
        <f t="shared" si="0"/>
        <v>957.98754155334359</v>
      </c>
      <c r="M16" s="355">
        <f t="shared" si="1"/>
        <v>0.95798754155334354</v>
      </c>
      <c r="N16" s="383">
        <v>4.5840549186300796</v>
      </c>
      <c r="O16" s="384">
        <v>192.589863163487</v>
      </c>
      <c r="P16" s="356">
        <v>2.6004792204708087</v>
      </c>
      <c r="Q16" s="366">
        <v>16.824031683858585</v>
      </c>
      <c r="R16" s="362">
        <v>81.391981863606347</v>
      </c>
      <c r="S16" s="376">
        <v>3.294346978557563</v>
      </c>
      <c r="T16" s="377">
        <v>-0.37619822752755994</v>
      </c>
      <c r="U16" s="368"/>
      <c r="V16" s="96"/>
      <c r="W16" s="15"/>
    </row>
    <row r="17" spans="1:23" x14ac:dyDescent="0.25">
      <c r="A17" s="55">
        <v>16</v>
      </c>
      <c r="B17" s="142">
        <v>488938.7</v>
      </c>
      <c r="C17" s="53">
        <v>4271470</v>
      </c>
      <c r="D17" s="299">
        <v>55.60079228769554</v>
      </c>
      <c r="E17" s="300">
        <v>30.752112637303384</v>
      </c>
      <c r="F17" s="301">
        <v>16.095571082238386</v>
      </c>
      <c r="G17" s="302">
        <v>28.946135311221393</v>
      </c>
      <c r="H17" s="305">
        <v>39.505221205457161</v>
      </c>
      <c r="I17" s="333">
        <v>45.919513986151614</v>
      </c>
      <c r="J17" s="338">
        <v>6.5821176958585159</v>
      </c>
      <c r="K17" s="335">
        <v>2.910142058876902</v>
      </c>
      <c r="L17" s="354">
        <f t="shared" si="0"/>
        <v>1618.0620414330128</v>
      </c>
      <c r="M17" s="355">
        <f t="shared" si="1"/>
        <v>1.6180620414330129</v>
      </c>
      <c r="N17" s="383">
        <v>6.3601896709565704</v>
      </c>
      <c r="O17" s="384">
        <v>265.86951989555303</v>
      </c>
      <c r="P17" s="356">
        <v>3.2857845154363594</v>
      </c>
      <c r="Q17" s="366">
        <v>21.753564305203568</v>
      </c>
      <c r="R17" s="362">
        <v>92.663055977447101</v>
      </c>
      <c r="S17" s="376">
        <v>9.2301649646504913</v>
      </c>
      <c r="T17" s="377">
        <v>2.0097863706885448</v>
      </c>
      <c r="U17" s="368"/>
      <c r="V17" s="96"/>
      <c r="W17" s="15"/>
    </row>
    <row r="18" spans="1:23" x14ac:dyDescent="0.25">
      <c r="A18" s="55">
        <v>17</v>
      </c>
      <c r="B18" s="142">
        <v>488941.6</v>
      </c>
      <c r="C18" s="53">
        <v>4271469.9000000004</v>
      </c>
      <c r="D18" s="299">
        <v>84.811237098494104</v>
      </c>
      <c r="E18" s="300">
        <v>25.322819247595653</v>
      </c>
      <c r="F18" s="301">
        <v>35.256684747150715</v>
      </c>
      <c r="G18" s="302">
        <v>41.490713383559026</v>
      </c>
      <c r="H18" s="305">
        <v>49.554552351343389</v>
      </c>
      <c r="I18" s="333">
        <v>101.01443177477817</v>
      </c>
      <c r="J18" s="338">
        <v>63.758934630477427</v>
      </c>
      <c r="K18" s="335">
        <v>2.9681620143517855</v>
      </c>
      <c r="L18" s="354">
        <f t="shared" si="0"/>
        <v>2517.3349234593315</v>
      </c>
      <c r="M18" s="355">
        <f t="shared" si="1"/>
        <v>2.5173349234593316</v>
      </c>
      <c r="N18" s="383">
        <v>2.5532297117840699</v>
      </c>
      <c r="O18" s="384">
        <v>202.87057141923199</v>
      </c>
      <c r="P18" s="356">
        <v>1.9185609600204434</v>
      </c>
      <c r="Q18" s="366">
        <v>25.527717761263496</v>
      </c>
      <c r="R18" s="362">
        <v>39.57093228715879</v>
      </c>
      <c r="S18" s="376">
        <v>33.343861268805256</v>
      </c>
      <c r="T18" s="377">
        <v>10.945921504792935</v>
      </c>
      <c r="U18" s="368"/>
      <c r="V18" s="96"/>
      <c r="W18" s="15"/>
    </row>
    <row r="19" spans="1:23" x14ac:dyDescent="0.25">
      <c r="A19" s="55">
        <v>18</v>
      </c>
      <c r="B19" s="142">
        <v>488944.4</v>
      </c>
      <c r="C19" s="53">
        <v>4271469.9000000004</v>
      </c>
      <c r="D19" s="299">
        <v>21.370925614108224</v>
      </c>
      <c r="E19" s="300">
        <v>42.089509914345278</v>
      </c>
      <c r="F19" s="301">
        <v>0.51027698613999117</v>
      </c>
      <c r="G19" s="302">
        <v>2.7506702533611738</v>
      </c>
      <c r="H19" s="305">
        <v>20.860648627968224</v>
      </c>
      <c r="I19" s="333">
        <v>28.104748890492292</v>
      </c>
      <c r="J19" s="338">
        <v>1.0437625236105406</v>
      </c>
      <c r="K19" s="335">
        <v>38.015473967200514</v>
      </c>
      <c r="L19" s="354">
        <f t="shared" si="0"/>
        <v>8124.2586633810979</v>
      </c>
      <c r="M19" s="355">
        <f t="shared" si="1"/>
        <v>8.1242586633810987</v>
      </c>
      <c r="N19" s="383">
        <v>14.808094419066499</v>
      </c>
      <c r="O19" s="384">
        <v>628.81650762559696</v>
      </c>
      <c r="P19" s="356">
        <v>3.0918195879993653</v>
      </c>
      <c r="Q19" s="366">
        <v>29.729204711820202</v>
      </c>
      <c r="R19" s="362">
        <v>82.357133418116561</v>
      </c>
      <c r="S19" s="376">
        <v>-6.897144822841426</v>
      </c>
      <c r="T19" s="377">
        <v>-4.6373785703928689</v>
      </c>
      <c r="U19" s="368"/>
      <c r="V19" s="96"/>
      <c r="W19" s="15"/>
    </row>
    <row r="20" spans="1:23" x14ac:dyDescent="0.25">
      <c r="A20" s="55">
        <v>19</v>
      </c>
      <c r="B20" s="142">
        <v>488930.5</v>
      </c>
      <c r="C20" s="53">
        <v>4271472</v>
      </c>
      <c r="D20" s="299">
        <v>20.372183059027762</v>
      </c>
      <c r="E20" s="300">
        <v>37.980635442783665</v>
      </c>
      <c r="F20" s="301">
        <v>2.5562173703771842</v>
      </c>
      <c r="G20" s="302">
        <v>12.244372821664351</v>
      </c>
      <c r="H20" s="305">
        <v>17.815965688650575</v>
      </c>
      <c r="I20" s="333">
        <v>18.438115431586979</v>
      </c>
      <c r="J20" s="338">
        <v>0.7707449879404622</v>
      </c>
      <c r="K20" s="335">
        <v>45.140543806409838</v>
      </c>
      <c r="L20" s="354">
        <f t="shared" si="0"/>
        <v>9196.1142180824318</v>
      </c>
      <c r="M20" s="355">
        <f t="shared" si="1"/>
        <v>9.1961142180824318</v>
      </c>
      <c r="N20" s="383">
        <v>61.8439488543167</v>
      </c>
      <c r="O20" s="384">
        <v>1282.4187224837899</v>
      </c>
      <c r="P20" s="356">
        <v>12.149261874941999</v>
      </c>
      <c r="Q20" s="366">
        <v>15.078580873818044</v>
      </c>
      <c r="R20" s="362">
        <v>189.59422365487052</v>
      </c>
      <c r="S20" s="376">
        <v>0.75819801604851733</v>
      </c>
      <c r="T20" s="377">
        <v>-7.1756703335650798</v>
      </c>
      <c r="U20" s="368"/>
      <c r="V20" s="96"/>
      <c r="W20" s="15"/>
    </row>
    <row r="21" spans="1:23" x14ac:dyDescent="0.25">
      <c r="A21" s="55">
        <v>20</v>
      </c>
      <c r="B21" s="142">
        <v>488933.4</v>
      </c>
      <c r="C21" s="53">
        <v>4271472.4000000004</v>
      </c>
      <c r="D21" s="299">
        <v>11.591549525044162</v>
      </c>
      <c r="E21" s="300">
        <v>37.593871315836182</v>
      </c>
      <c r="F21" s="301">
        <v>1.4803133413716179</v>
      </c>
      <c r="G21" s="302">
        <v>13.138005277642842</v>
      </c>
      <c r="H21" s="305">
        <v>10.111236183672544</v>
      </c>
      <c r="I21" s="333">
        <v>52.312771912087349</v>
      </c>
      <c r="J21" s="338">
        <v>9.5495827352959672</v>
      </c>
      <c r="K21" s="335">
        <v>15.157036842188241</v>
      </c>
      <c r="L21" s="354">
        <f t="shared" si="0"/>
        <v>1756.9354320914397</v>
      </c>
      <c r="M21" s="355">
        <f t="shared" si="1"/>
        <v>1.7569354320914397</v>
      </c>
      <c r="N21" s="383">
        <v>17.843074050776199</v>
      </c>
      <c r="O21" s="384">
        <v>550.259181809388</v>
      </c>
      <c r="P21" s="356">
        <v>5.1301800517160077</v>
      </c>
      <c r="Q21" s="366">
        <v>24.702431896816268</v>
      </c>
      <c r="R21" s="362">
        <v>149.53362806033454</v>
      </c>
      <c r="S21" s="376">
        <v>1.808049535603713</v>
      </c>
      <c r="T21" s="377">
        <v>-0.64537411905833331</v>
      </c>
      <c r="U21" s="368"/>
      <c r="V21" s="96"/>
      <c r="W21" s="15"/>
    </row>
    <row r="22" spans="1:23" x14ac:dyDescent="0.25">
      <c r="A22" s="55">
        <v>21</v>
      </c>
      <c r="B22" s="142">
        <v>488936.3</v>
      </c>
      <c r="C22" s="53">
        <v>4271472.5</v>
      </c>
      <c r="D22" s="299">
        <v>20.1004071049028</v>
      </c>
      <c r="E22" s="300">
        <v>32.032501052610478</v>
      </c>
      <c r="F22" s="301">
        <v>5.2440966835267222</v>
      </c>
      <c r="G22" s="302">
        <v>25.987751726870425</v>
      </c>
      <c r="H22" s="305">
        <v>14.856310421376079</v>
      </c>
      <c r="I22" s="333">
        <v>14.334866347955257</v>
      </c>
      <c r="J22" s="338">
        <v>1.0047600444604643</v>
      </c>
      <c r="K22" s="335">
        <v>42.617658411717414</v>
      </c>
      <c r="L22" s="354">
        <f t="shared" si="0"/>
        <v>8566.3228393320533</v>
      </c>
      <c r="M22" s="355">
        <f t="shared" si="1"/>
        <v>8.5663228393320541</v>
      </c>
      <c r="N22" s="383">
        <v>11.568090672017901</v>
      </c>
      <c r="O22" s="384">
        <v>267.43001282093599</v>
      </c>
      <c r="P22" s="356">
        <v>6.565259332449882</v>
      </c>
      <c r="Q22" s="366">
        <v>23.251695926693156</v>
      </c>
      <c r="R22" s="362">
        <v>168.59106815756047</v>
      </c>
      <c r="S22" s="376">
        <v>2.0120016817643354</v>
      </c>
      <c r="T22" s="377">
        <v>2.5289107995875106</v>
      </c>
      <c r="U22" s="368"/>
      <c r="V22" s="96"/>
      <c r="W22" s="15"/>
    </row>
    <row r="23" spans="1:23" x14ac:dyDescent="0.25">
      <c r="A23" s="55">
        <v>22</v>
      </c>
      <c r="B23" s="142">
        <v>488939.1</v>
      </c>
      <c r="C23" s="53">
        <v>4271472.0999999996</v>
      </c>
      <c r="D23" s="299">
        <v>25.176947928332837</v>
      </c>
      <c r="E23" s="300">
        <v>37.418764605194319</v>
      </c>
      <c r="F23" s="301">
        <v>3.4219189247750825</v>
      </c>
      <c r="G23" s="302">
        <v>13.542595644190575</v>
      </c>
      <c r="H23" s="305">
        <v>21.755029003557755</v>
      </c>
      <c r="I23" s="333">
        <v>44.034159041851382</v>
      </c>
      <c r="J23" s="338">
        <v>1.7068049415911546</v>
      </c>
      <c r="K23" s="335">
        <v>19.953288957035543</v>
      </c>
      <c r="L23" s="354">
        <f t="shared" si="0"/>
        <v>5023.6291707026248</v>
      </c>
      <c r="M23" s="355">
        <f t="shared" si="1"/>
        <v>5.023629170702625</v>
      </c>
      <c r="N23" s="383">
        <v>9.1909377311999094</v>
      </c>
      <c r="O23" s="384">
        <v>434.70357023428699</v>
      </c>
      <c r="P23" s="356">
        <v>3.5537007517529333</v>
      </c>
      <c r="Q23" s="366">
        <v>19.974912182090755</v>
      </c>
      <c r="R23" s="362">
        <v>116.73625104649126</v>
      </c>
      <c r="S23" s="376">
        <v>-9.7848106104056143E-2</v>
      </c>
      <c r="T23" s="377">
        <v>4.0785724996318606E-2</v>
      </c>
      <c r="U23" s="368"/>
      <c r="V23" s="96"/>
      <c r="W23" s="15"/>
    </row>
    <row r="24" spans="1:23" x14ac:dyDescent="0.25">
      <c r="A24" s="55">
        <v>23</v>
      </c>
      <c r="B24" s="142">
        <v>488941.9</v>
      </c>
      <c r="C24" s="53">
        <v>4271472.5999999996</v>
      </c>
      <c r="D24" s="299">
        <v>15.859573142356277</v>
      </c>
      <c r="E24" s="300">
        <v>41.283048211980052</v>
      </c>
      <c r="F24" s="301">
        <v>0.65804104532585206</v>
      </c>
      <c r="G24" s="302">
        <v>4.6140290850738124</v>
      </c>
      <c r="H24" s="305">
        <v>15.201532097030427</v>
      </c>
      <c r="I24" s="333">
        <v>26.633278040599848</v>
      </c>
      <c r="J24" s="338">
        <v>0.92675499535053962</v>
      </c>
      <c r="K24" s="335">
        <v>36.157966540610786</v>
      </c>
      <c r="L24" s="354">
        <f t="shared" si="0"/>
        <v>5734.4991502968778</v>
      </c>
      <c r="M24" s="355">
        <f t="shared" si="1"/>
        <v>5.7344991502968776</v>
      </c>
      <c r="N24" s="383">
        <v>19.397112916586199</v>
      </c>
      <c r="O24" s="384">
        <v>526.26843974249095</v>
      </c>
      <c r="P24" s="356">
        <v>6.156368556456381</v>
      </c>
      <c r="Q24" s="366">
        <v>21.466150756094816</v>
      </c>
      <c r="R24" s="362">
        <v>153.27386095660569</v>
      </c>
      <c r="S24" s="376">
        <v>-7.7532863497775972</v>
      </c>
      <c r="T24" s="377">
        <v>-1.7452198940402042</v>
      </c>
      <c r="U24" s="368"/>
      <c r="V24" s="96"/>
      <c r="W24" s="15"/>
    </row>
    <row r="25" spans="1:23" x14ac:dyDescent="0.25">
      <c r="A25" s="55">
        <v>24</v>
      </c>
      <c r="B25" s="142">
        <v>488944.9</v>
      </c>
      <c r="C25" s="53">
        <v>4271472.7</v>
      </c>
      <c r="D25" s="299">
        <v>11.810000035775417</v>
      </c>
      <c r="E25" s="300">
        <v>41.673157961444495</v>
      </c>
      <c r="F25" s="301">
        <v>0.27610983867929983</v>
      </c>
      <c r="G25" s="302">
        <v>3.7126664476790596</v>
      </c>
      <c r="H25" s="305">
        <v>11.533890197096119</v>
      </c>
      <c r="I25" s="333">
        <v>12.526807879187945</v>
      </c>
      <c r="J25" s="338">
        <v>1.4727899758809244</v>
      </c>
      <c r="K25" s="335">
        <v>93.477340126490589</v>
      </c>
      <c r="L25" s="354">
        <f t="shared" si="0"/>
        <v>11039.673902380446</v>
      </c>
      <c r="M25" s="355">
        <f t="shared" si="1"/>
        <v>11.039673902380446</v>
      </c>
      <c r="N25" s="383">
        <v>17.490211045251201</v>
      </c>
      <c r="O25" s="384">
        <v>432.74683303032401</v>
      </c>
      <c r="P25" s="356">
        <v>3.7883611588886552</v>
      </c>
      <c r="Q25" s="365"/>
      <c r="R25" s="362">
        <v>112.64785755578012</v>
      </c>
      <c r="S25" s="376">
        <v>-3.0306373901210186</v>
      </c>
      <c r="T25" s="377">
        <v>-2.0065704276230676</v>
      </c>
      <c r="U25" s="368"/>
      <c r="V25" s="96"/>
      <c r="W25" s="15"/>
    </row>
    <row r="26" spans="1:23" x14ac:dyDescent="0.25">
      <c r="A26" s="55">
        <v>25</v>
      </c>
      <c r="B26" s="142">
        <v>488930.6</v>
      </c>
      <c r="C26" s="53">
        <v>4271474.9000000004</v>
      </c>
      <c r="D26" s="299">
        <v>17.530016431715822</v>
      </c>
      <c r="E26" s="300">
        <v>34.708564972551038</v>
      </c>
      <c r="F26" s="301">
        <v>3.5113789799182848</v>
      </c>
      <c r="G26" s="302">
        <v>19.804609582830324</v>
      </c>
      <c r="H26" s="305">
        <v>14.018637451797536</v>
      </c>
      <c r="I26" s="333">
        <v>17.97822107694736</v>
      </c>
      <c r="J26" s="338">
        <v>1.2387750101706942</v>
      </c>
      <c r="K26" s="335">
        <v>45.494023560440539</v>
      </c>
      <c r="L26" s="354">
        <f t="shared" si="0"/>
        <v>7975.1098055938937</v>
      </c>
      <c r="M26" s="355">
        <f t="shared" si="1"/>
        <v>7.9751098055938936</v>
      </c>
      <c r="N26" s="383">
        <v>19.886895332164698</v>
      </c>
      <c r="O26" s="384">
        <v>641.50665474409698</v>
      </c>
      <c r="P26" s="356">
        <v>5.3318361045922114</v>
      </c>
      <c r="Q26" s="366">
        <v>28.284883853535568</v>
      </c>
      <c r="R26" s="362">
        <v>157.60779180000458</v>
      </c>
      <c r="S26" s="376">
        <v>0.94325974364164011</v>
      </c>
      <c r="T26" s="377">
        <v>0.20632778527514617</v>
      </c>
      <c r="U26" s="368"/>
      <c r="V26" s="96"/>
      <c r="W26" s="15"/>
    </row>
    <row r="27" spans="1:23" x14ac:dyDescent="0.25">
      <c r="A27" s="55">
        <v>26</v>
      </c>
      <c r="B27" s="142">
        <v>488933.7</v>
      </c>
      <c r="C27" s="53">
        <v>4271475.0999999996</v>
      </c>
      <c r="D27" s="299">
        <v>39.528485552583433</v>
      </c>
      <c r="E27" s="300">
        <v>29.747754007223723</v>
      </c>
      <c r="F27" s="301">
        <v>12.527725677420804</v>
      </c>
      <c r="G27" s="302">
        <v>31.266742127486786</v>
      </c>
      <c r="H27" s="305">
        <v>27.000759875162629</v>
      </c>
      <c r="I27" s="333">
        <v>22.83887838248706</v>
      </c>
      <c r="J27" s="338">
        <v>3.3509260903662073</v>
      </c>
      <c r="K27" s="339">
        <v>39.215544100952151</v>
      </c>
      <c r="L27" s="354">
        <f t="shared" si="0"/>
        <v>15501.310684311857</v>
      </c>
      <c r="M27" s="355">
        <f t="shared" si="1"/>
        <v>15.501310684311857</v>
      </c>
      <c r="N27" s="383">
        <v>16.991995114173701</v>
      </c>
      <c r="O27" s="384">
        <v>589.58145538944996</v>
      </c>
      <c r="P27" s="356">
        <v>13.52236019547521</v>
      </c>
      <c r="Q27" s="366">
        <v>49.832445159155242</v>
      </c>
      <c r="R27" s="362">
        <v>505.85476613477056</v>
      </c>
      <c r="S27" s="376">
        <v>-7.1734892787524984</v>
      </c>
      <c r="T27" s="377">
        <v>-5.7562925076537539</v>
      </c>
      <c r="U27" s="368"/>
      <c r="V27" s="96"/>
      <c r="W27" s="15"/>
    </row>
    <row r="28" spans="1:23" x14ac:dyDescent="0.25">
      <c r="A28" s="55">
        <v>27</v>
      </c>
      <c r="B28" s="142">
        <v>488936.6</v>
      </c>
      <c r="C28" s="53">
        <v>4271475.0999999996</v>
      </c>
      <c r="D28" s="299">
        <v>26.307381533365213</v>
      </c>
      <c r="E28" s="300">
        <v>35.657367743649182</v>
      </c>
      <c r="F28" s="301">
        <v>4.6438315428773516</v>
      </c>
      <c r="G28" s="302">
        <v>17.612366581217223</v>
      </c>
      <c r="H28" s="305">
        <v>21.663549990487866</v>
      </c>
      <c r="I28" s="333">
        <v>43.110458757877105</v>
      </c>
      <c r="J28" s="338">
        <v>2.6426780567262318</v>
      </c>
      <c r="K28" s="339">
        <v>44.653895488929749</v>
      </c>
      <c r="L28" s="354">
        <f t="shared" si="0"/>
        <v>11747.270655782906</v>
      </c>
      <c r="M28" s="355">
        <f t="shared" si="1"/>
        <v>11.747270655782906</v>
      </c>
      <c r="N28" s="383">
        <v>7.5810164439149297</v>
      </c>
      <c r="O28" s="384">
        <v>404.63588525584402</v>
      </c>
      <c r="P28" s="356">
        <v>4.2064741948921816</v>
      </c>
      <c r="Q28" s="366">
        <v>21.108729040094623</v>
      </c>
      <c r="R28" s="362">
        <v>133.91115188787629</v>
      </c>
      <c r="S28" s="376">
        <v>-2.4951267056530426</v>
      </c>
      <c r="T28" s="377">
        <v>-3.6305660365810866</v>
      </c>
      <c r="U28" s="368"/>
      <c r="V28" s="96"/>
      <c r="W28" s="15"/>
    </row>
    <row r="29" spans="1:23" x14ac:dyDescent="0.25">
      <c r="A29" s="55">
        <v>28</v>
      </c>
      <c r="B29" s="142">
        <v>488939.3</v>
      </c>
      <c r="C29" s="53">
        <v>4271475.4000000004</v>
      </c>
      <c r="D29" s="299">
        <v>7.7656090450581896</v>
      </c>
      <c r="E29" s="300">
        <v>42.808085053432883</v>
      </c>
      <c r="F29" s="301">
        <v>0.22334290137714119</v>
      </c>
      <c r="G29" s="302">
        <v>1.0903764939166409</v>
      </c>
      <c r="H29" s="305">
        <v>8.4051115931319611</v>
      </c>
      <c r="I29" s="333">
        <v>9.0302843050939856</v>
      </c>
      <c r="J29" s="338">
        <v>2.4656159452525896</v>
      </c>
      <c r="K29" s="339">
        <v>42.629398738098146</v>
      </c>
      <c r="L29" s="354">
        <f t="shared" si="0"/>
        <v>3310.4324442596717</v>
      </c>
      <c r="M29" s="355">
        <f t="shared" si="1"/>
        <v>3.3104324442596718</v>
      </c>
      <c r="N29" s="383">
        <v>6.8085968294353201</v>
      </c>
      <c r="O29" s="384">
        <v>236.20103812482699</v>
      </c>
      <c r="P29" s="356">
        <v>3.5901895846507954</v>
      </c>
      <c r="Q29" s="365"/>
      <c r="R29" s="362">
        <v>129.20412929536437</v>
      </c>
      <c r="S29" s="376">
        <v>-3.7465052369285345</v>
      </c>
      <c r="T29" s="377">
        <v>6.5213538897749475</v>
      </c>
      <c r="U29" s="368"/>
      <c r="V29" s="96"/>
      <c r="W29" s="15"/>
    </row>
    <row r="30" spans="1:23" x14ac:dyDescent="0.25">
      <c r="A30" s="55">
        <v>29</v>
      </c>
      <c r="B30" s="142">
        <v>488942</v>
      </c>
      <c r="C30" s="53">
        <v>4271475</v>
      </c>
      <c r="D30" s="299">
        <v>9.2381319318922301</v>
      </c>
      <c r="E30" s="300">
        <v>45.186895557029182</v>
      </c>
      <c r="F30" s="301">
        <v>-0.44576444701067003</v>
      </c>
      <c r="G30" s="302">
        <v>0</v>
      </c>
      <c r="H30" s="305">
        <v>9.6838963789028973</v>
      </c>
      <c r="I30" s="333">
        <v>10.258136750553335</v>
      </c>
      <c r="J30" s="338">
        <v>2.377085095643066</v>
      </c>
      <c r="K30" s="339">
        <v>81.081590977859491</v>
      </c>
      <c r="L30" s="354">
        <f t="shared" si="0"/>
        <v>7490.4243470118872</v>
      </c>
      <c r="M30" s="355">
        <f t="shared" si="1"/>
        <v>7.4904243470118876</v>
      </c>
      <c r="N30" s="383">
        <v>26.7325183643513</v>
      </c>
      <c r="O30" s="384">
        <v>415.11940345096798</v>
      </c>
      <c r="P30" s="356">
        <v>5.3853298994085019</v>
      </c>
      <c r="Q30" s="365"/>
      <c r="R30" s="362">
        <v>137.38371108382532</v>
      </c>
      <c r="S30" s="376">
        <v>-3.6995473759024344</v>
      </c>
      <c r="T30" s="377">
        <v>0.381907148824423</v>
      </c>
      <c r="U30" s="368"/>
      <c r="V30" s="96"/>
      <c r="W30" s="15"/>
    </row>
    <row r="31" spans="1:23" ht="15.75" thickBot="1" x14ac:dyDescent="0.3">
      <c r="A31" s="73">
        <v>30</v>
      </c>
      <c r="B31" s="143">
        <v>488944.8</v>
      </c>
      <c r="C31" s="71">
        <v>4271475.0999999996</v>
      </c>
      <c r="D31" s="307">
        <v>8.6040068290179423</v>
      </c>
      <c r="E31" s="308">
        <v>43.278186142638866</v>
      </c>
      <c r="F31" s="309">
        <v>-3.7782587940078604E-3</v>
      </c>
      <c r="G31" s="310">
        <v>4.1909828122173916E-3</v>
      </c>
      <c r="H31" s="311">
        <v>8.6077850878119513</v>
      </c>
      <c r="I31" s="334">
        <v>6.72034091280024</v>
      </c>
      <c r="J31" s="340">
        <v>2.200022984169423</v>
      </c>
      <c r="K31" s="341">
        <v>112.6399108516693</v>
      </c>
      <c r="L31" s="357">
        <f t="shared" si="0"/>
        <v>9691.5456218773488</v>
      </c>
      <c r="M31" s="358">
        <f t="shared" si="1"/>
        <v>9.6915456218773492</v>
      </c>
      <c r="N31" s="385">
        <v>11.270974124573399</v>
      </c>
      <c r="O31" s="386">
        <v>275.94008771669002</v>
      </c>
      <c r="P31" s="359">
        <v>5.9488999486215226</v>
      </c>
      <c r="Q31" s="367">
        <v>39.045233306660649</v>
      </c>
      <c r="R31" s="363">
        <v>146.37323590339713</v>
      </c>
      <c r="S31" s="378">
        <v>-3.659147869674185</v>
      </c>
      <c r="T31" s="379">
        <v>-3.7358353147826993</v>
      </c>
      <c r="U31" s="368"/>
      <c r="V31" s="96"/>
      <c r="W31" s="1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Seepage Meters</vt:lpstr>
      <vt:lpstr>Resume</vt:lpstr>
      <vt:lpstr>Effect of tides</vt:lpstr>
      <vt:lpstr>Tide level</vt:lpstr>
      <vt:lpstr>For surfer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CD</cp:lastModifiedBy>
  <dcterms:created xsi:type="dcterms:W3CDTF">2016-06-20T14:43:30Z</dcterms:created>
  <dcterms:modified xsi:type="dcterms:W3CDTF">2017-06-08T19:41:49Z</dcterms:modified>
</cp:coreProperties>
</file>