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014AA13F-B04A-44E1-A578-9C1AADC524A0}" xr6:coauthVersionLast="47" xr6:coauthVersionMax="47" xr10:uidLastSave="{00000000-0000-0000-0000-000000000000}"/>
  <bookViews>
    <workbookView xWindow="40845" yWindow="2925" windowWidth="29355" windowHeight="1909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D21" i="211"/>
  <c r="D25" i="211" s="1"/>
  <c r="D22" i="211"/>
  <c r="F22" i="210"/>
  <c r="F21" i="210"/>
  <c r="F25" i="210" s="1"/>
  <c r="E22" i="210"/>
  <c r="E23" i="210"/>
  <c r="E23" i="209"/>
  <c r="E22" i="209"/>
  <c r="F23" i="209"/>
  <c r="F22" i="209"/>
  <c r="D22" i="210"/>
  <c r="E24" i="211"/>
  <c r="E26" i="211" s="1"/>
  <c r="D24" i="211"/>
  <c r="F24" i="211"/>
  <c r="D23" i="210"/>
  <c r="D24" i="210" s="1"/>
  <c r="E25" i="210"/>
  <c r="F24" i="210"/>
  <c r="D25" i="210"/>
  <c r="E24" i="210"/>
  <c r="E26" i="210" s="1"/>
  <c r="D22" i="209"/>
  <c r="D24" i="209" s="1"/>
  <c r="D23" i="209"/>
  <c r="E25" i="209"/>
  <c r="F25" i="209"/>
  <c r="E24" i="209"/>
  <c r="E26" i="209" s="1"/>
  <c r="F24" i="209"/>
  <c r="F26" i="209" s="1"/>
  <c r="F26" i="211" l="1"/>
  <c r="D26" i="211"/>
  <c r="F26" i="210"/>
  <c r="D26" i="210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K30" i="208" s="1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" i="208" l="1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/>
  <c r="F6" i="207" l="1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7" i="208"/>
  <c r="G17" i="208" s="1"/>
  <c r="F13" i="208"/>
  <c r="F13" i="207"/>
  <c r="F19" i="208"/>
  <c r="G19" i="208" s="1"/>
  <c r="F17" i="207"/>
  <c r="G17" i="207" s="1"/>
  <c r="F19" i="207"/>
  <c r="G19" i="207" s="1"/>
  <c r="G13" i="55"/>
  <c r="F13" i="55"/>
  <c r="K30" i="55"/>
  <c r="H19" i="207" l="1"/>
  <c r="G21" i="207"/>
  <c r="H19" i="208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<sst xmlns="http://schemas.openxmlformats.org/spreadsheetml/2006/main" count="1492" uniqueCount="870">
  <si>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</si>
  <si>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</si>
  <si>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</si>
  <si>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</si>
  <si>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</si>
  <si>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</si>
  <si>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</si>
  <si>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</si>
  <si>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</si>
  <si>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</si>
  <si>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</si>
  <si>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</si>
  <si>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</si>
  <si>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</si>
  <si>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</si>
  <si>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</si>
  <si>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</si>
  <si>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</si>
  <si>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</si>
  <si>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</si>
  <si>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</si>
  <si>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</si>
  <si>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</si>
  <si>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</si>
  <si>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</si>
  <si>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</si>
  <si>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</si>
  <si>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</si>
  <si>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</si>
  <si>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</si>
  <si>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</si>
  <si>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</si>
  <si>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</si>
  <si>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</si>
  <si>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</si>
  <si>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</si>
  <si>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</si>
  <si>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</si>
  <si>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</si>
  <si>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</si>
  <si>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</si>
  <si>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</si>
  <si>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</si>
  <si>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</si>
  <si>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</si>
  <si>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</si>
  <si>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</si>
  <si>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</si>
  <si>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</si>
  <si>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</si>
  <si>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</si>
  <si>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</si>
  <si>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</si>
  <si>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</si>
  <si>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</si>
  <si>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</si>
  <si>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</si>
  <si>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</si>
  <si>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</si>
  <si>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</si>
  <si>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</si>
  <si>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</si>
  <si>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</si>
  <si>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</si>
  <si>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</si>
  <si>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</si>
  <si>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</si>
  <si>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</si>
  <si>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</si>
  <si>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</si>
  <si>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</si>
  <si>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</si>
  <si>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</si>
  <si>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</si>
  <si>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</si>
  <si>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</si>
  <si>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</si>
  <si>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</si>
  <si>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</si>
  <si>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</si>
  <si>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</si>
  <si>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</si>
  <si>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</si>
  <si>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</si>
  <si>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</si>
  <si>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</si>
  <si>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</si>
  <si>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</si>
  <si>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</si>
  <si>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</si>
  <si>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</si>
  <si>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</si>
  <si>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</si>
  <si>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</si>
  <si>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</si>
  <si>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</si>
  <si>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</si>
  <si>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</si>
  <si>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</si>
  <si>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</si>
  <si>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</si>
  <si>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</si>
  <si>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</si>
  <si>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</si>
  <si>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</si>
  <si>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</si>
  <si>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</si>
  <si>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</si>
  <si>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</si>
  <si>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</si>
  <si>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</si>
  <si>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</si>
  <si>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</si>
  <si>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</si>
  <si>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</si>
  <si>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</si>
  <si>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</si>
  <si>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</si>
  <si>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</si>
  <si>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</si>
  <si>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</si>
  <si>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</si>
  <si>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</si>
  <si>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</si>
  <si>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</si>
  <si>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</si>
  <si>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</si>
  <si>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</si>
  <si>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</si>
  <si>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</si>
  <si>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</si>
  <si>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</si>
  <si>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</si>
  <si>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</si>
  <si>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</si>
  <si>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</si>
  <si>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</si>
  <si>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</si>
  <si>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</si>
  <si>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</si>
  <si>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</si>
  <si>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</si>
  <si>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</si>
  <si>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</si>
  <si>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</si>
  <si>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</si>
  <si>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</si>
  <si>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</si>
  <si>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</si>
  <si>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</si>
  <si>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</si>
  <si>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</si>
  <si>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</si>
  <si>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</si>
  <si>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</si>
  <si>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</si>
  <si>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</si>
  <si>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</si>
  <si>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</si>
  <si>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</si>
  <si>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</si>
  <si>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</si>
  <si>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</si>
  <si>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</si>
  <si>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</si>
  <si>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</si>
  <si>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</si>
  <si>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</si>
  <si>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</si>
  <si>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</si>
  <si>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</si>
  <si>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</si>
  <si>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</si>
  <si>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</si>
  <si>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</si>
  <si>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</si>
  <si>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</si>
  <si>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</si>
  <si>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</si>
  <si>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</si>
  <si>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</si>
  <si>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</si>
  <si>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</si>
  <si>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</si>
  <si>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</si>
  <si>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</si>
  <si>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</si>
  <si>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</si>
  <si>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</si>
  <si>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</si>
  <si>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</si>
  <si>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</si>
  <si>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</si>
  <si>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</si>
  <si>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</si>
  <si>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</si>
  <si>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</si>
  <si>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</si>
  <si>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</si>
  <si>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</si>
  <si>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</si>
  <si>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</si>
  <si>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</si>
  <si>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</si>
  <si>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</si>
  <si>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</si>
  <si>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</si>
  <si>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</si>
  <si>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</si>
  <si>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</si>
  <si>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</si>
  <si>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</si>
  <si>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</si>
  <si>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</si>
  <si>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</si>
  <si>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</si>
  <si>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</si>
  <si>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</si>
  <si>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</si>
  <si>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</si>
  <si>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</si>
  <si>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</si>
  <si>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</si>
  <si>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</si>
  <si>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</si>
  <si>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</si>
  <si>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</si>
  <si>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</si>
  <si>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</si>
  <si>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</si>
  <si>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</si>
  <si>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</si>
  <si>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</si>
  <si>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</si>
  <si>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</si>
  <si>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</si>
  <si>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</si>
  <si>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</si>
  <si>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</si>
  <si>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</si>
  <si>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</si>
  <si>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</si>
  <si>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</si>
  <si>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</si>
  <si>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</si>
  <si>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</si>
  <si>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</si>
  <si>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</si>
  <si>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</si>
  <si>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</si>
  <si>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</si>
  <si>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</si>
  <si>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</si>
  <si>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</si>
  <si>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</si>
  <si>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</si>
  <si>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</si>
  <si>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</si>
  <si>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</si>
  <si>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</si>
  <si>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</si>
  <si>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</si>
  <si>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</si>
  <si>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</si>
  <si>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</si>
  <si>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</si>
  <si>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</si>
  <si>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</si>
  <si>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</si>
  <si>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</si>
  <si>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</si>
  <si>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</si>
  <si>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</si>
  <si>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</si>
  <si>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</si>
  <si>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</si>
  <si>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</si>
  <si>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</si>
  <si>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</si>
  <si>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</si>
  <si>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</si>
  <si>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</si>
  <si>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</si>
  <si>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</si>
  <si>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</si>
  <si>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</si>
  <si>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</si>
  <si>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</si>
  <si>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</si>
  <si>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</si>
  <si>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</si>
  <si>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</si>
  <si>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</si>
  <si>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</si>
  <si>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</si>
  <si>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</si>
  <si>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</si>
  <si>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</si>
  <si>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</si>
  <si>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</si>
  <si>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</si>
  <si>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</si>
  <si>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</si>
  <si>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</si>
  <si>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</si>
  <si>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</si>
  <si>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</si>
  <si>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</si>
  <si>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</si>
  <si>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</si>
  <si>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</si>
  <si>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</si>
  <si>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</si>
  <si>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</si>
  <si>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</si>
  <si>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</si>
  <si>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</si>
  <si>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</si>
  <si>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</si>
  <si>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</si>
  <si>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</si>
  <si>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</si>
  <si>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</si>
  <si>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</si>
  <si>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</si>
  <si>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</si>
  <si>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</si>
  <si>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</si>
  <si>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</si>
  <si>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</si>
  <si>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</si>
  <si>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</si>
  <si>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</si>
  <si>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</si>
  <si>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</si>
  <si>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</si>
  <si>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</si>
  <si>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</si>
  <si>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</si>
  <si>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</si>
  <si>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</si>
  <si>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</si>
  <si>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</si>
  <si>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</si>
  <si>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</si>
  <si>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</si>
  <si>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</si>
  <si>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</si>
  <si>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</si>
  <si>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</si>
  <si>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</si>
  <si>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</si>
  <si>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</si>
  <si>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</si>
  <si>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</si>
  <si>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</si>
  <si>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</si>
  <si>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</si>
  <si>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</si>
  <si>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</si>
  <si>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</si>
  <si>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</si>
  <si>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</si>
  <si>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</si>
  <si>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</si>
  <si>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</si>
  <si>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</si>
  <si>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</si>
  <si>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</si>
  <si>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</si>
  <si>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</si>
  <si>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</si>
  <si>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</si>
  <si>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</si>
  <si>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</si>
  <si>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</si>
  <si>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</si>
  <si>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</si>
  <si>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</si>
  <si>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</si>
  <si>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</si>
  <si>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</si>
  <si>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</si>
  <si>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</si>
  <si>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</si>
  <si>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</si>
  <si>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</si>
  <si>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</si>
  <si>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</si>
  <si>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</si>
  <si>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</si>
  <si>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</si>
  <si>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</si>
  <si>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</si>
  <si>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</si>
  <si>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</si>
  <si>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</si>
  <si>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</si>
  <si>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</si>
  <si>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</si>
  <si>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</si>
  <si>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</si>
  <si>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</si>
  <si>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</si>
  <si>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</si>
  <si>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</si>
  <si>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</si>
  <si>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</si>
  <si>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</si>
  <si>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</si>
  <si>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</si>
  <si>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</si>
  <si>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</si>
  <si>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</si>
  <si>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</si>
  <si>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</si>
  <si>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</si>
  <si>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</si>
  <si>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</si>
  <si>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</si>
  <si>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</si>
  <si>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</si>
  <si>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</si>
  <si>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</si>
  <si>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</si>
  <si>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</si>
  <si>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</si>
  <si>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</si>
  <si>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</si>
  <si>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</si>
  <si>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</si>
  <si>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</si>
  <si>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</si>
  <si>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</si>
  <si>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</si>
  <si>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</si>
  <si>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</si>
  <si>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</si>
  <si>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</si>
  <si>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</si>
  <si>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</si>
  <si>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</si>
  <si>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</si>
  <si>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</si>
  <si>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</si>
  <si>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</si>
  <si>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</si>
  <si>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</si>
  <si>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</si>
  <si>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</si>
  <si>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</si>
  <si>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</si>
  <si>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</si>
  <si>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</si>
  <si>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</si>
  <si>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</si>
  <si>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</si>
  <si>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</si>
  <si>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</si>
  <si>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</si>
  <si>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</si>
  <si>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</si>
  <si>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</si>
  <si>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</si>
  <si>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</si>
  <si>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</si>
  <si>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</si>
  <si>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</si>
  <si>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</si>
  <si>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</si>
  <si>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</si>
  <si>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</si>
  <si>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</si>
  <si>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</si>
  <si>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</si>
  <si>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</si>
  <si>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</si>
  <si>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</si>
  <si>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</si>
  <si>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</si>
  <si>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</si>
  <si>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</si>
  <si>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</si>
  <si>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</si>
  <si>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</si>
  <si>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</si>
  <si>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</si>
  <si>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</si>
  <si>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</si>
  <si>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</si>
  <si>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</si>
  <si>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</si>
  <si>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</si>
  <si>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</si>
  <si>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</si>
  <si>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</si>
  <si>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</si>
  <si>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</si>
  <si>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</si>
  <si>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</si>
  <si>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</si>
  <si>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</si>
  <si>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</si>
  <si>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</si>
  <si>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</si>
  <si>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</si>
  <si>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</si>
  <si>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</si>
  <si>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</si>
  <si>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</si>
  <si>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</si>
  <si>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</si>
  <si>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</si>
  <si>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</si>
  <si>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</si>
  <si>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</si>
  <si>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</si>
  <si>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</si>
  <si>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</si>
  <si>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</si>
  <si>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</si>
  <si>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</si>
  <si>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</si>
  <si>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</si>
  <si>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</si>
  <si>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</si>
  <si>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</si>
  <si>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</si>
  <si>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</si>
  <si>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</si>
  <si>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</si>
  <si>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</si>
  <si>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</si>
  <si>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</si>
  <si>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</si>
  <si>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</si>
  <si>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</si>
  <si>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</si>
  <si>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</si>
  <si>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</si>
  <si>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</si>
  <si>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</si>
  <si>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</si>
  <si>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</si>
  <si>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</si>
  <si>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</si>
  <si>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</si>
  <si>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</si>
  <si>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</si>
  <si>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</si>
  <si>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</si>
  <si>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</si>
  <si>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</si>
  <si>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</si>
  <si>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</si>
  <si>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</si>
  <si>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</si>
  <si>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</si>
  <si>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</si>
  <si>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</si>
  <si>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</si>
  <si>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</si>
  <si>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</si>
  <si>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</si>
  <si>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</si>
  <si>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</si>
  <si>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</si>
  <si>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</si>
  <si>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</si>
  <si>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</si>
  <si>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</si>
  <si>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</si>
  <si>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</si>
  <si>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</si>
  <si>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</si>
  <si>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</si>
  <si>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</si>
  <si>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</si>
  <si>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</si>
  <si>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</si>
  <si>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</si>
  <si>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</si>
  <si>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</si>
  <si>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</si>
  <si>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</si>
  <si>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</si>
  <si>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</si>
  <si>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</si>
  <si>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</si>
  <si>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</si>
  <si>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</si>
  <si>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</si>
  <si>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</si>
  <si>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</si>
  <si>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</si>
  <si>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</si>
  <si>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</si>
  <si>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</si>
  <si>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</si>
  <si>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</si>
  <si>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</si>
  <si>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</si>
  <si>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</si>
  <si>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</si>
  <si>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</si>
  <si>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</si>
  <si>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</si>
  <si>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</si>
  <si>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</si>
  <si>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</si>
  <si>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</si>
  <si>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</si>
  <si>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</si>
  <si>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</si>
  <si>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</si>
  <si>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</si>
  <si>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</si>
  <si>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</si>
  <si>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</si>
  <si>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</si>
  <si>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</si>
  <si>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</si>
  <si>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</si>
  <si>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</si>
  <si>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</si>
  <si>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</si>
  <si>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</si>
  <si>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</si>
  <si>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</si>
  <si>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</si>
  <si>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</si>
  <si>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</si>
  <si>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</si>
  <si>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</si>
  <si>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</si>
  <si>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</si>
  <si>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</si>
  <si>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</si>
  <si>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</si>
  <si>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</si>
  <si>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</si>
  <si>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</si>
  <si>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</si>
  <si>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</si>
  <si>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</si>
  <si>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</si>
  <si>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</si>
  <si>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</si>
  <si>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</si>
  <si>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</si>
  <si>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</si>
  <si>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</si>
  <si>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</si>
  <si>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</si>
  <si>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</si>
  <si>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</si>
  <si>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</si>
  <si>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</si>
  <si>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</si>
  <si>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</si>
  <si>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</si>
  <si>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</si>
  <si>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</si>
  <si>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</si>
  <si>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</si>
  <si>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</si>
  <si>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</si>
  <si>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</si>
  <si>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</si>
  <si>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</si>
  <si>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</si>
  <si>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</si>
  <si>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</si>
  <si>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</si>
  <si>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</si>
  <si>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</si>
  <si>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</si>
  <si>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</si>
  <si>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</si>
  <si>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</si>
  <si>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</si>
  <si>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</si>
  <si>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</si>
  <si>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</si>
  <si>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</si>
  <si>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</si>
  <si>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</si>
  <si>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</si>
  <si>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</si>
  <si>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</si>
  <si>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</si>
  <si>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</si>
  <si>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</si>
  <si>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</si>
  <si>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</si>
  <si>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</si>
  <si>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</si>
  <si>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</si>
  <si>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</si>
  <si>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</si>
  <si>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</si>
  <si>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</si>
  <si>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</si>
  <si>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</si>
  <si>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</si>
  <si>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</si>
  <si>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</si>
  <si>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</si>
  <si>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</si>
  <si>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</si>
  <si>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</si>
  <si>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</si>
  <si>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</si>
  <si>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</si>
  <si>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</si>
  <si>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</si>
  <si>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</si>
  <si>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</si>
  <si>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</si>
  <si>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</si>
  <si>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</si>
  <si>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</si>
  <si>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</si>
  <si>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</si>
  <si>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</si>
  <si>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</si>
  <si>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</si>
  <si>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</si>
  <si>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</si>
  <si>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</si>
  <si>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</si>
  <si>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</si>
  <si>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</si>
  <si>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</si>
  <si>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</si>
  <si>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</si>
  <si>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</si>
  <si>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</si>
  <si>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</si>
  <si>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</si>
  <si>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</si>
  <si>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</si>
  <si>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</si>
  <si>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</si>
  <si>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</si>
  <si>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</si>
  <si>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</si>
  <si>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</si>
  <si>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</si>
  <si>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</si>
  <si>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</si>
  <si>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</si>
  <si>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</si>
  <si>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</si>
  <si>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</si>
  <si>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</si>
  <si>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</si>
  <si>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</si>
  <si>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</si>
  <si>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</si>
  <si>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</si>
  <si>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</si>
  <si>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</si>
  <si>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</si>
  <si>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</si>
  <si>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</si>
  <si>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</si>
  <si>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</si>
  <si>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</si>
  <si>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</si>
  <si>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</si>
  <si>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</si>
  <si>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</si>
  <si>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</si>
  <si>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</si>
  <si>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</si>
  <si>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</si>
  <si>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</si>
  <si>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</si>
  <si>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</si>
  <si>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</si>
  <si>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</si>
  <si>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</si>
  <si>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</si>
  <si>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</si>
  <si>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</si>
  <si>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</si>
  <si>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</si>
  <si>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</si>
  <si>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</si>
  <si>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</si>
  <si>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</si>
  <si>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</si>
  <si>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</si>
  <si>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</si>
  <si>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</si>
  <si>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</si>
  <si>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</si>
  <si>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</si>
  <si>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대천유통(주) 지하수 이용허가 유효기간의 연장을 위한 지하수영향조사보고서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</si>
  <si>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</si>
  <si>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</si>
  <si>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</si>
  <si>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</si>
  <si>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</si>
  <si>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</si>
  <si>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</si>
  <si>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</si>
  <si>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</si>
  <si>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</si>
  <si>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</si>
  <si>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</si>
  <si>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</si>
  <si>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</si>
  <si>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</si>
  <si>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</si>
  <si>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</si>
  <si>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</si>
  <si>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</si>
  <si>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</si>
  <si>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</si>
  <si>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</si>
  <si>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</si>
  <si>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</si>
  <si>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</si>
  <si>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</si>
  <si>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</si>
  <si>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</si>
  <si>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</si>
  <si>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</si>
  <si>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</si>
  <si>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</si>
  <si>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</si>
  <si>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</si>
  <si>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</si>
  <si>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</si>
  <si>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</si>
  <si>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</si>
  <si>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</si>
  <si>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</si>
  <si>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</si>
  <si>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</si>
  <si>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</si>
  <si>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</si>
  <si>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</si>
  <si>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</si>
  <si>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</si>
  <si>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</si>
  <si>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</si>
  <si>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</si>
  <si>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</si>
  <si>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</si>
  <si>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</si>
  <si>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</si>
  <si>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</si>
  <si>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</si>
  <si>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</si>
  <si>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</si>
  <si>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</si>
  <si>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</si>
  <si>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</si>
  <si>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</si>
  <si>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</si>
  <si>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</si>
  <si>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충청남도 보령시 주교면 주교리 903-19번지</t>
  </si>
  <si>
    <t>충청남도 보령시 주교면 주교리 903-15번지</t>
  </si>
  <si>
    <t>대천유통(주) 지하수 이용허가 유효기간의 연장을 위한 지하수영향조사보고서</t>
    <phoneticPr fontId="7" type="noConversion"/>
  </si>
  <si>
    <t>충청남도 보령시 주교면 주교리 903-15번지</t>
    <phoneticPr fontId="7" type="noConversion"/>
  </si>
  <si>
    <t>충청남도 보령시 주교면 주교리 903-19번지</t>
    <phoneticPr fontId="7" type="noConversion"/>
  </si>
  <si>
    <t>충청남도 보령시 주교면 주교리 903-9번지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</si>
</sst>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5.emf"/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4" Type="http://schemas.openxmlformats.org/officeDocument/2006/relationships/image" Target="../media/image5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5.emf"/><Relationship Id="rId3" Type="http://schemas.openxmlformats.org/officeDocument/2006/relationships/image" Target="../media/image57.emf"/><Relationship Id="rId7" Type="http://schemas.openxmlformats.org/officeDocument/2006/relationships/image" Target="../media/image54.emf"/><Relationship Id="rId12" Type="http://schemas.openxmlformats.org/officeDocument/2006/relationships/image" Target="../media/image53.emf"/><Relationship Id="rId2" Type="http://schemas.openxmlformats.org/officeDocument/2006/relationships/image" Target="../media/image58.emf"/><Relationship Id="rId16" Type="http://schemas.openxmlformats.org/officeDocument/2006/relationships/image" Target="../media/image66.emf"/><Relationship Id="rId1" Type="http://schemas.openxmlformats.org/officeDocument/2006/relationships/image" Target="../media/image59.emf"/><Relationship Id="rId6" Type="http://schemas.openxmlformats.org/officeDocument/2006/relationships/image" Target="../media/image60.emf"/><Relationship Id="rId11" Type="http://schemas.openxmlformats.org/officeDocument/2006/relationships/image" Target="../media/image64.emf"/><Relationship Id="rId5" Type="http://schemas.openxmlformats.org/officeDocument/2006/relationships/image" Target="../media/image55.emf"/><Relationship Id="rId15" Type="http://schemas.openxmlformats.org/officeDocument/2006/relationships/image" Target="../media/image51.emf"/><Relationship Id="rId10" Type="http://schemas.openxmlformats.org/officeDocument/2006/relationships/image" Target="../media/image63.emf"/><Relationship Id="rId4" Type="http://schemas.openxmlformats.org/officeDocument/2006/relationships/image" Target="../media/image56.emf"/><Relationship Id="rId9" Type="http://schemas.openxmlformats.org/officeDocument/2006/relationships/image" Target="../media/image62.emf"/><Relationship Id="rId1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5" Type="http://schemas.openxmlformats.org/officeDocument/2006/relationships/image" Target="../media/image76.emf"/><Relationship Id="rId4" Type="http://schemas.openxmlformats.org/officeDocument/2006/relationships/image" Target="../media/image8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7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8E9D7FF-6A8B-B0BD-A68A-D98536FDC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F0B29A4-94B0-7F96-1F11-B205CDC60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DAAB41A5-9080-CE8D-1283-43E03E8E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4A837D1-138B-ED07-8F04-3FA558C20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CCA3BBF-0BC0-F2FA-7B2E-9CA50D6F2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6848EFE-7B5C-7708-996F-E4A5996D9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2FBCAE2-4CA1-1372-8755-8EB86CF72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EFE3EED6-922F-204D-8A96-BDC512412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9F1B609F-1764-4999-4065-1AF469E74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2.emf"/><Relationship Id="rId10" Type="http://schemas.openxmlformats.org/officeDocument/2006/relationships/comments" Target="../comments5.xml"/><Relationship Id="rId4" Type="http://schemas.openxmlformats.org/officeDocument/2006/relationships/control" Target="../activeX/activeX35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6.emf"/><Relationship Id="rId5" Type="http://schemas.openxmlformats.org/officeDocument/2006/relationships/control" Target="../activeX/activeX39.xml"/><Relationship Id="rId4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7.emf"/><Relationship Id="rId10" Type="http://schemas.openxmlformats.org/officeDocument/2006/relationships/comments" Target="../comments6.xml"/><Relationship Id="rId4" Type="http://schemas.openxmlformats.org/officeDocument/2006/relationships/control" Target="../activeX/activeX40.xml"/><Relationship Id="rId9" Type="http://schemas.openxmlformats.org/officeDocument/2006/relationships/image" Target="../media/image49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9.emf"/><Relationship Id="rId34" Type="http://schemas.openxmlformats.org/officeDocument/2006/relationships/control" Target="../activeX/activeX58.xml"/><Relationship Id="rId7" Type="http://schemas.openxmlformats.org/officeDocument/2006/relationships/image" Target="../media/image52.emf"/><Relationship Id="rId12" Type="http://schemas.openxmlformats.org/officeDocument/2006/relationships/control" Target="../activeX/activeX47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4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55.xml"/><Relationship Id="rId36" Type="http://schemas.openxmlformats.org/officeDocument/2006/relationships/comments" Target="../comments7.xml"/><Relationship Id="rId10" Type="http://schemas.openxmlformats.org/officeDocument/2006/relationships/control" Target="../activeX/activeX46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" Type="http://schemas.openxmlformats.org/officeDocument/2006/relationships/control" Target="../activeX/activeX43.xml"/><Relationship Id="rId9" Type="http://schemas.openxmlformats.org/officeDocument/2006/relationships/image" Target="../media/image53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2.emf"/><Relationship Id="rId30" Type="http://schemas.openxmlformats.org/officeDocument/2006/relationships/control" Target="../activeX/activeX56.xml"/><Relationship Id="rId35" Type="http://schemas.openxmlformats.org/officeDocument/2006/relationships/image" Target="../media/image66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8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9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71.emf"/><Relationship Id="rId5" Type="http://schemas.openxmlformats.org/officeDocument/2006/relationships/image" Target="../media/image69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80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7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8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7.emf"/><Relationship Id="rId5" Type="http://schemas.openxmlformats.org/officeDocument/2006/relationships/image" Target="../media/image78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0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2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3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8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8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8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3" sqref="R1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333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15.7</v>
      </c>
      <c r="D5" s="377">
        <v>11</v>
      </c>
      <c r="E5" s="377">
        <v>19.600000000000001</v>
      </c>
      <c r="F5" s="377">
        <v>65.5</v>
      </c>
      <c r="G5" s="377">
        <v>49.5</v>
      </c>
      <c r="H5" s="377">
        <v>26.5</v>
      </c>
      <c r="I5" s="377">
        <v>144.5</v>
      </c>
      <c r="J5" s="378">
        <v>996.5</v>
      </c>
      <c r="K5" s="377">
        <v>70.5</v>
      </c>
      <c r="L5" s="377">
        <v>24.5</v>
      </c>
      <c r="M5" s="377">
        <v>23</v>
      </c>
      <c r="N5" s="380">
        <v>12.7</v>
      </c>
      <c r="O5" s="384">
        <f>ROUND(SUM(C5:N5),1)</f>
        <v>1459.5</v>
      </c>
      <c r="P5" s="246">
        <f>ROUND(O5/12,1)</f>
        <v>121.6</v>
      </c>
      <c r="Q5" s="370"/>
      <c r="R5" s="371"/>
      <c r="S5" s="372" t="s">
        <v>533</v>
      </c>
      <c r="T5" s="373" t="s">
        <v>493</v>
      </c>
      <c r="V5" s="371"/>
      <c r="W5" s="374"/>
    </row>
    <row r="6" spans="2:23" ht="22.5" customHeight="1" thickBot="1">
      <c r="B6" s="252">
        <v>1996</v>
      </c>
      <c r="C6" s="377">
        <v>33.4</v>
      </c>
      <c r="D6" s="377">
        <v>6.8</v>
      </c>
      <c r="E6" s="377">
        <v>104.5</v>
      </c>
      <c r="F6" s="377">
        <v>34</v>
      </c>
      <c r="G6" s="377">
        <v>22.5</v>
      </c>
      <c r="H6" s="377">
        <v>235</v>
      </c>
      <c r="I6" s="377">
        <v>192.5</v>
      </c>
      <c r="J6" s="378">
        <v>44.5</v>
      </c>
      <c r="K6" s="377">
        <v>14</v>
      </c>
      <c r="L6" s="377">
        <v>106.5</v>
      </c>
      <c r="M6" s="377">
        <v>74.2</v>
      </c>
      <c r="N6" s="380">
        <v>31.7</v>
      </c>
      <c r="O6" s="384">
        <f t="shared" ref="O6:O34" si="0">ROUND(SUM(C6:N6),1)</f>
        <v>899.6</v>
      </c>
      <c r="P6" s="246">
        <f t="shared" ref="P6:P34" si="1">ROUND(O6/12,1)</f>
        <v>75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BORYUNG</v>
      </c>
      <c r="V6" s="371"/>
      <c r="W6" s="374"/>
    </row>
    <row r="7" spans="2:23" ht="22.5" customHeight="1">
      <c r="B7" s="252">
        <v>1997</v>
      </c>
      <c r="C7" s="377">
        <v>15.1</v>
      </c>
      <c r="D7" s="377">
        <v>38.4</v>
      </c>
      <c r="E7" s="377">
        <v>30.5</v>
      </c>
      <c r="F7" s="377">
        <v>57.5</v>
      </c>
      <c r="G7" s="377">
        <v>203</v>
      </c>
      <c r="H7" s="377">
        <v>272</v>
      </c>
      <c r="I7" s="377">
        <v>353.5</v>
      </c>
      <c r="J7" s="377">
        <v>211.5</v>
      </c>
      <c r="K7" s="377">
        <v>23</v>
      </c>
      <c r="L7" s="377">
        <v>10</v>
      </c>
      <c r="M7" s="377">
        <v>193.5</v>
      </c>
      <c r="N7" s="380">
        <v>34.299999999999997</v>
      </c>
      <c r="O7" s="384">
        <f t="shared" si="0"/>
        <v>1442.3</v>
      </c>
      <c r="P7" s="246">
        <f t="shared" si="1"/>
        <v>120.2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29.9</v>
      </c>
      <c r="D8" s="377">
        <v>40.200000000000003</v>
      </c>
      <c r="E8" s="377">
        <v>30.5</v>
      </c>
      <c r="F8" s="377">
        <v>138</v>
      </c>
      <c r="G8" s="377">
        <v>100</v>
      </c>
      <c r="H8" s="377">
        <v>209.5</v>
      </c>
      <c r="I8" s="377">
        <v>263</v>
      </c>
      <c r="J8" s="377">
        <v>341.7</v>
      </c>
      <c r="K8" s="377">
        <v>150.30000000000001</v>
      </c>
      <c r="L8" s="377">
        <v>61</v>
      </c>
      <c r="M8" s="377">
        <v>29.3</v>
      </c>
      <c r="N8" s="380">
        <v>3.8</v>
      </c>
      <c r="O8" s="384">
        <f t="shared" si="0"/>
        <v>1397.2</v>
      </c>
      <c r="P8" s="246">
        <f t="shared" si="1"/>
        <v>116.4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7.9</v>
      </c>
      <c r="D9" s="377">
        <v>9.5</v>
      </c>
      <c r="E9" s="377">
        <v>71</v>
      </c>
      <c r="F9" s="377">
        <v>88.5</v>
      </c>
      <c r="G9" s="377">
        <v>124.5</v>
      </c>
      <c r="H9" s="377">
        <v>192.5</v>
      </c>
      <c r="I9" s="377">
        <v>98</v>
      </c>
      <c r="J9" s="377">
        <v>180</v>
      </c>
      <c r="K9" s="377">
        <v>292.5</v>
      </c>
      <c r="L9" s="377">
        <v>169</v>
      </c>
      <c r="M9" s="377">
        <v>24.9</v>
      </c>
      <c r="N9" s="380">
        <v>25.8</v>
      </c>
      <c r="O9" s="384">
        <f t="shared" si="0"/>
        <v>1284.0999999999999</v>
      </c>
      <c r="P9" s="246">
        <f t="shared" si="1"/>
        <v>107</v>
      </c>
      <c r="Q9" s="370"/>
      <c r="R9" s="635" t="s">
        <v>848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42.1</v>
      </c>
      <c r="D10" s="377">
        <v>3.2</v>
      </c>
      <c r="E10" s="377">
        <v>7</v>
      </c>
      <c r="F10" s="377">
        <v>35</v>
      </c>
      <c r="G10" s="377">
        <v>53.5</v>
      </c>
      <c r="H10" s="377">
        <v>159.5</v>
      </c>
      <c r="I10" s="377">
        <v>155</v>
      </c>
      <c r="J10" s="377">
        <v>701.5</v>
      </c>
      <c r="K10" s="377">
        <v>241</v>
      </c>
      <c r="L10" s="377">
        <v>46</v>
      </c>
      <c r="M10" s="377">
        <v>39.5</v>
      </c>
      <c r="N10" s="380">
        <v>32.1</v>
      </c>
      <c r="O10" s="384">
        <f t="shared" si="0"/>
        <v>1515.4</v>
      </c>
      <c r="P10" s="246">
        <f t="shared" si="1"/>
        <v>126.3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73.3</v>
      </c>
      <c r="D11" s="377">
        <v>46</v>
      </c>
      <c r="E11" s="377">
        <v>15.9</v>
      </c>
      <c r="F11" s="377">
        <v>26</v>
      </c>
      <c r="G11" s="377">
        <v>17</v>
      </c>
      <c r="H11" s="377">
        <v>129</v>
      </c>
      <c r="I11" s="377">
        <v>286.5</v>
      </c>
      <c r="J11" s="377">
        <v>170</v>
      </c>
      <c r="K11" s="377">
        <v>10</v>
      </c>
      <c r="L11" s="377">
        <v>85</v>
      </c>
      <c r="M11" s="377">
        <v>13</v>
      </c>
      <c r="N11" s="380">
        <v>32</v>
      </c>
      <c r="O11" s="384">
        <f t="shared" si="0"/>
        <v>903.7</v>
      </c>
      <c r="P11" s="246">
        <f t="shared" si="1"/>
        <v>75.3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50.8</v>
      </c>
      <c r="D12" s="377">
        <v>5.5</v>
      </c>
      <c r="E12" s="377">
        <v>32</v>
      </c>
      <c r="F12" s="377">
        <v>169</v>
      </c>
      <c r="G12" s="377">
        <v>155.5</v>
      </c>
      <c r="H12" s="377">
        <v>72</v>
      </c>
      <c r="I12" s="377">
        <v>217.5</v>
      </c>
      <c r="J12" s="377">
        <v>477</v>
      </c>
      <c r="K12" s="377">
        <v>27</v>
      </c>
      <c r="L12" s="377">
        <v>134</v>
      </c>
      <c r="M12" s="377">
        <v>61.1</v>
      </c>
      <c r="N12" s="380">
        <v>51.8</v>
      </c>
      <c r="O12" s="384">
        <f t="shared" si="0"/>
        <v>1453.2</v>
      </c>
      <c r="P12" s="246">
        <f t="shared" si="1"/>
        <v>121.1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30.7</v>
      </c>
      <c r="D13" s="377">
        <v>44.5</v>
      </c>
      <c r="E13" s="377">
        <v>39.5</v>
      </c>
      <c r="F13" s="377">
        <v>168.5</v>
      </c>
      <c r="G13" s="377">
        <v>78.5</v>
      </c>
      <c r="H13" s="377">
        <v>153</v>
      </c>
      <c r="I13" s="377">
        <v>309.5</v>
      </c>
      <c r="J13" s="377">
        <v>310</v>
      </c>
      <c r="K13" s="377">
        <v>128</v>
      </c>
      <c r="L13" s="377">
        <v>23</v>
      </c>
      <c r="M13" s="377">
        <v>45.5</v>
      </c>
      <c r="N13" s="380">
        <v>13</v>
      </c>
      <c r="O13" s="384">
        <f t="shared" si="0"/>
        <v>1343.7</v>
      </c>
      <c r="P13" s="246">
        <f t="shared" si="1"/>
        <v>112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22.1</v>
      </c>
      <c r="D14" s="377">
        <v>28.5</v>
      </c>
      <c r="E14" s="377">
        <v>45.7</v>
      </c>
      <c r="F14" s="377">
        <v>58</v>
      </c>
      <c r="G14" s="377">
        <v>105.5</v>
      </c>
      <c r="H14" s="377">
        <v>234.5</v>
      </c>
      <c r="I14" s="377">
        <v>263.5</v>
      </c>
      <c r="J14" s="377">
        <v>164</v>
      </c>
      <c r="K14" s="377">
        <v>195</v>
      </c>
      <c r="L14" s="377">
        <v>4</v>
      </c>
      <c r="M14" s="377">
        <v>56.5</v>
      </c>
      <c r="N14" s="380">
        <v>38.9</v>
      </c>
      <c r="O14" s="384">
        <f t="shared" si="0"/>
        <v>1216.2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5.8</v>
      </c>
      <c r="D15" s="377">
        <v>35.799999999999997</v>
      </c>
      <c r="E15" s="377">
        <v>30</v>
      </c>
      <c r="F15" s="377">
        <v>73.5</v>
      </c>
      <c r="G15" s="377">
        <v>48.5</v>
      </c>
      <c r="H15" s="377">
        <v>156</v>
      </c>
      <c r="I15" s="377">
        <v>260.5</v>
      </c>
      <c r="J15" s="377">
        <v>291.5</v>
      </c>
      <c r="K15" s="377">
        <v>282.5</v>
      </c>
      <c r="L15" s="377">
        <v>21</v>
      </c>
      <c r="M15" s="377">
        <v>18</v>
      </c>
      <c r="N15" s="380">
        <v>43.4</v>
      </c>
      <c r="O15" s="384">
        <f t="shared" si="0"/>
        <v>1266.5</v>
      </c>
      <c r="P15" s="246">
        <f t="shared" si="1"/>
        <v>105.5</v>
      </c>
      <c r="S15" s="230"/>
    </row>
    <row r="16" spans="2:23" ht="22.5" customHeight="1">
      <c r="B16" s="252">
        <v>2006</v>
      </c>
      <c r="C16" s="377">
        <v>27</v>
      </c>
      <c r="D16" s="377">
        <v>25.9</v>
      </c>
      <c r="E16" s="377">
        <v>10.6</v>
      </c>
      <c r="F16" s="377">
        <v>81.5</v>
      </c>
      <c r="G16" s="377">
        <v>94.5</v>
      </c>
      <c r="H16" s="377">
        <v>114.5</v>
      </c>
      <c r="I16" s="377">
        <v>321</v>
      </c>
      <c r="J16" s="377">
        <v>21.5</v>
      </c>
      <c r="K16" s="377">
        <v>23.5</v>
      </c>
      <c r="L16" s="377">
        <v>24.5</v>
      </c>
      <c r="M16" s="377">
        <v>61.5</v>
      </c>
      <c r="N16" s="380">
        <v>25.4</v>
      </c>
      <c r="O16" s="384">
        <f t="shared" si="0"/>
        <v>831.4</v>
      </c>
      <c r="P16" s="246">
        <f t="shared" si="1"/>
        <v>69.3</v>
      </c>
      <c r="S16" s="230"/>
    </row>
    <row r="17" spans="2:19" ht="22.5" customHeight="1">
      <c r="B17" s="252">
        <v>2007</v>
      </c>
      <c r="C17" s="377">
        <v>23.4</v>
      </c>
      <c r="D17" s="377">
        <v>29.8</v>
      </c>
      <c r="E17" s="377">
        <v>102</v>
      </c>
      <c r="F17" s="377">
        <v>29.5</v>
      </c>
      <c r="G17" s="377">
        <v>79</v>
      </c>
      <c r="H17" s="377">
        <v>85</v>
      </c>
      <c r="I17" s="377">
        <v>214</v>
      </c>
      <c r="J17" s="377">
        <v>239.5</v>
      </c>
      <c r="K17" s="377">
        <v>384</v>
      </c>
      <c r="L17" s="377">
        <v>59</v>
      </c>
      <c r="M17" s="377">
        <v>17.5</v>
      </c>
      <c r="N17" s="380">
        <v>33.1</v>
      </c>
      <c r="O17" s="384">
        <f t="shared" si="0"/>
        <v>1295.8</v>
      </c>
      <c r="P17" s="246">
        <f t="shared" si="1"/>
        <v>108</v>
      </c>
      <c r="S17" s="230"/>
    </row>
    <row r="18" spans="2:19" ht="22.5" customHeight="1">
      <c r="B18" s="252">
        <v>2008</v>
      </c>
      <c r="C18" s="377">
        <v>20.9</v>
      </c>
      <c r="D18" s="377">
        <v>10.8</v>
      </c>
      <c r="E18" s="377">
        <v>48.2</v>
      </c>
      <c r="F18" s="377">
        <v>40.5</v>
      </c>
      <c r="G18" s="377">
        <v>78.900000000000006</v>
      </c>
      <c r="H18" s="377">
        <v>101.3</v>
      </c>
      <c r="I18" s="377">
        <v>257.2</v>
      </c>
      <c r="J18" s="377">
        <v>119.5</v>
      </c>
      <c r="K18" s="377">
        <v>46.9</v>
      </c>
      <c r="L18" s="377">
        <v>26.7</v>
      </c>
      <c r="M18" s="377">
        <v>37.6</v>
      </c>
      <c r="N18" s="380">
        <v>25</v>
      </c>
      <c r="O18" s="384">
        <f t="shared" si="0"/>
        <v>813.5</v>
      </c>
      <c r="P18" s="246">
        <f t="shared" si="1"/>
        <v>67.8</v>
      </c>
    </row>
    <row r="19" spans="2:19" ht="22.5" customHeight="1">
      <c r="B19" s="252">
        <v>2009</v>
      </c>
      <c r="C19" s="377">
        <v>18.5</v>
      </c>
      <c r="D19" s="377">
        <v>23.3</v>
      </c>
      <c r="E19" s="377">
        <v>55.1</v>
      </c>
      <c r="F19" s="377">
        <v>41.5</v>
      </c>
      <c r="G19" s="377">
        <v>154.5</v>
      </c>
      <c r="H19" s="377">
        <v>115.1</v>
      </c>
      <c r="I19" s="377">
        <v>320.89999999999998</v>
      </c>
      <c r="J19" s="377">
        <v>176.6</v>
      </c>
      <c r="K19" s="377">
        <v>25.5</v>
      </c>
      <c r="L19" s="377">
        <v>39.5</v>
      </c>
      <c r="M19" s="377">
        <v>52.9</v>
      </c>
      <c r="N19" s="380">
        <v>58</v>
      </c>
      <c r="O19" s="384">
        <f t="shared" si="0"/>
        <v>1081.4000000000001</v>
      </c>
      <c r="P19" s="246">
        <f t="shared" si="1"/>
        <v>90.1</v>
      </c>
    </row>
    <row r="20" spans="2:19" ht="22.5" customHeight="1">
      <c r="B20" s="252">
        <v>2010</v>
      </c>
      <c r="C20" s="377">
        <v>30.1</v>
      </c>
      <c r="D20" s="377">
        <v>73.5</v>
      </c>
      <c r="E20" s="377">
        <v>75.900000000000006</v>
      </c>
      <c r="F20" s="377">
        <v>58.5</v>
      </c>
      <c r="G20" s="377">
        <v>122.8</v>
      </c>
      <c r="H20" s="377">
        <v>60.8</v>
      </c>
      <c r="I20" s="377">
        <v>396.5</v>
      </c>
      <c r="J20" s="377">
        <v>402.7</v>
      </c>
      <c r="K20" s="377">
        <v>213.1</v>
      </c>
      <c r="L20" s="377">
        <v>19.2</v>
      </c>
      <c r="M20" s="377">
        <v>16.3</v>
      </c>
      <c r="N20" s="380">
        <v>32.9</v>
      </c>
      <c r="O20" s="384">
        <f t="shared" si="0"/>
        <v>1502.3</v>
      </c>
      <c r="P20" s="246">
        <f t="shared" si="1"/>
        <v>125.2</v>
      </c>
    </row>
    <row r="21" spans="2:19" ht="22.5" customHeight="1">
      <c r="B21" s="252">
        <v>2011</v>
      </c>
      <c r="C21" s="377">
        <v>11.1</v>
      </c>
      <c r="D21" s="377">
        <v>37.5</v>
      </c>
      <c r="E21" s="377">
        <v>18</v>
      </c>
      <c r="F21" s="377">
        <v>72.099999999999994</v>
      </c>
      <c r="G21" s="377">
        <v>115.3</v>
      </c>
      <c r="H21" s="377">
        <v>318</v>
      </c>
      <c r="I21" s="377">
        <v>723.1</v>
      </c>
      <c r="J21" s="377">
        <v>289.39999999999998</v>
      </c>
      <c r="K21" s="377">
        <v>70.8</v>
      </c>
      <c r="L21" s="377">
        <v>13.9</v>
      </c>
      <c r="M21" s="377">
        <v>61.3</v>
      </c>
      <c r="N21" s="380">
        <v>12.5</v>
      </c>
      <c r="O21" s="384">
        <f t="shared" si="0"/>
        <v>1743</v>
      </c>
      <c r="P21" s="246">
        <f t="shared" si="1"/>
        <v>145.30000000000001</v>
      </c>
    </row>
    <row r="22" spans="2:19" ht="22.5" customHeight="1">
      <c r="B22" s="252">
        <v>2012</v>
      </c>
      <c r="C22" s="377">
        <v>24.2</v>
      </c>
      <c r="D22" s="377">
        <v>9.1999999999999993</v>
      </c>
      <c r="E22" s="377">
        <v>45</v>
      </c>
      <c r="F22" s="377">
        <v>68.900000000000006</v>
      </c>
      <c r="G22" s="377">
        <v>14.6</v>
      </c>
      <c r="H22" s="377">
        <v>76.8</v>
      </c>
      <c r="I22" s="377">
        <v>231.1</v>
      </c>
      <c r="J22" s="377">
        <v>450.2</v>
      </c>
      <c r="K22" s="377">
        <v>207.7</v>
      </c>
      <c r="L22" s="377">
        <v>65</v>
      </c>
      <c r="M22" s="377">
        <v>61.1</v>
      </c>
      <c r="N22" s="380">
        <v>65.2</v>
      </c>
      <c r="O22" s="384">
        <f t="shared" si="0"/>
        <v>1319</v>
      </c>
      <c r="P22" s="246">
        <f t="shared" si="1"/>
        <v>109.9</v>
      </c>
    </row>
    <row r="23" spans="2:19" ht="22.5" customHeight="1">
      <c r="B23" s="252">
        <v>2013</v>
      </c>
      <c r="C23" s="377">
        <v>28.4</v>
      </c>
      <c r="D23" s="377">
        <v>40.700000000000003</v>
      </c>
      <c r="E23" s="377">
        <v>53.4</v>
      </c>
      <c r="F23" s="377">
        <v>68.2</v>
      </c>
      <c r="G23" s="377">
        <v>116.6</v>
      </c>
      <c r="H23" s="377">
        <v>159.9</v>
      </c>
      <c r="I23" s="377">
        <v>267.5</v>
      </c>
      <c r="J23" s="377">
        <v>214.6</v>
      </c>
      <c r="K23" s="377">
        <v>320</v>
      </c>
      <c r="L23" s="377">
        <v>10.9</v>
      </c>
      <c r="M23" s="377">
        <v>81.099999999999994</v>
      </c>
      <c r="N23" s="380">
        <v>26.4</v>
      </c>
      <c r="O23" s="384">
        <f t="shared" si="0"/>
        <v>1387.7</v>
      </c>
      <c r="P23" s="246">
        <f t="shared" si="1"/>
        <v>115.6</v>
      </c>
    </row>
    <row r="24" spans="2:19" ht="22.5" customHeight="1">
      <c r="B24" s="252">
        <v>2014</v>
      </c>
      <c r="C24" s="377">
        <v>3.4</v>
      </c>
      <c r="D24" s="377">
        <v>20.5</v>
      </c>
      <c r="E24" s="377">
        <v>56.3</v>
      </c>
      <c r="F24" s="377">
        <v>70</v>
      </c>
      <c r="G24" s="377">
        <v>47.1</v>
      </c>
      <c r="H24" s="377">
        <v>125.8</v>
      </c>
      <c r="I24" s="377">
        <v>104</v>
      </c>
      <c r="J24" s="377">
        <v>168.5</v>
      </c>
      <c r="K24" s="377">
        <v>152</v>
      </c>
      <c r="L24" s="377">
        <v>156</v>
      </c>
      <c r="M24" s="377">
        <v>39.9</v>
      </c>
      <c r="N24" s="380">
        <v>66.599999999999994</v>
      </c>
      <c r="O24" s="384">
        <f t="shared" si="0"/>
        <v>1010.1</v>
      </c>
      <c r="P24" s="246">
        <f t="shared" si="1"/>
        <v>84.2</v>
      </c>
    </row>
    <row r="25" spans="2:19" ht="22.5" customHeight="1">
      <c r="B25" s="252">
        <v>2015</v>
      </c>
      <c r="C25" s="377">
        <v>29.9</v>
      </c>
      <c r="D25" s="377">
        <v>23.4</v>
      </c>
      <c r="E25" s="377">
        <v>30.9</v>
      </c>
      <c r="F25" s="377">
        <v>129.69999999999999</v>
      </c>
      <c r="G25" s="377">
        <v>38.799999999999997</v>
      </c>
      <c r="H25" s="377">
        <v>83.9</v>
      </c>
      <c r="I25" s="377">
        <v>94.7</v>
      </c>
      <c r="J25" s="377">
        <v>30.2</v>
      </c>
      <c r="K25" s="377">
        <v>13.3</v>
      </c>
      <c r="L25" s="377">
        <v>90</v>
      </c>
      <c r="M25" s="377">
        <v>155.6</v>
      </c>
      <c r="N25" s="380">
        <v>65</v>
      </c>
      <c r="O25" s="384">
        <f t="shared" si="0"/>
        <v>785.4</v>
      </c>
      <c r="P25" s="246">
        <f t="shared" si="1"/>
        <v>65.5</v>
      </c>
    </row>
    <row r="26" spans="2:19" ht="22.5" customHeight="1">
      <c r="B26" s="252">
        <v>2016</v>
      </c>
      <c r="C26" s="377">
        <v>7.8</v>
      </c>
      <c r="D26" s="377">
        <v>54.2</v>
      </c>
      <c r="E26" s="377">
        <v>18.7</v>
      </c>
      <c r="F26" s="377">
        <v>105.1</v>
      </c>
      <c r="G26" s="377">
        <v>146.5</v>
      </c>
      <c r="H26" s="377">
        <v>23.7</v>
      </c>
      <c r="I26" s="377">
        <v>200.2</v>
      </c>
      <c r="J26" s="377">
        <v>5.0999999999999996</v>
      </c>
      <c r="K26" s="377">
        <v>73.400000000000006</v>
      </c>
      <c r="L26" s="377">
        <v>108</v>
      </c>
      <c r="M26" s="377">
        <v>5.6</v>
      </c>
      <c r="N26" s="380">
        <v>44.5</v>
      </c>
      <c r="O26" s="384">
        <f t="shared" si="0"/>
        <v>792.8</v>
      </c>
      <c r="P26" s="246">
        <f t="shared" si="1"/>
        <v>66.099999999999994</v>
      </c>
    </row>
    <row r="27" spans="2:19" ht="22.5" customHeight="1">
      <c r="B27" s="252">
        <v>2017</v>
      </c>
      <c r="C27" s="377">
        <v>14.8</v>
      </c>
      <c r="D27" s="377">
        <v>30.2</v>
      </c>
      <c r="E27" s="377">
        <v>14.4</v>
      </c>
      <c r="F27" s="377">
        <v>57.6</v>
      </c>
      <c r="G27" s="377">
        <v>58.9</v>
      </c>
      <c r="H27" s="377">
        <v>21.1</v>
      </c>
      <c r="I27" s="377">
        <v>278.10000000000002</v>
      </c>
      <c r="J27" s="377">
        <v>210</v>
      </c>
      <c r="K27" s="377">
        <v>90</v>
      </c>
      <c r="L27" s="377">
        <v>26.6</v>
      </c>
      <c r="M27" s="377">
        <v>15.9</v>
      </c>
      <c r="N27" s="380">
        <v>38.6</v>
      </c>
      <c r="O27" s="384">
        <f t="shared" si="0"/>
        <v>856.2</v>
      </c>
      <c r="P27" s="246">
        <f t="shared" si="1"/>
        <v>71.400000000000006</v>
      </c>
    </row>
    <row r="28" spans="2:19" ht="22.5" customHeight="1">
      <c r="B28" s="252">
        <v>2018</v>
      </c>
      <c r="C28" s="377">
        <v>15</v>
      </c>
      <c r="D28" s="377">
        <v>33.6</v>
      </c>
      <c r="E28" s="377">
        <v>92</v>
      </c>
      <c r="F28" s="377">
        <v>128.1</v>
      </c>
      <c r="G28" s="377">
        <v>104.5</v>
      </c>
      <c r="H28" s="377">
        <v>71</v>
      </c>
      <c r="I28" s="377">
        <v>262.7</v>
      </c>
      <c r="J28" s="377">
        <v>239.6</v>
      </c>
      <c r="K28" s="377">
        <v>158.19999999999999</v>
      </c>
      <c r="L28" s="377">
        <v>154.69999999999999</v>
      </c>
      <c r="M28" s="377">
        <v>46.7</v>
      </c>
      <c r="N28" s="380">
        <v>31.1</v>
      </c>
      <c r="O28" s="384">
        <f t="shared" si="0"/>
        <v>1337.2</v>
      </c>
      <c r="P28" s="246">
        <f t="shared" si="1"/>
        <v>111.4</v>
      </c>
    </row>
    <row r="29" spans="2:19" ht="22.5" customHeight="1">
      <c r="B29" s="252">
        <v>2019</v>
      </c>
      <c r="C29" s="377">
        <v>1.9</v>
      </c>
      <c r="D29" s="377">
        <v>17.8</v>
      </c>
      <c r="E29" s="377">
        <v>18.2</v>
      </c>
      <c r="F29" s="377">
        <v>71.900000000000006</v>
      </c>
      <c r="G29" s="377">
        <v>31.3</v>
      </c>
      <c r="H29" s="377">
        <v>56</v>
      </c>
      <c r="I29" s="377">
        <v>149</v>
      </c>
      <c r="J29" s="377">
        <v>131.30000000000001</v>
      </c>
      <c r="K29" s="377">
        <v>118.7</v>
      </c>
      <c r="L29" s="377">
        <v>63.9</v>
      </c>
      <c r="M29" s="377">
        <v>130.6</v>
      </c>
      <c r="N29" s="380">
        <v>31.3</v>
      </c>
      <c r="O29" s="384">
        <f t="shared" si="0"/>
        <v>821.9</v>
      </c>
      <c r="P29" s="246">
        <f t="shared" si="1"/>
        <v>68.5</v>
      </c>
    </row>
    <row r="30" spans="2:19" ht="22.5" customHeight="1">
      <c r="B30" s="252">
        <v>2020</v>
      </c>
      <c r="C30" s="377">
        <v>49.4</v>
      </c>
      <c r="D30" s="377">
        <v>75.3</v>
      </c>
      <c r="E30" s="377">
        <v>22.8</v>
      </c>
      <c r="F30" s="377">
        <v>16.5</v>
      </c>
      <c r="G30" s="377">
        <v>92.4</v>
      </c>
      <c r="H30" s="377">
        <v>139.69999999999999</v>
      </c>
      <c r="I30" s="377">
        <v>345.9</v>
      </c>
      <c r="J30" s="377">
        <v>321.5</v>
      </c>
      <c r="K30" s="377">
        <v>177.1</v>
      </c>
      <c r="L30" s="377">
        <v>16.2</v>
      </c>
      <c r="M30" s="377">
        <v>35.4</v>
      </c>
      <c r="N30" s="380">
        <v>9.6999999999999993</v>
      </c>
      <c r="O30" s="384">
        <f t="shared" si="0"/>
        <v>1301.9000000000001</v>
      </c>
      <c r="P30" s="246">
        <f t="shared" si="1"/>
        <v>108.5</v>
      </c>
    </row>
    <row r="31" spans="2:19" ht="22.5" customHeight="1">
      <c r="B31" s="252">
        <v>2021</v>
      </c>
      <c r="C31" s="377">
        <v>32</v>
      </c>
      <c r="D31" s="377">
        <v>18.7</v>
      </c>
      <c r="E31" s="377">
        <v>76.099999999999994</v>
      </c>
      <c r="F31" s="377">
        <v>43.4</v>
      </c>
      <c r="G31" s="377">
        <v>110</v>
      </c>
      <c r="H31" s="377">
        <v>55</v>
      </c>
      <c r="I31" s="377">
        <v>131.30000000000001</v>
      </c>
      <c r="J31" s="377">
        <v>253.7</v>
      </c>
      <c r="K31" s="377">
        <v>215.9</v>
      </c>
      <c r="L31" s="377">
        <v>39.6</v>
      </c>
      <c r="M31" s="377">
        <v>117.8</v>
      </c>
      <c r="N31" s="380">
        <v>14.4</v>
      </c>
      <c r="O31" s="384">
        <f t="shared" si="0"/>
        <v>1107.9000000000001</v>
      </c>
      <c r="P31" s="246">
        <f t="shared" si="1"/>
        <v>92.3</v>
      </c>
    </row>
    <row r="32" spans="2:19" ht="22.5" customHeight="1">
      <c r="B32" s="252">
        <v>2022</v>
      </c>
      <c r="C32" s="377">
        <v>8.4</v>
      </c>
      <c r="D32" s="377">
        <v>5.3</v>
      </c>
      <c r="E32" s="377">
        <v>60.9</v>
      </c>
      <c r="F32" s="377">
        <v>34.799999999999997</v>
      </c>
      <c r="G32" s="377">
        <v>5.7</v>
      </c>
      <c r="H32" s="377">
        <v>225</v>
      </c>
      <c r="I32" s="377">
        <v>119.7</v>
      </c>
      <c r="J32" s="377">
        <v>637.1</v>
      </c>
      <c r="K32" s="377">
        <v>102</v>
      </c>
      <c r="L32" s="377">
        <v>112</v>
      </c>
      <c r="M32" s="377">
        <v>23.3</v>
      </c>
      <c r="N32" s="380">
        <v>14</v>
      </c>
      <c r="O32" s="384">
        <f t="shared" si="0"/>
        <v>1348.2</v>
      </c>
      <c r="P32" s="246">
        <f t="shared" si="1"/>
        <v>112.4</v>
      </c>
    </row>
    <row r="33" spans="2:16" ht="22.5" customHeight="1">
      <c r="B33" s="252">
        <v>2023</v>
      </c>
      <c r="C33" s="377">
        <v>19.2</v>
      </c>
      <c r="D33" s="377">
        <v>0.4</v>
      </c>
      <c r="E33" s="377">
        <v>7.2</v>
      </c>
      <c r="F33" s="377">
        <v>42.4</v>
      </c>
      <c r="G33" s="377">
        <v>190.8</v>
      </c>
      <c r="H33" s="377">
        <v>95.1</v>
      </c>
      <c r="I33" s="377">
        <v>772.2</v>
      </c>
      <c r="J33" s="377">
        <v>107.8</v>
      </c>
      <c r="K33" s="377">
        <v>288.39999999999998</v>
      </c>
      <c r="L33" s="377">
        <v>25.5</v>
      </c>
      <c r="M33" s="377">
        <v>65.2</v>
      </c>
      <c r="N33" s="380">
        <v>112.5</v>
      </c>
      <c r="O33" s="384">
        <f t="shared" si="0"/>
        <v>1726.7</v>
      </c>
      <c r="P33" s="246">
        <f t="shared" si="1"/>
        <v>143.9</v>
      </c>
    </row>
    <row r="34" spans="2:16" ht="22.5" customHeight="1" thickBot="1">
      <c r="B34" s="387">
        <v>2024</v>
      </c>
      <c r="C34" s="388">
        <v>29.5</v>
      </c>
      <c r="D34" s="388">
        <v>92.6</v>
      </c>
      <c r="E34" s="388">
        <v>35.799999999999997</v>
      </c>
      <c r="F34" s="388">
        <v>48.8</v>
      </c>
      <c r="G34" s="388">
        <v>130.9</v>
      </c>
      <c r="H34" s="388">
        <v>89</v>
      </c>
      <c r="I34" s="388">
        <v>557.29999999999995</v>
      </c>
      <c r="J34" s="388">
        <v>149.69999999999999</v>
      </c>
      <c r="K34" s="388">
        <v>234.9</v>
      </c>
      <c r="L34" s="388">
        <v>58.3</v>
      </c>
      <c r="M34" s="388">
        <v>49</v>
      </c>
      <c r="N34" s="389">
        <v>18.5</v>
      </c>
      <c r="O34" s="390">
        <f t="shared" si="0"/>
        <v>1494.3</v>
      </c>
      <c r="P34" s="391">
        <f t="shared" si="1"/>
        <v>124.5</v>
      </c>
    </row>
    <row r="35" spans="2:16" ht="22.5" customHeight="1">
      <c r="B35" s="319" t="s">
        <v>36</v>
      </c>
      <c r="C35" s="392">
        <f>MAX(C5:C34)</f>
        <v>73.3</v>
      </c>
      <c r="D35" s="392">
        <f t="shared" ref="D35:N35" si="2">MAX(D5:D34)</f>
        <v>92.6</v>
      </c>
      <c r="E35" s="392">
        <f t="shared" si="2"/>
        <v>104.5</v>
      </c>
      <c r="F35" s="392">
        <f t="shared" si="2"/>
        <v>169</v>
      </c>
      <c r="G35" s="392">
        <f t="shared" si="2"/>
        <v>203</v>
      </c>
      <c r="H35" s="392">
        <f t="shared" si="2"/>
        <v>318</v>
      </c>
      <c r="I35" s="392">
        <f t="shared" si="2"/>
        <v>772.2</v>
      </c>
      <c r="J35" s="392">
        <f t="shared" si="2"/>
        <v>996.5</v>
      </c>
      <c r="K35" s="392">
        <f t="shared" si="2"/>
        <v>384</v>
      </c>
      <c r="L35" s="392">
        <f t="shared" si="2"/>
        <v>169</v>
      </c>
      <c r="M35" s="392">
        <f t="shared" si="2"/>
        <v>193.5</v>
      </c>
      <c r="N35" s="320">
        <f t="shared" si="2"/>
        <v>112.5</v>
      </c>
      <c r="O35" s="393">
        <f t="shared" ref="O35" si="3">MAX(O5:O34)</f>
        <v>1743</v>
      </c>
      <c r="P35" s="320">
        <f>MAX(P5:P34)</f>
        <v>145.30000000000001</v>
      </c>
    </row>
    <row r="36" spans="2:16" ht="22.5" customHeight="1">
      <c r="B36" s="252" t="s">
        <v>37</v>
      </c>
      <c r="C36" s="120">
        <f>ROUND(MIN(C5:C34),1)</f>
        <v>1.9</v>
      </c>
      <c r="D36" s="120">
        <f t="shared" ref="D36:N36" si="4">ROUND(MIN(D5:D34),1)</f>
        <v>0.4</v>
      </c>
      <c r="E36" s="120">
        <f t="shared" si="4"/>
        <v>7</v>
      </c>
      <c r="F36" s="120">
        <f t="shared" si="4"/>
        <v>16.5</v>
      </c>
      <c r="G36" s="120">
        <f t="shared" si="4"/>
        <v>5.7</v>
      </c>
      <c r="H36" s="120">
        <f t="shared" si="4"/>
        <v>21.1</v>
      </c>
      <c r="I36" s="120">
        <f t="shared" si="4"/>
        <v>94.7</v>
      </c>
      <c r="J36" s="120">
        <f t="shared" si="4"/>
        <v>5.0999999999999996</v>
      </c>
      <c r="K36" s="120">
        <f t="shared" si="4"/>
        <v>10</v>
      </c>
      <c r="L36" s="120">
        <f t="shared" si="4"/>
        <v>4</v>
      </c>
      <c r="M36" s="120">
        <f t="shared" si="4"/>
        <v>5.6</v>
      </c>
      <c r="N36" s="246">
        <f t="shared" si="4"/>
        <v>3.8</v>
      </c>
      <c r="O36" s="385">
        <f>ROUND(MIN(O5:O34),1)</f>
        <v>785.4</v>
      </c>
      <c r="P36" s="380">
        <f>ROUND(MIN(P5:P34),1)</f>
        <v>65.5</v>
      </c>
    </row>
    <row r="37" spans="2:16" ht="22.5" customHeight="1" thickBot="1">
      <c r="B37" s="240" t="s">
        <v>45</v>
      </c>
      <c r="C37" s="238">
        <f>ROUND(AVERAGE(C5:C34),1)</f>
        <v>24.1</v>
      </c>
      <c r="D37" s="238">
        <f t="shared" ref="D37:N37" si="5">ROUND(AVERAGE(D5:D34),1)</f>
        <v>29.7</v>
      </c>
      <c r="E37" s="238">
        <f t="shared" si="5"/>
        <v>42.3</v>
      </c>
      <c r="F37" s="238">
        <f t="shared" si="5"/>
        <v>70.8</v>
      </c>
      <c r="G37" s="238">
        <f t="shared" si="5"/>
        <v>89.7</v>
      </c>
      <c r="H37" s="238">
        <f t="shared" si="5"/>
        <v>128.5</v>
      </c>
      <c r="I37" s="238">
        <f t="shared" si="5"/>
        <v>276.3</v>
      </c>
      <c r="J37" s="238">
        <f t="shared" si="5"/>
        <v>268.60000000000002</v>
      </c>
      <c r="K37" s="238">
        <f t="shared" si="5"/>
        <v>145</v>
      </c>
      <c r="L37" s="238">
        <f t="shared" si="5"/>
        <v>59.8</v>
      </c>
      <c r="M37" s="238">
        <f t="shared" si="5"/>
        <v>55.1</v>
      </c>
      <c r="N37" s="241">
        <f t="shared" si="5"/>
        <v>34.799999999999997</v>
      </c>
      <c r="O37" s="386">
        <f>ROUND(AVERAGE(O5:O34),1)</f>
        <v>1224.5999999999999</v>
      </c>
      <c r="P37" s="383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29.9</v>
      </c>
      <c r="D41" s="377">
        <f t="shared" si="6"/>
        <v>23.4</v>
      </c>
      <c r="E41" s="377">
        <f t="shared" si="6"/>
        <v>30.9</v>
      </c>
      <c r="F41" s="377">
        <f t="shared" si="6"/>
        <v>129.69999999999999</v>
      </c>
      <c r="G41" s="377">
        <f t="shared" si="6"/>
        <v>38.799999999999997</v>
      </c>
      <c r="H41" s="377">
        <f t="shared" si="6"/>
        <v>83.9</v>
      </c>
      <c r="I41" s="377">
        <f t="shared" si="6"/>
        <v>94.7</v>
      </c>
      <c r="J41" s="377">
        <f t="shared" si="6"/>
        <v>30.2</v>
      </c>
      <c r="K41" s="377">
        <f t="shared" si="6"/>
        <v>13.3</v>
      </c>
      <c r="L41" s="377">
        <f t="shared" si="6"/>
        <v>90</v>
      </c>
      <c r="M41" s="377">
        <f t="shared" si="6"/>
        <v>155.6</v>
      </c>
      <c r="N41" s="394">
        <f t="shared" si="6"/>
        <v>65</v>
      </c>
      <c r="O41" s="379">
        <f>ROUND(SUM(C41:N41),1)</f>
        <v>785.4</v>
      </c>
      <c r="P41" s="380">
        <f>ROUND(O41/12,1)</f>
        <v>65.5</v>
      </c>
    </row>
    <row r="42" spans="2:16" ht="22.5" customHeight="1">
      <c r="B42" s="379">
        <f t="shared" ref="B42:N42" si="7">B26</f>
        <v>2016</v>
      </c>
      <c r="C42" s="377">
        <f t="shared" si="7"/>
        <v>7.8</v>
      </c>
      <c r="D42" s="377">
        <f t="shared" si="7"/>
        <v>54.2</v>
      </c>
      <c r="E42" s="377">
        <f t="shared" si="7"/>
        <v>18.7</v>
      </c>
      <c r="F42" s="377">
        <f t="shared" si="7"/>
        <v>105.1</v>
      </c>
      <c r="G42" s="377">
        <f t="shared" si="7"/>
        <v>146.5</v>
      </c>
      <c r="H42" s="377">
        <f t="shared" si="7"/>
        <v>23.7</v>
      </c>
      <c r="I42" s="377">
        <f t="shared" si="7"/>
        <v>200.2</v>
      </c>
      <c r="J42" s="377">
        <f t="shared" si="7"/>
        <v>5.0999999999999996</v>
      </c>
      <c r="K42" s="377">
        <f t="shared" si="7"/>
        <v>73.400000000000006</v>
      </c>
      <c r="L42" s="377">
        <f t="shared" si="7"/>
        <v>108</v>
      </c>
      <c r="M42" s="377">
        <f t="shared" si="7"/>
        <v>5.6</v>
      </c>
      <c r="N42" s="394">
        <f t="shared" si="7"/>
        <v>44.5</v>
      </c>
      <c r="O42" s="379">
        <f t="shared" ref="O42:O50" si="8">ROUND(SUM(C42:N42),1)</f>
        <v>792.8</v>
      </c>
      <c r="P42" s="380">
        <f t="shared" ref="P42:P50" si="9">ROUND(O42/12,1)</f>
        <v>66.099999999999994</v>
      </c>
    </row>
    <row r="43" spans="2:16" ht="22.5" customHeight="1">
      <c r="B43" s="379">
        <f t="shared" ref="B43:N43" si="10">B27</f>
        <v>2017</v>
      </c>
      <c r="C43" s="377">
        <f t="shared" si="10"/>
        <v>14.8</v>
      </c>
      <c r="D43" s="377">
        <f t="shared" si="10"/>
        <v>30.2</v>
      </c>
      <c r="E43" s="377">
        <f t="shared" si="10"/>
        <v>14.4</v>
      </c>
      <c r="F43" s="377">
        <f t="shared" si="10"/>
        <v>57.6</v>
      </c>
      <c r="G43" s="377">
        <f t="shared" si="10"/>
        <v>58.9</v>
      </c>
      <c r="H43" s="377">
        <f t="shared" si="10"/>
        <v>21.1</v>
      </c>
      <c r="I43" s="377">
        <f t="shared" si="10"/>
        <v>278.10000000000002</v>
      </c>
      <c r="J43" s="377">
        <f t="shared" si="10"/>
        <v>210</v>
      </c>
      <c r="K43" s="377">
        <f t="shared" si="10"/>
        <v>90</v>
      </c>
      <c r="L43" s="377">
        <f t="shared" si="10"/>
        <v>26.6</v>
      </c>
      <c r="M43" s="377">
        <f t="shared" si="10"/>
        <v>15.9</v>
      </c>
      <c r="N43" s="394">
        <f t="shared" si="10"/>
        <v>38.6</v>
      </c>
      <c r="O43" s="379">
        <f t="shared" si="8"/>
        <v>856.2</v>
      </c>
      <c r="P43" s="380">
        <f t="shared" si="9"/>
        <v>71.400000000000006</v>
      </c>
    </row>
    <row r="44" spans="2:16" ht="22.5" customHeight="1">
      <c r="B44" s="379">
        <f t="shared" ref="B44:N44" si="11">B28</f>
        <v>2018</v>
      </c>
      <c r="C44" s="377">
        <f t="shared" si="11"/>
        <v>15</v>
      </c>
      <c r="D44" s="377">
        <f t="shared" si="11"/>
        <v>33.6</v>
      </c>
      <c r="E44" s="377">
        <f t="shared" si="11"/>
        <v>92</v>
      </c>
      <c r="F44" s="377">
        <f t="shared" si="11"/>
        <v>128.1</v>
      </c>
      <c r="G44" s="377">
        <f t="shared" si="11"/>
        <v>104.5</v>
      </c>
      <c r="H44" s="377">
        <f t="shared" si="11"/>
        <v>71</v>
      </c>
      <c r="I44" s="377">
        <f t="shared" si="11"/>
        <v>262.7</v>
      </c>
      <c r="J44" s="377">
        <f t="shared" si="11"/>
        <v>239.6</v>
      </c>
      <c r="K44" s="377">
        <f t="shared" si="11"/>
        <v>158.19999999999999</v>
      </c>
      <c r="L44" s="377">
        <f t="shared" si="11"/>
        <v>154.69999999999999</v>
      </c>
      <c r="M44" s="377">
        <f t="shared" si="11"/>
        <v>46.7</v>
      </c>
      <c r="N44" s="394">
        <f t="shared" si="11"/>
        <v>31.1</v>
      </c>
      <c r="O44" s="379">
        <f t="shared" si="8"/>
        <v>1337.2</v>
      </c>
      <c r="P44" s="380">
        <f t="shared" si="9"/>
        <v>111.4</v>
      </c>
    </row>
    <row r="45" spans="2:16" ht="22.5" customHeight="1">
      <c r="B45" s="379">
        <f t="shared" ref="B45:N45" si="12">B29</f>
        <v>2019</v>
      </c>
      <c r="C45" s="377">
        <f t="shared" si="12"/>
        <v>1.9</v>
      </c>
      <c r="D45" s="377">
        <f t="shared" si="12"/>
        <v>17.8</v>
      </c>
      <c r="E45" s="377">
        <f t="shared" si="12"/>
        <v>18.2</v>
      </c>
      <c r="F45" s="377">
        <f t="shared" si="12"/>
        <v>71.900000000000006</v>
      </c>
      <c r="G45" s="377">
        <f t="shared" si="12"/>
        <v>31.3</v>
      </c>
      <c r="H45" s="377">
        <f t="shared" si="12"/>
        <v>56</v>
      </c>
      <c r="I45" s="377">
        <f t="shared" si="12"/>
        <v>149</v>
      </c>
      <c r="J45" s="377">
        <f t="shared" si="12"/>
        <v>131.30000000000001</v>
      </c>
      <c r="K45" s="377">
        <f t="shared" si="12"/>
        <v>118.7</v>
      </c>
      <c r="L45" s="377">
        <f t="shared" si="12"/>
        <v>63.9</v>
      </c>
      <c r="M45" s="377">
        <f t="shared" si="12"/>
        <v>130.6</v>
      </c>
      <c r="N45" s="394">
        <f t="shared" si="12"/>
        <v>31.3</v>
      </c>
      <c r="O45" s="379">
        <f t="shared" si="8"/>
        <v>821.9</v>
      </c>
      <c r="P45" s="380">
        <f t="shared" si="9"/>
        <v>68.5</v>
      </c>
    </row>
    <row r="46" spans="2:16" ht="22.5" customHeight="1">
      <c r="B46" s="379">
        <f t="shared" ref="B46:N46" si="13">B30</f>
        <v>2020</v>
      </c>
      <c r="C46" s="377">
        <f t="shared" si="13"/>
        <v>49.4</v>
      </c>
      <c r="D46" s="377">
        <f t="shared" si="13"/>
        <v>75.3</v>
      </c>
      <c r="E46" s="377">
        <f t="shared" si="13"/>
        <v>22.8</v>
      </c>
      <c r="F46" s="377">
        <f t="shared" si="13"/>
        <v>16.5</v>
      </c>
      <c r="G46" s="377">
        <f t="shared" si="13"/>
        <v>92.4</v>
      </c>
      <c r="H46" s="377">
        <f t="shared" si="13"/>
        <v>139.69999999999999</v>
      </c>
      <c r="I46" s="377">
        <f t="shared" si="13"/>
        <v>345.9</v>
      </c>
      <c r="J46" s="377">
        <f t="shared" si="13"/>
        <v>321.5</v>
      </c>
      <c r="K46" s="377">
        <f t="shared" si="13"/>
        <v>177.1</v>
      </c>
      <c r="L46" s="377">
        <f t="shared" si="13"/>
        <v>16.2</v>
      </c>
      <c r="M46" s="377">
        <f t="shared" si="13"/>
        <v>35.4</v>
      </c>
      <c r="N46" s="394">
        <f t="shared" si="13"/>
        <v>9.6999999999999993</v>
      </c>
      <c r="O46" s="379">
        <f t="shared" si="8"/>
        <v>1301.9000000000001</v>
      </c>
      <c r="P46" s="380">
        <f t="shared" si="9"/>
        <v>108.5</v>
      </c>
    </row>
    <row r="47" spans="2:16" ht="22.5" customHeight="1">
      <c r="B47" s="379">
        <f t="shared" ref="B47:N47" si="14">B31</f>
        <v>2021</v>
      </c>
      <c r="C47" s="377">
        <f t="shared" si="14"/>
        <v>32</v>
      </c>
      <c r="D47" s="377">
        <f t="shared" si="14"/>
        <v>18.7</v>
      </c>
      <c r="E47" s="377">
        <f t="shared" si="14"/>
        <v>76.099999999999994</v>
      </c>
      <c r="F47" s="377">
        <f t="shared" si="14"/>
        <v>43.4</v>
      </c>
      <c r="G47" s="377">
        <f t="shared" si="14"/>
        <v>110</v>
      </c>
      <c r="H47" s="377">
        <f t="shared" si="14"/>
        <v>55</v>
      </c>
      <c r="I47" s="377">
        <f t="shared" si="14"/>
        <v>131.30000000000001</v>
      </c>
      <c r="J47" s="377">
        <f t="shared" si="14"/>
        <v>253.7</v>
      </c>
      <c r="K47" s="377">
        <f t="shared" si="14"/>
        <v>215.9</v>
      </c>
      <c r="L47" s="377">
        <f t="shared" si="14"/>
        <v>39.6</v>
      </c>
      <c r="M47" s="377">
        <f t="shared" si="14"/>
        <v>117.8</v>
      </c>
      <c r="N47" s="394">
        <f t="shared" si="14"/>
        <v>14.4</v>
      </c>
      <c r="O47" s="379">
        <f t="shared" si="8"/>
        <v>1107.9000000000001</v>
      </c>
      <c r="P47" s="380">
        <f t="shared" si="9"/>
        <v>92.3</v>
      </c>
    </row>
    <row r="48" spans="2:16" ht="22.5" customHeight="1">
      <c r="B48" s="379">
        <f t="shared" ref="B48:N48" si="15">B32</f>
        <v>2022</v>
      </c>
      <c r="C48" s="377">
        <f t="shared" si="15"/>
        <v>8.4</v>
      </c>
      <c r="D48" s="377">
        <f t="shared" si="15"/>
        <v>5.3</v>
      </c>
      <c r="E48" s="377">
        <f t="shared" si="15"/>
        <v>60.9</v>
      </c>
      <c r="F48" s="377">
        <f t="shared" si="15"/>
        <v>34.799999999999997</v>
      </c>
      <c r="G48" s="377">
        <f t="shared" si="15"/>
        <v>5.7</v>
      </c>
      <c r="H48" s="377">
        <f t="shared" si="15"/>
        <v>225</v>
      </c>
      <c r="I48" s="377">
        <f t="shared" si="15"/>
        <v>119.7</v>
      </c>
      <c r="J48" s="377">
        <f t="shared" si="15"/>
        <v>637.1</v>
      </c>
      <c r="K48" s="377">
        <f t="shared" si="15"/>
        <v>102</v>
      </c>
      <c r="L48" s="377">
        <f t="shared" si="15"/>
        <v>112</v>
      </c>
      <c r="M48" s="377">
        <f t="shared" si="15"/>
        <v>23.3</v>
      </c>
      <c r="N48" s="394">
        <f t="shared" si="15"/>
        <v>14</v>
      </c>
      <c r="O48" s="379">
        <f t="shared" si="8"/>
        <v>1348.2</v>
      </c>
      <c r="P48" s="380">
        <f t="shared" si="9"/>
        <v>112.4</v>
      </c>
    </row>
    <row r="49" spans="2:16" ht="22.5" customHeight="1">
      <c r="B49" s="379">
        <f t="shared" ref="B49:N49" si="16">B33</f>
        <v>2023</v>
      </c>
      <c r="C49" s="377">
        <f t="shared" si="16"/>
        <v>19.2</v>
      </c>
      <c r="D49" s="377">
        <f t="shared" si="16"/>
        <v>0.4</v>
      </c>
      <c r="E49" s="377">
        <f t="shared" si="16"/>
        <v>7.2</v>
      </c>
      <c r="F49" s="377">
        <f t="shared" si="16"/>
        <v>42.4</v>
      </c>
      <c r="G49" s="377">
        <f t="shared" si="16"/>
        <v>190.8</v>
      </c>
      <c r="H49" s="377">
        <f t="shared" si="16"/>
        <v>95.1</v>
      </c>
      <c r="I49" s="377">
        <f t="shared" si="16"/>
        <v>772.2</v>
      </c>
      <c r="J49" s="377">
        <f t="shared" si="16"/>
        <v>107.8</v>
      </c>
      <c r="K49" s="377">
        <f t="shared" si="16"/>
        <v>288.39999999999998</v>
      </c>
      <c r="L49" s="377">
        <f t="shared" si="16"/>
        <v>25.5</v>
      </c>
      <c r="M49" s="377">
        <f t="shared" si="16"/>
        <v>65.2</v>
      </c>
      <c r="N49" s="394">
        <f t="shared" si="16"/>
        <v>112.5</v>
      </c>
      <c r="O49" s="379">
        <f t="shared" si="8"/>
        <v>1726.7</v>
      </c>
      <c r="P49" s="380">
        <f t="shared" si="9"/>
        <v>143.9</v>
      </c>
    </row>
    <row r="50" spans="2:16" ht="22.5" customHeight="1" thickBot="1">
      <c r="B50" s="397">
        <f t="shared" ref="B50:N50" si="17">B34</f>
        <v>2024</v>
      </c>
      <c r="C50" s="388">
        <f t="shared" si="17"/>
        <v>29.5</v>
      </c>
      <c r="D50" s="388">
        <f t="shared" si="17"/>
        <v>92.6</v>
      </c>
      <c r="E50" s="388">
        <f>E34</f>
        <v>35.799999999999997</v>
      </c>
      <c r="F50" s="388">
        <f t="shared" si="17"/>
        <v>48.8</v>
      </c>
      <c r="G50" s="388">
        <f t="shared" si="17"/>
        <v>130.9</v>
      </c>
      <c r="H50" s="388">
        <f t="shared" si="17"/>
        <v>89</v>
      </c>
      <c r="I50" s="388">
        <f t="shared" si="17"/>
        <v>557.29999999999995</v>
      </c>
      <c r="J50" s="388">
        <f t="shared" si="17"/>
        <v>149.69999999999999</v>
      </c>
      <c r="K50" s="388">
        <f t="shared" si="17"/>
        <v>234.9</v>
      </c>
      <c r="L50" s="388">
        <f t="shared" si="17"/>
        <v>58.3</v>
      </c>
      <c r="M50" s="388">
        <f t="shared" si="17"/>
        <v>49</v>
      </c>
      <c r="N50" s="398">
        <f t="shared" si="17"/>
        <v>18.5</v>
      </c>
      <c r="O50" s="397">
        <f t="shared" si="8"/>
        <v>1494.3</v>
      </c>
      <c r="P50" s="389">
        <f t="shared" si="9"/>
        <v>124.5</v>
      </c>
    </row>
    <row r="51" spans="2:16" ht="22.5" customHeight="1">
      <c r="B51" s="399" t="s">
        <v>46</v>
      </c>
      <c r="C51" s="400">
        <f>MAX(C41:C50)</f>
        <v>49.4</v>
      </c>
      <c r="D51" s="400">
        <f t="shared" ref="D51:P51" si="18">MAX(D41:D50)</f>
        <v>92.6</v>
      </c>
      <c r="E51" s="400">
        <f t="shared" si="18"/>
        <v>92</v>
      </c>
      <c r="F51" s="400">
        <f t="shared" si="18"/>
        <v>129.69999999999999</v>
      </c>
      <c r="G51" s="400">
        <f t="shared" si="18"/>
        <v>190.8</v>
      </c>
      <c r="H51" s="400">
        <f t="shared" si="18"/>
        <v>225</v>
      </c>
      <c r="I51" s="400">
        <f t="shared" si="18"/>
        <v>772.2</v>
      </c>
      <c r="J51" s="400">
        <f t="shared" si="18"/>
        <v>637.1</v>
      </c>
      <c r="K51" s="400">
        <f t="shared" si="18"/>
        <v>288.39999999999998</v>
      </c>
      <c r="L51" s="400">
        <f t="shared" si="18"/>
        <v>154.69999999999999</v>
      </c>
      <c r="M51" s="400">
        <f t="shared" si="18"/>
        <v>155.6</v>
      </c>
      <c r="N51" s="401">
        <f t="shared" si="18"/>
        <v>112.5</v>
      </c>
      <c r="O51" s="399">
        <f t="shared" si="18"/>
        <v>1726.7</v>
      </c>
      <c r="P51" s="402">
        <f t="shared" si="18"/>
        <v>143.9</v>
      </c>
    </row>
    <row r="52" spans="2:16" ht="22.5" customHeight="1">
      <c r="B52" s="379" t="s">
        <v>47</v>
      </c>
      <c r="C52" s="377">
        <f>MIN(C41:C50)</f>
        <v>1.9</v>
      </c>
      <c r="D52" s="377">
        <f t="shared" ref="D52:P52" si="19">MIN(D41:D50)</f>
        <v>0.4</v>
      </c>
      <c r="E52" s="377">
        <f t="shared" si="19"/>
        <v>7.2</v>
      </c>
      <c r="F52" s="377">
        <f t="shared" si="19"/>
        <v>16.5</v>
      </c>
      <c r="G52" s="377">
        <f t="shared" si="19"/>
        <v>5.7</v>
      </c>
      <c r="H52" s="377">
        <f t="shared" si="19"/>
        <v>21.1</v>
      </c>
      <c r="I52" s="377">
        <f t="shared" si="19"/>
        <v>94.7</v>
      </c>
      <c r="J52" s="377">
        <f t="shared" si="19"/>
        <v>5.0999999999999996</v>
      </c>
      <c r="K52" s="377">
        <f t="shared" si="19"/>
        <v>13.3</v>
      </c>
      <c r="L52" s="377">
        <f t="shared" si="19"/>
        <v>16.2</v>
      </c>
      <c r="M52" s="377">
        <f t="shared" si="19"/>
        <v>5.6</v>
      </c>
      <c r="N52" s="394">
        <f t="shared" si="19"/>
        <v>9.6999999999999993</v>
      </c>
      <c r="O52" s="379">
        <f>MIN(O41:O50)</f>
        <v>785.4</v>
      </c>
      <c r="P52" s="380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20.8</v>
      </c>
      <c r="D53" s="382">
        <f t="shared" ref="D53:N53" si="20">ROUND(AVERAGE(D41:D50),1)</f>
        <v>35.200000000000003</v>
      </c>
      <c r="E53" s="382">
        <f t="shared" si="20"/>
        <v>37.700000000000003</v>
      </c>
      <c r="F53" s="382">
        <f t="shared" si="20"/>
        <v>67.8</v>
      </c>
      <c r="G53" s="382">
        <f t="shared" si="20"/>
        <v>91</v>
      </c>
      <c r="H53" s="382">
        <f t="shared" si="20"/>
        <v>86</v>
      </c>
      <c r="I53" s="382">
        <f t="shared" si="20"/>
        <v>291.10000000000002</v>
      </c>
      <c r="J53" s="382">
        <f t="shared" si="20"/>
        <v>208.6</v>
      </c>
      <c r="K53" s="382">
        <f t="shared" si="20"/>
        <v>147.19999999999999</v>
      </c>
      <c r="L53" s="382">
        <f t="shared" si="20"/>
        <v>69.5</v>
      </c>
      <c r="M53" s="382">
        <f t="shared" si="20"/>
        <v>64.5</v>
      </c>
      <c r="N53" s="395">
        <f t="shared" si="20"/>
        <v>38</v>
      </c>
      <c r="O53" s="396">
        <f>ROUND(AVERAGE(O41:O50),1)</f>
        <v>1157.3</v>
      </c>
      <c r="P53" s="383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4" workbookViewId="0">
      <selection activeCell="R60" sqref="R60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15.7</v>
      </c>
      <c r="D3" s="349">
        <f>All!D5</f>
        <v>11</v>
      </c>
      <c r="E3" s="349">
        <f>All!E5</f>
        <v>19.600000000000001</v>
      </c>
      <c r="F3" s="349">
        <f>All!F5</f>
        <v>65.5</v>
      </c>
      <c r="G3" s="349">
        <f>All!G5</f>
        <v>49.5</v>
      </c>
      <c r="H3" s="349">
        <f>All!H5</f>
        <v>26.5</v>
      </c>
      <c r="I3" s="349">
        <f>All!I5</f>
        <v>144.5</v>
      </c>
      <c r="J3" s="349">
        <f>All!J5</f>
        <v>996.5</v>
      </c>
      <c r="K3" s="349">
        <f>All!K5</f>
        <v>70.5</v>
      </c>
      <c r="L3" s="349">
        <f>All!L5</f>
        <v>24.5</v>
      </c>
      <c r="M3" s="349">
        <f>All!M5</f>
        <v>23</v>
      </c>
      <c r="N3" s="349">
        <f>All!N5</f>
        <v>12.7</v>
      </c>
      <c r="O3" s="349">
        <f>All!O5</f>
        <v>1459.5</v>
      </c>
      <c r="P3" s="351">
        <f>All!P5</f>
        <v>121.6</v>
      </c>
    </row>
    <row r="4" spans="2:16" hidden="1" outlineLevel="1">
      <c r="B4" s="350">
        <f>All!B6</f>
        <v>1996</v>
      </c>
      <c r="C4" s="349">
        <f>All!C6</f>
        <v>33.4</v>
      </c>
      <c r="D4" s="349">
        <f>All!D6</f>
        <v>6.8</v>
      </c>
      <c r="E4" s="349">
        <f>All!E6</f>
        <v>104.5</v>
      </c>
      <c r="F4" s="349">
        <f>All!F6</f>
        <v>34</v>
      </c>
      <c r="G4" s="349">
        <f>All!G6</f>
        <v>22.5</v>
      </c>
      <c r="H4" s="349">
        <f>All!H6</f>
        <v>235</v>
      </c>
      <c r="I4" s="349">
        <f>All!I6</f>
        <v>192.5</v>
      </c>
      <c r="J4" s="349">
        <f>All!J6</f>
        <v>44.5</v>
      </c>
      <c r="K4" s="349">
        <f>All!K6</f>
        <v>14</v>
      </c>
      <c r="L4" s="349">
        <f>All!L6</f>
        <v>106.5</v>
      </c>
      <c r="M4" s="349">
        <f>All!M6</f>
        <v>74.2</v>
      </c>
      <c r="N4" s="349">
        <f>All!N6</f>
        <v>31.7</v>
      </c>
      <c r="O4" s="349">
        <f>All!O6</f>
        <v>899.6</v>
      </c>
      <c r="P4" s="351">
        <f>All!P6</f>
        <v>75</v>
      </c>
    </row>
    <row r="5" spans="2:16" hidden="1" outlineLevel="1">
      <c r="B5" s="350">
        <f>All!B7</f>
        <v>1997</v>
      </c>
      <c r="C5" s="349">
        <f>All!C7</f>
        <v>15.1</v>
      </c>
      <c r="D5" s="349">
        <f>All!D7</f>
        <v>38.4</v>
      </c>
      <c r="E5" s="349">
        <f>All!E7</f>
        <v>30.5</v>
      </c>
      <c r="F5" s="349">
        <f>All!F7</f>
        <v>57.5</v>
      </c>
      <c r="G5" s="349">
        <f>All!G7</f>
        <v>203</v>
      </c>
      <c r="H5" s="349">
        <f>All!H7</f>
        <v>272</v>
      </c>
      <c r="I5" s="349">
        <f>All!I7</f>
        <v>353.5</v>
      </c>
      <c r="J5" s="349">
        <f>All!J7</f>
        <v>211.5</v>
      </c>
      <c r="K5" s="349">
        <f>All!K7</f>
        <v>23</v>
      </c>
      <c r="L5" s="349">
        <f>All!L7</f>
        <v>10</v>
      </c>
      <c r="M5" s="349">
        <f>All!M7</f>
        <v>193.5</v>
      </c>
      <c r="N5" s="349">
        <f>All!N7</f>
        <v>34.299999999999997</v>
      </c>
      <c r="O5" s="349">
        <f>All!O7</f>
        <v>1442.3</v>
      </c>
      <c r="P5" s="351">
        <f>All!P7</f>
        <v>120.2</v>
      </c>
    </row>
    <row r="6" spans="2:16" hidden="1" outlineLevel="1">
      <c r="B6" s="350">
        <f>All!B8</f>
        <v>1998</v>
      </c>
      <c r="C6" s="349">
        <f>All!C8</f>
        <v>29.9</v>
      </c>
      <c r="D6" s="349">
        <f>All!D8</f>
        <v>40.200000000000003</v>
      </c>
      <c r="E6" s="349">
        <f>All!E8</f>
        <v>30.5</v>
      </c>
      <c r="F6" s="349">
        <f>All!F8</f>
        <v>138</v>
      </c>
      <c r="G6" s="349">
        <f>All!G8</f>
        <v>100</v>
      </c>
      <c r="H6" s="349">
        <f>All!H8</f>
        <v>209.5</v>
      </c>
      <c r="I6" s="349">
        <f>All!I8</f>
        <v>263</v>
      </c>
      <c r="J6" s="349">
        <f>All!J8</f>
        <v>341.7</v>
      </c>
      <c r="K6" s="349">
        <f>All!K8</f>
        <v>150.30000000000001</v>
      </c>
      <c r="L6" s="349">
        <f>All!L8</f>
        <v>61</v>
      </c>
      <c r="M6" s="349">
        <f>All!M8</f>
        <v>29.3</v>
      </c>
      <c r="N6" s="349">
        <f>All!N8</f>
        <v>3.8</v>
      </c>
      <c r="O6" s="349">
        <f>All!O8</f>
        <v>1397.2</v>
      </c>
      <c r="P6" s="351">
        <f>All!P8</f>
        <v>116.4</v>
      </c>
    </row>
    <row r="7" spans="2:16" hidden="1" outlineLevel="1">
      <c r="B7" s="350">
        <f>All!B9</f>
        <v>1999</v>
      </c>
      <c r="C7" s="349">
        <f>All!C9</f>
        <v>7.9</v>
      </c>
      <c r="D7" s="349">
        <f>All!D9</f>
        <v>9.5</v>
      </c>
      <c r="E7" s="349">
        <f>All!E9</f>
        <v>71</v>
      </c>
      <c r="F7" s="349">
        <f>All!F9</f>
        <v>88.5</v>
      </c>
      <c r="G7" s="349">
        <f>All!G9</f>
        <v>124.5</v>
      </c>
      <c r="H7" s="349">
        <f>All!H9</f>
        <v>192.5</v>
      </c>
      <c r="I7" s="349">
        <f>All!I9</f>
        <v>98</v>
      </c>
      <c r="J7" s="349">
        <f>All!J9</f>
        <v>180</v>
      </c>
      <c r="K7" s="349">
        <f>All!K9</f>
        <v>292.5</v>
      </c>
      <c r="L7" s="349">
        <f>All!L9</f>
        <v>169</v>
      </c>
      <c r="M7" s="349">
        <f>All!M9</f>
        <v>24.9</v>
      </c>
      <c r="N7" s="349">
        <f>All!N9</f>
        <v>25.8</v>
      </c>
      <c r="O7" s="349">
        <f>All!O9</f>
        <v>1284.0999999999999</v>
      </c>
      <c r="P7" s="351">
        <f>All!P9</f>
        <v>107</v>
      </c>
    </row>
    <row r="8" spans="2:16" hidden="1" outlineLevel="1">
      <c r="B8" s="350">
        <f>All!B10</f>
        <v>2000</v>
      </c>
      <c r="C8" s="349">
        <f>All!C10</f>
        <v>42.1</v>
      </c>
      <c r="D8" s="349">
        <f>All!D10</f>
        <v>3.2</v>
      </c>
      <c r="E8" s="349">
        <f>All!E10</f>
        <v>7</v>
      </c>
      <c r="F8" s="349">
        <f>All!F10</f>
        <v>35</v>
      </c>
      <c r="G8" s="349">
        <f>All!G10</f>
        <v>53.5</v>
      </c>
      <c r="H8" s="349">
        <f>All!H10</f>
        <v>159.5</v>
      </c>
      <c r="I8" s="349">
        <f>All!I10</f>
        <v>155</v>
      </c>
      <c r="J8" s="349">
        <f>All!J10</f>
        <v>701.5</v>
      </c>
      <c r="K8" s="349">
        <f>All!K10</f>
        <v>241</v>
      </c>
      <c r="L8" s="349">
        <f>All!L10</f>
        <v>46</v>
      </c>
      <c r="M8" s="349">
        <f>All!M10</f>
        <v>39.5</v>
      </c>
      <c r="N8" s="349">
        <f>All!N10</f>
        <v>32.1</v>
      </c>
      <c r="O8" s="349">
        <f>All!O10</f>
        <v>1515.4</v>
      </c>
      <c r="P8" s="351">
        <f>All!P10</f>
        <v>126.3</v>
      </c>
    </row>
    <row r="9" spans="2:16" hidden="1" outlineLevel="1">
      <c r="B9" s="350">
        <f>All!B11</f>
        <v>2001</v>
      </c>
      <c r="C9" s="349">
        <f>All!C11</f>
        <v>73.3</v>
      </c>
      <c r="D9" s="349">
        <f>All!D11</f>
        <v>46</v>
      </c>
      <c r="E9" s="349">
        <f>All!E11</f>
        <v>15.9</v>
      </c>
      <c r="F9" s="349">
        <f>All!F11</f>
        <v>26</v>
      </c>
      <c r="G9" s="349">
        <f>All!G11</f>
        <v>17</v>
      </c>
      <c r="H9" s="349">
        <f>All!H11</f>
        <v>129</v>
      </c>
      <c r="I9" s="349">
        <f>All!I11</f>
        <v>286.5</v>
      </c>
      <c r="J9" s="349">
        <f>All!J11</f>
        <v>170</v>
      </c>
      <c r="K9" s="349">
        <f>All!K11</f>
        <v>10</v>
      </c>
      <c r="L9" s="349">
        <f>All!L11</f>
        <v>85</v>
      </c>
      <c r="M9" s="349">
        <f>All!M11</f>
        <v>13</v>
      </c>
      <c r="N9" s="349">
        <f>All!N11</f>
        <v>32</v>
      </c>
      <c r="O9" s="349">
        <f>All!O11</f>
        <v>903.7</v>
      </c>
      <c r="P9" s="351">
        <f>All!P11</f>
        <v>75.3</v>
      </c>
    </row>
    <row r="10" spans="2:16" hidden="1" outlineLevel="1">
      <c r="B10" s="350">
        <f>All!B12</f>
        <v>2002</v>
      </c>
      <c r="C10" s="349">
        <f>All!C12</f>
        <v>50.8</v>
      </c>
      <c r="D10" s="349">
        <f>All!D12</f>
        <v>5.5</v>
      </c>
      <c r="E10" s="349">
        <f>All!E12</f>
        <v>32</v>
      </c>
      <c r="F10" s="349">
        <f>All!F12</f>
        <v>169</v>
      </c>
      <c r="G10" s="349">
        <f>All!G12</f>
        <v>155.5</v>
      </c>
      <c r="H10" s="349">
        <f>All!H12</f>
        <v>72</v>
      </c>
      <c r="I10" s="349">
        <f>All!I12</f>
        <v>217.5</v>
      </c>
      <c r="J10" s="349">
        <f>All!J12</f>
        <v>477</v>
      </c>
      <c r="K10" s="349">
        <f>All!K12</f>
        <v>27</v>
      </c>
      <c r="L10" s="349">
        <f>All!L12</f>
        <v>134</v>
      </c>
      <c r="M10" s="349">
        <f>All!M12</f>
        <v>61.1</v>
      </c>
      <c r="N10" s="349">
        <f>All!N12</f>
        <v>51.8</v>
      </c>
      <c r="O10" s="349">
        <f>All!O12</f>
        <v>1453.2</v>
      </c>
      <c r="P10" s="351">
        <f>All!P12</f>
        <v>121.1</v>
      </c>
    </row>
    <row r="11" spans="2:16" hidden="1" outlineLevel="1">
      <c r="B11" s="350">
        <f>All!B13</f>
        <v>2003</v>
      </c>
      <c r="C11" s="349">
        <f>All!C13</f>
        <v>30.7</v>
      </c>
      <c r="D11" s="349">
        <f>All!D13</f>
        <v>44.5</v>
      </c>
      <c r="E11" s="349">
        <f>All!E13</f>
        <v>39.5</v>
      </c>
      <c r="F11" s="349">
        <f>All!F13</f>
        <v>168.5</v>
      </c>
      <c r="G11" s="349">
        <f>All!G13</f>
        <v>78.5</v>
      </c>
      <c r="H11" s="349">
        <f>All!H13</f>
        <v>153</v>
      </c>
      <c r="I11" s="349">
        <f>All!I13</f>
        <v>309.5</v>
      </c>
      <c r="J11" s="349">
        <f>All!J13</f>
        <v>310</v>
      </c>
      <c r="K11" s="349">
        <f>All!K13</f>
        <v>128</v>
      </c>
      <c r="L11" s="349">
        <f>All!L13</f>
        <v>23</v>
      </c>
      <c r="M11" s="349">
        <f>All!M13</f>
        <v>45.5</v>
      </c>
      <c r="N11" s="349">
        <f>All!N13</f>
        <v>13</v>
      </c>
      <c r="O11" s="349">
        <f>All!O13</f>
        <v>1343.7</v>
      </c>
      <c r="P11" s="351">
        <f>All!P13</f>
        <v>112</v>
      </c>
    </row>
    <row r="12" spans="2:16" hidden="1" outlineLevel="1">
      <c r="B12" s="350">
        <f>All!B14</f>
        <v>2004</v>
      </c>
      <c r="C12" s="349">
        <f>All!C14</f>
        <v>22.1</v>
      </c>
      <c r="D12" s="349">
        <f>All!D14</f>
        <v>28.5</v>
      </c>
      <c r="E12" s="349">
        <f>All!E14</f>
        <v>45.7</v>
      </c>
      <c r="F12" s="349">
        <f>All!F14</f>
        <v>58</v>
      </c>
      <c r="G12" s="349">
        <f>All!G14</f>
        <v>105.5</v>
      </c>
      <c r="H12" s="349">
        <f>All!H14</f>
        <v>234.5</v>
      </c>
      <c r="I12" s="349">
        <f>All!I14</f>
        <v>263.5</v>
      </c>
      <c r="J12" s="349">
        <f>All!J14</f>
        <v>164</v>
      </c>
      <c r="K12" s="349">
        <f>All!K14</f>
        <v>195</v>
      </c>
      <c r="L12" s="349">
        <f>All!L14</f>
        <v>4</v>
      </c>
      <c r="M12" s="349">
        <f>All!M14</f>
        <v>56.5</v>
      </c>
      <c r="N12" s="349">
        <f>All!N14</f>
        <v>38.9</v>
      </c>
      <c r="O12" s="349">
        <f>All!O14</f>
        <v>1216.2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5.8</v>
      </c>
      <c r="D13" s="349">
        <f>All!D15</f>
        <v>35.799999999999997</v>
      </c>
      <c r="E13" s="349">
        <f>All!E15</f>
        <v>30</v>
      </c>
      <c r="F13" s="349">
        <f>All!F15</f>
        <v>73.5</v>
      </c>
      <c r="G13" s="349">
        <f>All!G15</f>
        <v>48.5</v>
      </c>
      <c r="H13" s="349">
        <f>All!H15</f>
        <v>156</v>
      </c>
      <c r="I13" s="349">
        <f>All!I15</f>
        <v>260.5</v>
      </c>
      <c r="J13" s="349">
        <f>All!J15</f>
        <v>291.5</v>
      </c>
      <c r="K13" s="349">
        <f>All!K15</f>
        <v>282.5</v>
      </c>
      <c r="L13" s="349">
        <f>All!L15</f>
        <v>21</v>
      </c>
      <c r="M13" s="349">
        <f>All!M15</f>
        <v>18</v>
      </c>
      <c r="N13" s="349">
        <f>All!N15</f>
        <v>43.4</v>
      </c>
      <c r="O13" s="349">
        <f>All!O15</f>
        <v>1266.5</v>
      </c>
      <c r="P13" s="351">
        <f>All!P15</f>
        <v>105.5</v>
      </c>
    </row>
    <row r="14" spans="2:16" hidden="1" outlineLevel="1">
      <c r="B14" s="350">
        <f>All!B16</f>
        <v>2006</v>
      </c>
      <c r="C14" s="349">
        <f>All!C16</f>
        <v>27</v>
      </c>
      <c r="D14" s="349">
        <f>All!D16</f>
        <v>25.9</v>
      </c>
      <c r="E14" s="349">
        <f>All!E16</f>
        <v>10.6</v>
      </c>
      <c r="F14" s="349">
        <f>All!F16</f>
        <v>81.5</v>
      </c>
      <c r="G14" s="349">
        <f>All!G16</f>
        <v>94.5</v>
      </c>
      <c r="H14" s="349">
        <f>All!H16</f>
        <v>114.5</v>
      </c>
      <c r="I14" s="349">
        <f>All!I16</f>
        <v>321</v>
      </c>
      <c r="J14" s="349">
        <f>All!J16</f>
        <v>21.5</v>
      </c>
      <c r="K14" s="349">
        <f>All!K16</f>
        <v>23.5</v>
      </c>
      <c r="L14" s="349">
        <f>All!L16</f>
        <v>24.5</v>
      </c>
      <c r="M14" s="349">
        <f>All!M16</f>
        <v>61.5</v>
      </c>
      <c r="N14" s="349">
        <f>All!N16</f>
        <v>25.4</v>
      </c>
      <c r="O14" s="349">
        <f>All!O16</f>
        <v>831.4</v>
      </c>
      <c r="P14" s="351">
        <f>All!P16</f>
        <v>69.3</v>
      </c>
    </row>
    <row r="15" spans="2:16" hidden="1" outlineLevel="1">
      <c r="B15" s="350">
        <f>All!B17</f>
        <v>2007</v>
      </c>
      <c r="C15" s="349">
        <f>All!C17</f>
        <v>23.4</v>
      </c>
      <c r="D15" s="349">
        <f>All!D17</f>
        <v>29.8</v>
      </c>
      <c r="E15" s="349">
        <f>All!E17</f>
        <v>102</v>
      </c>
      <c r="F15" s="349">
        <f>All!F17</f>
        <v>29.5</v>
      </c>
      <c r="G15" s="349">
        <f>All!G17</f>
        <v>79</v>
      </c>
      <c r="H15" s="349">
        <f>All!H17</f>
        <v>85</v>
      </c>
      <c r="I15" s="349">
        <f>All!I17</f>
        <v>214</v>
      </c>
      <c r="J15" s="349">
        <f>All!J17</f>
        <v>239.5</v>
      </c>
      <c r="K15" s="349">
        <f>All!K17</f>
        <v>384</v>
      </c>
      <c r="L15" s="349">
        <f>All!L17</f>
        <v>59</v>
      </c>
      <c r="M15" s="349">
        <f>All!M17</f>
        <v>17.5</v>
      </c>
      <c r="N15" s="349">
        <f>All!N17</f>
        <v>33.1</v>
      </c>
      <c r="O15" s="349">
        <f>All!O17</f>
        <v>1295.8</v>
      </c>
      <c r="P15" s="351">
        <f>All!P17</f>
        <v>108</v>
      </c>
    </row>
    <row r="16" spans="2:16" hidden="1" outlineLevel="1">
      <c r="B16" s="350">
        <f>All!B18</f>
        <v>2008</v>
      </c>
      <c r="C16" s="349">
        <f>All!C18</f>
        <v>20.9</v>
      </c>
      <c r="D16" s="349">
        <f>All!D18</f>
        <v>10.8</v>
      </c>
      <c r="E16" s="349">
        <f>All!E18</f>
        <v>48.2</v>
      </c>
      <c r="F16" s="349">
        <f>All!F18</f>
        <v>40.5</v>
      </c>
      <c r="G16" s="349">
        <f>All!G18</f>
        <v>78.900000000000006</v>
      </c>
      <c r="H16" s="349">
        <f>All!H18</f>
        <v>101.3</v>
      </c>
      <c r="I16" s="349">
        <f>All!I18</f>
        <v>257.2</v>
      </c>
      <c r="J16" s="349">
        <f>All!J18</f>
        <v>119.5</v>
      </c>
      <c r="K16" s="349">
        <f>All!K18</f>
        <v>46.9</v>
      </c>
      <c r="L16" s="349">
        <f>All!L18</f>
        <v>26.7</v>
      </c>
      <c r="M16" s="349">
        <f>All!M18</f>
        <v>37.6</v>
      </c>
      <c r="N16" s="349">
        <f>All!N18</f>
        <v>25</v>
      </c>
      <c r="O16" s="349">
        <f>All!O18</f>
        <v>813.5</v>
      </c>
      <c r="P16" s="351">
        <f>All!P18</f>
        <v>67.8</v>
      </c>
    </row>
    <row r="17" spans="2:16" hidden="1" outlineLevel="1">
      <c r="B17" s="350">
        <f>All!B19</f>
        <v>2009</v>
      </c>
      <c r="C17" s="349">
        <f>All!C19</f>
        <v>18.5</v>
      </c>
      <c r="D17" s="349">
        <f>All!D19</f>
        <v>23.3</v>
      </c>
      <c r="E17" s="349">
        <f>All!E19</f>
        <v>55.1</v>
      </c>
      <c r="F17" s="349">
        <f>All!F19</f>
        <v>41.5</v>
      </c>
      <c r="G17" s="349">
        <f>All!G19</f>
        <v>154.5</v>
      </c>
      <c r="H17" s="349">
        <f>All!H19</f>
        <v>115.1</v>
      </c>
      <c r="I17" s="349">
        <f>All!I19</f>
        <v>320.89999999999998</v>
      </c>
      <c r="J17" s="349">
        <f>All!J19</f>
        <v>176.6</v>
      </c>
      <c r="K17" s="349">
        <f>All!K19</f>
        <v>25.5</v>
      </c>
      <c r="L17" s="349">
        <f>All!L19</f>
        <v>39.5</v>
      </c>
      <c r="M17" s="349">
        <f>All!M19</f>
        <v>52.9</v>
      </c>
      <c r="N17" s="349">
        <f>All!N19</f>
        <v>58</v>
      </c>
      <c r="O17" s="349">
        <f>All!O19</f>
        <v>1081.4000000000001</v>
      </c>
      <c r="P17" s="351">
        <f>All!P19</f>
        <v>90.1</v>
      </c>
    </row>
    <row r="18" spans="2:16" hidden="1" outlineLevel="1">
      <c r="B18" s="350">
        <f>All!B20</f>
        <v>2010</v>
      </c>
      <c r="C18" s="349">
        <f>All!C20</f>
        <v>30.1</v>
      </c>
      <c r="D18" s="349">
        <f>All!D20</f>
        <v>73.5</v>
      </c>
      <c r="E18" s="349">
        <f>All!E20</f>
        <v>75.900000000000006</v>
      </c>
      <c r="F18" s="349">
        <f>All!F20</f>
        <v>58.5</v>
      </c>
      <c r="G18" s="349">
        <f>All!G20</f>
        <v>122.8</v>
      </c>
      <c r="H18" s="349">
        <f>All!H20</f>
        <v>60.8</v>
      </c>
      <c r="I18" s="349">
        <f>All!I20</f>
        <v>396.5</v>
      </c>
      <c r="J18" s="349">
        <f>All!J20</f>
        <v>402.7</v>
      </c>
      <c r="K18" s="349">
        <f>All!K20</f>
        <v>213.1</v>
      </c>
      <c r="L18" s="349">
        <f>All!L20</f>
        <v>19.2</v>
      </c>
      <c r="M18" s="349">
        <f>All!M20</f>
        <v>16.3</v>
      </c>
      <c r="N18" s="349">
        <f>All!N20</f>
        <v>32.9</v>
      </c>
      <c r="O18" s="349">
        <f>All!O20</f>
        <v>1502.3</v>
      </c>
      <c r="P18" s="351">
        <f>All!P20</f>
        <v>125.2</v>
      </c>
    </row>
    <row r="19" spans="2:16" hidden="1" outlineLevel="1">
      <c r="B19" s="350">
        <f>All!B21</f>
        <v>2011</v>
      </c>
      <c r="C19" s="349">
        <f>All!C21</f>
        <v>11.1</v>
      </c>
      <c r="D19" s="349">
        <f>All!D21</f>
        <v>37.5</v>
      </c>
      <c r="E19" s="349">
        <f>All!E21</f>
        <v>18</v>
      </c>
      <c r="F19" s="349">
        <f>All!F21</f>
        <v>72.099999999999994</v>
      </c>
      <c r="G19" s="349">
        <f>All!G21</f>
        <v>115.3</v>
      </c>
      <c r="H19" s="349">
        <f>All!H21</f>
        <v>318</v>
      </c>
      <c r="I19" s="349">
        <f>All!I21</f>
        <v>723.1</v>
      </c>
      <c r="J19" s="349">
        <f>All!J21</f>
        <v>289.39999999999998</v>
      </c>
      <c r="K19" s="349">
        <f>All!K21</f>
        <v>70.8</v>
      </c>
      <c r="L19" s="349">
        <f>All!L21</f>
        <v>13.9</v>
      </c>
      <c r="M19" s="349">
        <f>All!M21</f>
        <v>61.3</v>
      </c>
      <c r="N19" s="349">
        <f>All!N21</f>
        <v>12.5</v>
      </c>
      <c r="O19" s="349">
        <f>All!O21</f>
        <v>1743</v>
      </c>
      <c r="P19" s="351">
        <f>All!P21</f>
        <v>145.30000000000001</v>
      </c>
    </row>
    <row r="20" spans="2:16" hidden="1" outlineLevel="1">
      <c r="B20" s="350">
        <f>All!B22</f>
        <v>2012</v>
      </c>
      <c r="C20" s="349">
        <f>All!C22</f>
        <v>24.2</v>
      </c>
      <c r="D20" s="349">
        <f>All!D22</f>
        <v>9.1999999999999993</v>
      </c>
      <c r="E20" s="349">
        <f>All!E22</f>
        <v>45</v>
      </c>
      <c r="F20" s="349">
        <f>All!F22</f>
        <v>68.900000000000006</v>
      </c>
      <c r="G20" s="349">
        <f>All!G22</f>
        <v>14.6</v>
      </c>
      <c r="H20" s="349">
        <f>All!H22</f>
        <v>76.8</v>
      </c>
      <c r="I20" s="349">
        <f>All!I22</f>
        <v>231.1</v>
      </c>
      <c r="J20" s="349">
        <f>All!J22</f>
        <v>450.2</v>
      </c>
      <c r="K20" s="349">
        <f>All!K22</f>
        <v>207.7</v>
      </c>
      <c r="L20" s="349">
        <f>All!L22</f>
        <v>65</v>
      </c>
      <c r="M20" s="349">
        <f>All!M22</f>
        <v>61.1</v>
      </c>
      <c r="N20" s="349">
        <f>All!N22</f>
        <v>65.2</v>
      </c>
      <c r="O20" s="349">
        <f>All!O22</f>
        <v>1319</v>
      </c>
      <c r="P20" s="351">
        <f>All!P22</f>
        <v>109.9</v>
      </c>
    </row>
    <row r="21" spans="2:16" hidden="1" outlineLevel="1">
      <c r="B21" s="350">
        <f>All!B23</f>
        <v>2013</v>
      </c>
      <c r="C21" s="349">
        <f>All!C23</f>
        <v>28.4</v>
      </c>
      <c r="D21" s="349">
        <f>All!D23</f>
        <v>40.700000000000003</v>
      </c>
      <c r="E21" s="349">
        <f>All!E23</f>
        <v>53.4</v>
      </c>
      <c r="F21" s="349">
        <f>All!F23</f>
        <v>68.2</v>
      </c>
      <c r="G21" s="349">
        <f>All!G23</f>
        <v>116.6</v>
      </c>
      <c r="H21" s="349">
        <f>All!H23</f>
        <v>159.9</v>
      </c>
      <c r="I21" s="349">
        <f>All!I23</f>
        <v>267.5</v>
      </c>
      <c r="J21" s="349">
        <f>All!J23</f>
        <v>214.6</v>
      </c>
      <c r="K21" s="349">
        <f>All!K23</f>
        <v>320</v>
      </c>
      <c r="L21" s="349">
        <f>All!L23</f>
        <v>10.9</v>
      </c>
      <c r="M21" s="349">
        <f>All!M23</f>
        <v>81.099999999999994</v>
      </c>
      <c r="N21" s="349">
        <f>All!N23</f>
        <v>26.4</v>
      </c>
      <c r="O21" s="349">
        <f>All!O23</f>
        <v>1387.7</v>
      </c>
      <c r="P21" s="351">
        <f>All!P23</f>
        <v>115.6</v>
      </c>
    </row>
    <row r="22" spans="2:16" hidden="1" outlineLevel="1">
      <c r="B22" s="350">
        <f>All!B24</f>
        <v>2014</v>
      </c>
      <c r="C22" s="349">
        <f>All!C24</f>
        <v>3.4</v>
      </c>
      <c r="D22" s="349">
        <f>All!D24</f>
        <v>20.5</v>
      </c>
      <c r="E22" s="349">
        <f>All!E24</f>
        <v>56.3</v>
      </c>
      <c r="F22" s="349">
        <f>All!F24</f>
        <v>70</v>
      </c>
      <c r="G22" s="349">
        <f>All!G24</f>
        <v>47.1</v>
      </c>
      <c r="H22" s="349">
        <f>All!H24</f>
        <v>125.8</v>
      </c>
      <c r="I22" s="349">
        <f>All!I24</f>
        <v>104</v>
      </c>
      <c r="J22" s="349">
        <f>All!J24</f>
        <v>168.5</v>
      </c>
      <c r="K22" s="349">
        <f>All!K24</f>
        <v>152</v>
      </c>
      <c r="L22" s="349">
        <f>All!L24</f>
        <v>156</v>
      </c>
      <c r="M22" s="349">
        <f>All!M24</f>
        <v>39.9</v>
      </c>
      <c r="N22" s="349">
        <f>All!N24</f>
        <v>66.599999999999994</v>
      </c>
      <c r="O22" s="349">
        <f>All!O24</f>
        <v>1010.1</v>
      </c>
      <c r="P22" s="351">
        <f>All!P24</f>
        <v>84.2</v>
      </c>
    </row>
    <row r="23" spans="2:16" collapsed="1">
      <c r="B23" s="350">
        <f>All!B25</f>
        <v>2015</v>
      </c>
      <c r="C23" s="349">
        <f>All!C25</f>
        <v>29.9</v>
      </c>
      <c r="D23" s="349">
        <f>All!D25</f>
        <v>23.4</v>
      </c>
      <c r="E23" s="349">
        <f>All!E25</f>
        <v>30.9</v>
      </c>
      <c r="F23" s="349">
        <f>All!F25</f>
        <v>129.69999999999999</v>
      </c>
      <c r="G23" s="349">
        <f>All!G25</f>
        <v>38.799999999999997</v>
      </c>
      <c r="H23" s="349">
        <f>All!H25</f>
        <v>83.9</v>
      </c>
      <c r="I23" s="349">
        <f>All!I25</f>
        <v>94.7</v>
      </c>
      <c r="J23" s="349">
        <f>All!J25</f>
        <v>30.2</v>
      </c>
      <c r="K23" s="349">
        <f>All!K25</f>
        <v>13.3</v>
      </c>
      <c r="L23" s="349">
        <f>All!L25</f>
        <v>90</v>
      </c>
      <c r="M23" s="349">
        <f>All!M25</f>
        <v>155.6</v>
      </c>
      <c r="N23" s="349">
        <f>All!N25</f>
        <v>65</v>
      </c>
      <c r="O23" s="349">
        <f>All!O25</f>
        <v>785.4</v>
      </c>
      <c r="P23" s="351">
        <f>All!P25</f>
        <v>65.5</v>
      </c>
    </row>
    <row r="24" spans="2:16">
      <c r="B24" s="350">
        <f>All!B26</f>
        <v>2016</v>
      </c>
      <c r="C24" s="349">
        <f>All!C26</f>
        <v>7.8</v>
      </c>
      <c r="D24" s="349">
        <f>All!D26</f>
        <v>54.2</v>
      </c>
      <c r="E24" s="349">
        <f>All!E26</f>
        <v>18.7</v>
      </c>
      <c r="F24" s="349">
        <f>All!F26</f>
        <v>105.1</v>
      </c>
      <c r="G24" s="349">
        <f>All!G26</f>
        <v>146.5</v>
      </c>
      <c r="H24" s="349">
        <f>All!H26</f>
        <v>23.7</v>
      </c>
      <c r="I24" s="349">
        <f>All!I26</f>
        <v>200.2</v>
      </c>
      <c r="J24" s="349">
        <f>All!J26</f>
        <v>5.0999999999999996</v>
      </c>
      <c r="K24" s="349">
        <f>All!K26</f>
        <v>73.400000000000006</v>
      </c>
      <c r="L24" s="349">
        <f>All!L26</f>
        <v>108</v>
      </c>
      <c r="M24" s="349">
        <f>All!M26</f>
        <v>5.6</v>
      </c>
      <c r="N24" s="349">
        <f>All!N26</f>
        <v>44.5</v>
      </c>
      <c r="O24" s="349">
        <f>All!O26</f>
        <v>792.8</v>
      </c>
      <c r="P24" s="351">
        <f>All!P26</f>
        <v>66.099999999999994</v>
      </c>
    </row>
    <row r="25" spans="2:16">
      <c r="B25" s="350">
        <f>All!B27</f>
        <v>2017</v>
      </c>
      <c r="C25" s="349">
        <f>All!C27</f>
        <v>14.8</v>
      </c>
      <c r="D25" s="349">
        <f>All!D27</f>
        <v>30.2</v>
      </c>
      <c r="E25" s="349">
        <f>All!E27</f>
        <v>14.4</v>
      </c>
      <c r="F25" s="349">
        <f>All!F27</f>
        <v>57.6</v>
      </c>
      <c r="G25" s="349">
        <f>All!G27</f>
        <v>58.9</v>
      </c>
      <c r="H25" s="349">
        <f>All!H27</f>
        <v>21.1</v>
      </c>
      <c r="I25" s="349">
        <f>All!I27</f>
        <v>278.10000000000002</v>
      </c>
      <c r="J25" s="349">
        <f>All!J27</f>
        <v>210</v>
      </c>
      <c r="K25" s="349">
        <f>All!K27</f>
        <v>90</v>
      </c>
      <c r="L25" s="349">
        <f>All!L27</f>
        <v>26.6</v>
      </c>
      <c r="M25" s="349">
        <f>All!M27</f>
        <v>15.9</v>
      </c>
      <c r="N25" s="349">
        <f>All!N27</f>
        <v>38.6</v>
      </c>
      <c r="O25" s="349">
        <f>All!O27</f>
        <v>856.2</v>
      </c>
      <c r="P25" s="351">
        <f>All!P27</f>
        <v>71.400000000000006</v>
      </c>
    </row>
    <row r="26" spans="2:16">
      <c r="B26" s="350">
        <f>All!B28</f>
        <v>2018</v>
      </c>
      <c r="C26" s="349">
        <f>All!C28</f>
        <v>15</v>
      </c>
      <c r="D26" s="349">
        <f>All!D28</f>
        <v>33.6</v>
      </c>
      <c r="E26" s="349">
        <f>All!E28</f>
        <v>92</v>
      </c>
      <c r="F26" s="349">
        <f>All!F28</f>
        <v>128.1</v>
      </c>
      <c r="G26" s="349">
        <f>All!G28</f>
        <v>104.5</v>
      </c>
      <c r="H26" s="349">
        <f>All!H28</f>
        <v>71</v>
      </c>
      <c r="I26" s="349">
        <f>All!I28</f>
        <v>262.7</v>
      </c>
      <c r="J26" s="349">
        <f>All!J28</f>
        <v>239.6</v>
      </c>
      <c r="K26" s="349">
        <f>All!K28</f>
        <v>158.19999999999999</v>
      </c>
      <c r="L26" s="349">
        <f>All!L28</f>
        <v>154.69999999999999</v>
      </c>
      <c r="M26" s="349">
        <f>All!M28</f>
        <v>46.7</v>
      </c>
      <c r="N26" s="349">
        <f>All!N28</f>
        <v>31.1</v>
      </c>
      <c r="O26" s="349">
        <f>All!O28</f>
        <v>1337.2</v>
      </c>
      <c r="P26" s="351">
        <f>All!P28</f>
        <v>111.4</v>
      </c>
    </row>
    <row r="27" spans="2:16">
      <c r="B27" s="350">
        <f>All!B29</f>
        <v>2019</v>
      </c>
      <c r="C27" s="349">
        <f>All!C29</f>
        <v>1.9</v>
      </c>
      <c r="D27" s="349">
        <f>All!D29</f>
        <v>17.8</v>
      </c>
      <c r="E27" s="349">
        <f>All!E29</f>
        <v>18.2</v>
      </c>
      <c r="F27" s="349">
        <f>All!F29</f>
        <v>71.900000000000006</v>
      </c>
      <c r="G27" s="349">
        <f>All!G29</f>
        <v>31.3</v>
      </c>
      <c r="H27" s="349">
        <f>All!H29</f>
        <v>56</v>
      </c>
      <c r="I27" s="349">
        <f>All!I29</f>
        <v>149</v>
      </c>
      <c r="J27" s="349">
        <f>All!J29</f>
        <v>131.30000000000001</v>
      </c>
      <c r="K27" s="349">
        <f>All!K29</f>
        <v>118.7</v>
      </c>
      <c r="L27" s="349">
        <f>All!L29</f>
        <v>63.9</v>
      </c>
      <c r="M27" s="349">
        <f>All!M29</f>
        <v>130.6</v>
      </c>
      <c r="N27" s="349">
        <f>All!N29</f>
        <v>31.3</v>
      </c>
      <c r="O27" s="349">
        <f>All!O29</f>
        <v>821.9</v>
      </c>
      <c r="P27" s="351">
        <f>All!P29</f>
        <v>68.5</v>
      </c>
    </row>
    <row r="28" spans="2:16">
      <c r="B28" s="350">
        <f>All!B30</f>
        <v>2020</v>
      </c>
      <c r="C28" s="349">
        <f>All!C30</f>
        <v>49.4</v>
      </c>
      <c r="D28" s="349">
        <f>All!D30</f>
        <v>75.3</v>
      </c>
      <c r="E28" s="349">
        <f>All!E30</f>
        <v>22.8</v>
      </c>
      <c r="F28" s="349">
        <f>All!F30</f>
        <v>16.5</v>
      </c>
      <c r="G28" s="349">
        <f>All!G30</f>
        <v>92.4</v>
      </c>
      <c r="H28" s="349">
        <f>All!H30</f>
        <v>139.69999999999999</v>
      </c>
      <c r="I28" s="349">
        <f>All!I30</f>
        <v>345.9</v>
      </c>
      <c r="J28" s="349">
        <f>All!J30</f>
        <v>321.5</v>
      </c>
      <c r="K28" s="349">
        <f>All!K30</f>
        <v>177.1</v>
      </c>
      <c r="L28" s="349">
        <f>All!L30</f>
        <v>16.2</v>
      </c>
      <c r="M28" s="349">
        <f>All!M30</f>
        <v>35.4</v>
      </c>
      <c r="N28" s="349">
        <f>All!N30</f>
        <v>9.6999999999999993</v>
      </c>
      <c r="O28" s="349">
        <f>All!O30</f>
        <v>1301.9000000000001</v>
      </c>
      <c r="P28" s="351">
        <f>All!P30</f>
        <v>108.5</v>
      </c>
    </row>
    <row r="29" spans="2:16">
      <c r="B29" s="350">
        <f>All!B31</f>
        <v>2021</v>
      </c>
      <c r="C29" s="349">
        <f>All!C31</f>
        <v>32</v>
      </c>
      <c r="D29" s="349">
        <f>All!D31</f>
        <v>18.7</v>
      </c>
      <c r="E29" s="349">
        <f>All!E31</f>
        <v>76.099999999999994</v>
      </c>
      <c r="F29" s="349">
        <f>All!F31</f>
        <v>43.4</v>
      </c>
      <c r="G29" s="349">
        <f>All!G31</f>
        <v>110</v>
      </c>
      <c r="H29" s="349">
        <f>All!H31</f>
        <v>55</v>
      </c>
      <c r="I29" s="349">
        <f>All!I31</f>
        <v>131.30000000000001</v>
      </c>
      <c r="J29" s="349">
        <f>All!J31</f>
        <v>253.7</v>
      </c>
      <c r="K29" s="349">
        <f>All!K31</f>
        <v>215.9</v>
      </c>
      <c r="L29" s="349">
        <f>All!L31</f>
        <v>39.6</v>
      </c>
      <c r="M29" s="349">
        <f>All!M31</f>
        <v>117.8</v>
      </c>
      <c r="N29" s="349">
        <f>All!N31</f>
        <v>14.4</v>
      </c>
      <c r="O29" s="349">
        <f>All!O31</f>
        <v>1107.9000000000001</v>
      </c>
      <c r="P29" s="351">
        <f>All!P31</f>
        <v>92.3</v>
      </c>
    </row>
    <row r="30" spans="2:16">
      <c r="B30" s="350">
        <f>All!B32</f>
        <v>2022</v>
      </c>
      <c r="C30" s="349">
        <f>All!C32</f>
        <v>8.4</v>
      </c>
      <c r="D30" s="349">
        <f>All!D32</f>
        <v>5.3</v>
      </c>
      <c r="E30" s="349">
        <f>All!E32</f>
        <v>60.9</v>
      </c>
      <c r="F30" s="349">
        <f>All!F32</f>
        <v>34.799999999999997</v>
      </c>
      <c r="G30" s="349">
        <f>All!G32</f>
        <v>5.7</v>
      </c>
      <c r="H30" s="349">
        <f>All!H32</f>
        <v>225</v>
      </c>
      <c r="I30" s="349">
        <f>All!I32</f>
        <v>119.7</v>
      </c>
      <c r="J30" s="349">
        <f>All!J32</f>
        <v>637.1</v>
      </c>
      <c r="K30" s="349">
        <f>All!K32</f>
        <v>102</v>
      </c>
      <c r="L30" s="349">
        <f>All!L32</f>
        <v>112</v>
      </c>
      <c r="M30" s="349">
        <f>All!M32</f>
        <v>23.3</v>
      </c>
      <c r="N30" s="349">
        <f>All!N32</f>
        <v>14</v>
      </c>
      <c r="O30" s="349">
        <f>All!O32</f>
        <v>1348.2</v>
      </c>
      <c r="P30" s="351">
        <f>All!P32</f>
        <v>112.4</v>
      </c>
    </row>
    <row r="31" spans="2:16">
      <c r="B31" s="350">
        <f>All!B33</f>
        <v>2023</v>
      </c>
      <c r="C31" s="349">
        <f>All!C33</f>
        <v>19.2</v>
      </c>
      <c r="D31" s="349">
        <f>All!D33</f>
        <v>0.4</v>
      </c>
      <c r="E31" s="349">
        <f>All!E33</f>
        <v>7.2</v>
      </c>
      <c r="F31" s="349">
        <f>All!F33</f>
        <v>42.4</v>
      </c>
      <c r="G31" s="349">
        <f>All!G33</f>
        <v>190.8</v>
      </c>
      <c r="H31" s="349">
        <f>All!H33</f>
        <v>95.1</v>
      </c>
      <c r="I31" s="349">
        <f>All!I33</f>
        <v>772.2</v>
      </c>
      <c r="J31" s="349">
        <f>All!J33</f>
        <v>107.8</v>
      </c>
      <c r="K31" s="349">
        <f>All!K33</f>
        <v>288.39999999999998</v>
      </c>
      <c r="L31" s="349">
        <f>All!L33</f>
        <v>25.5</v>
      </c>
      <c r="M31" s="349">
        <f>All!M33</f>
        <v>65.2</v>
      </c>
      <c r="N31" s="349">
        <f>All!N33</f>
        <v>112.5</v>
      </c>
      <c r="O31" s="349">
        <f>All!O33</f>
        <v>1726.7</v>
      </c>
      <c r="P31" s="351">
        <f>All!P33</f>
        <v>143.9</v>
      </c>
    </row>
    <row r="32" spans="2:16">
      <c r="B32" s="350">
        <f>All!B34</f>
        <v>2024</v>
      </c>
      <c r="C32" s="349">
        <f>All!C34</f>
        <v>29.5</v>
      </c>
      <c r="D32" s="349">
        <f>All!D34</f>
        <v>92.6</v>
      </c>
      <c r="E32" s="349">
        <f>All!E34</f>
        <v>35.799999999999997</v>
      </c>
      <c r="F32" s="349">
        <f>All!F34</f>
        <v>48.8</v>
      </c>
      <c r="G32" s="349">
        <f>All!G34</f>
        <v>130.9</v>
      </c>
      <c r="H32" s="349">
        <f>All!H34</f>
        <v>89</v>
      </c>
      <c r="I32" s="349">
        <f>All!I34</f>
        <v>557.29999999999995</v>
      </c>
      <c r="J32" s="349">
        <f>All!J34</f>
        <v>149.69999999999999</v>
      </c>
      <c r="K32" s="349">
        <f>All!K34</f>
        <v>234.9</v>
      </c>
      <c r="L32" s="349">
        <f>All!L34</f>
        <v>58.3</v>
      </c>
      <c r="M32" s="349">
        <f>All!M34</f>
        <v>49</v>
      </c>
      <c r="N32" s="349">
        <f>All!N34</f>
        <v>18.5</v>
      </c>
      <c r="O32" s="349">
        <f>All!O34</f>
        <v>1494.3</v>
      </c>
      <c r="P32" s="351">
        <f>All!P34</f>
        <v>124.5</v>
      </c>
    </row>
    <row r="33" spans="2:17">
      <c r="B33" s="525" t="s">
        <v>164</v>
      </c>
      <c r="C33" s="526">
        <f>ROUND(SUM(C23:C32)/10,1)</f>
        <v>20.8</v>
      </c>
      <c r="D33" s="526">
        <f t="shared" ref="D33:P33" si="0">ROUND(SUM(D23:D32)/10,1)</f>
        <v>35.200000000000003</v>
      </c>
      <c r="E33" s="526">
        <f t="shared" si="0"/>
        <v>37.700000000000003</v>
      </c>
      <c r="F33" s="526">
        <f t="shared" si="0"/>
        <v>67.8</v>
      </c>
      <c r="G33" s="526">
        <f t="shared" si="0"/>
        <v>91</v>
      </c>
      <c r="H33" s="526">
        <f t="shared" si="0"/>
        <v>86</v>
      </c>
      <c r="I33" s="526">
        <f t="shared" si="0"/>
        <v>291.10000000000002</v>
      </c>
      <c r="J33" s="526">
        <f t="shared" si="0"/>
        <v>208.6</v>
      </c>
      <c r="K33" s="526">
        <f t="shared" si="0"/>
        <v>147.19999999999999</v>
      </c>
      <c r="L33" s="526">
        <f t="shared" si="0"/>
        <v>69.5</v>
      </c>
      <c r="M33" s="526">
        <f t="shared" si="0"/>
        <v>64.5</v>
      </c>
      <c r="N33" s="526">
        <f t="shared" si="0"/>
        <v>38</v>
      </c>
      <c r="O33" s="526">
        <f t="shared" si="0"/>
        <v>1157.3</v>
      </c>
      <c r="P33" s="527">
        <f t="shared" si="0"/>
        <v>96.5</v>
      </c>
    </row>
    <row r="34" spans="2:17" ht="17.25" thickBot="1">
      <c r="B34" s="528" t="s">
        <v>163</v>
      </c>
      <c r="C34" s="529">
        <f>All!C37</f>
        <v>24.1</v>
      </c>
      <c r="D34" s="529">
        <f>All!D37</f>
        <v>29.7</v>
      </c>
      <c r="E34" s="529">
        <f>All!E37</f>
        <v>42.3</v>
      </c>
      <c r="F34" s="529">
        <f>All!F37</f>
        <v>70.8</v>
      </c>
      <c r="G34" s="529">
        <f>All!G37</f>
        <v>89.7</v>
      </c>
      <c r="H34" s="529">
        <f>All!H37</f>
        <v>128.5</v>
      </c>
      <c r="I34" s="529">
        <f>All!I37</f>
        <v>276.3</v>
      </c>
      <c r="J34" s="529">
        <f>All!J37</f>
        <v>268.60000000000002</v>
      </c>
      <c r="K34" s="529">
        <f>All!K37</f>
        <v>145</v>
      </c>
      <c r="L34" s="529">
        <f>All!L37</f>
        <v>59.8</v>
      </c>
      <c r="M34" s="529">
        <f>All!M37</f>
        <v>55.1</v>
      </c>
      <c r="N34" s="529">
        <f>All!N37</f>
        <v>34.799999999999997</v>
      </c>
      <c r="O34" s="529">
        <f>All!O37</f>
        <v>1224.5999999999999</v>
      </c>
      <c r="P34" s="530">
        <f>All!P37</f>
        <v>102.1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785.4</v>
      </c>
      <c r="D38" s="353" t="s">
        <v>30</v>
      </c>
      <c r="E38" s="354">
        <f>All!C53</f>
        <v>20.8</v>
      </c>
      <c r="F38" s="354">
        <f>All!D53</f>
        <v>35.200000000000003</v>
      </c>
      <c r="G38" s="354">
        <f>All!E53</f>
        <v>37.700000000000003</v>
      </c>
      <c r="H38" s="354">
        <f>All!F53</f>
        <v>67.8</v>
      </c>
      <c r="I38" s="354">
        <f>All!G53</f>
        <v>91</v>
      </c>
      <c r="J38" s="354">
        <f>All!H53</f>
        <v>86</v>
      </c>
      <c r="K38" s="354">
        <f>All!I53</f>
        <v>291.10000000000002</v>
      </c>
      <c r="L38" s="354">
        <f>All!J53</f>
        <v>208.6</v>
      </c>
      <c r="M38" s="354">
        <f>All!K53</f>
        <v>147.19999999999999</v>
      </c>
      <c r="N38" s="354">
        <f>All!L53</f>
        <v>69.5</v>
      </c>
      <c r="O38" s="354">
        <f>All!M53</f>
        <v>64.5</v>
      </c>
      <c r="P38" s="354">
        <f>All!N53</f>
        <v>38</v>
      </c>
      <c r="Q38" s="355">
        <f>All!P53</f>
        <v>96.5</v>
      </c>
    </row>
    <row r="39" spans="2:17">
      <c r="B39" s="350">
        <f t="shared" ref="B39:B48" si="1">B24</f>
        <v>2016</v>
      </c>
      <c r="C39" s="351">
        <f t="shared" ref="C39:C48" si="2">O24</f>
        <v>792.8</v>
      </c>
    </row>
    <row r="40" spans="2:17">
      <c r="B40" s="350">
        <f t="shared" si="1"/>
        <v>2017</v>
      </c>
      <c r="C40" s="351">
        <f t="shared" si="2"/>
        <v>856.2</v>
      </c>
    </row>
    <row r="41" spans="2:17">
      <c r="B41" s="350">
        <f t="shared" si="1"/>
        <v>2018</v>
      </c>
      <c r="C41" s="351">
        <f t="shared" si="2"/>
        <v>1337.2</v>
      </c>
    </row>
    <row r="42" spans="2:17">
      <c r="B42" s="350">
        <f t="shared" si="1"/>
        <v>2019</v>
      </c>
      <c r="C42" s="351">
        <f t="shared" si="2"/>
        <v>821.9</v>
      </c>
    </row>
    <row r="43" spans="2:17">
      <c r="B43" s="350">
        <f t="shared" si="1"/>
        <v>2020</v>
      </c>
      <c r="C43" s="351">
        <f t="shared" si="2"/>
        <v>1301.9000000000001</v>
      </c>
    </row>
    <row r="44" spans="2:17">
      <c r="B44" s="350">
        <f t="shared" si="1"/>
        <v>2021</v>
      </c>
      <c r="C44" s="351">
        <f t="shared" si="2"/>
        <v>1107.9000000000001</v>
      </c>
    </row>
    <row r="45" spans="2:17">
      <c r="B45" s="350">
        <f t="shared" si="1"/>
        <v>2022</v>
      </c>
      <c r="C45" s="351">
        <f t="shared" si="2"/>
        <v>1348.2</v>
      </c>
    </row>
    <row r="46" spans="2:17">
      <c r="B46" s="350">
        <f t="shared" si="1"/>
        <v>2023</v>
      </c>
      <c r="C46" s="351">
        <f t="shared" si="2"/>
        <v>1726.7</v>
      </c>
    </row>
    <row r="47" spans="2:17">
      <c r="B47" s="350">
        <f t="shared" si="1"/>
        <v>2024</v>
      </c>
      <c r="C47" s="351">
        <f t="shared" si="2"/>
        <v>1494.3</v>
      </c>
    </row>
    <row r="48" spans="2:17" ht="17.25" thickBot="1">
      <c r="B48" s="356" t="str">
        <f t="shared" si="1"/>
        <v>10년평균</v>
      </c>
      <c r="C48" s="357">
        <f t="shared" si="2"/>
        <v>1157.3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1459.5</v>
      </c>
    </row>
    <row r="53" spans="2:3">
      <c r="B53" s="360">
        <f t="shared" ref="B53:B81" si="3">B4</f>
        <v>1996</v>
      </c>
      <c r="C53" s="361">
        <f t="shared" ref="C53:C81" si="4">O4</f>
        <v>899.6</v>
      </c>
    </row>
    <row r="54" spans="2:3">
      <c r="B54" s="360">
        <f t="shared" si="3"/>
        <v>1997</v>
      </c>
      <c r="C54" s="361">
        <f t="shared" si="4"/>
        <v>1442.3</v>
      </c>
    </row>
    <row r="55" spans="2:3">
      <c r="B55" s="360">
        <f t="shared" si="3"/>
        <v>1998</v>
      </c>
      <c r="C55" s="361">
        <f t="shared" si="4"/>
        <v>1397.2</v>
      </c>
    </row>
    <row r="56" spans="2:3">
      <c r="B56" s="360">
        <f t="shared" si="3"/>
        <v>1999</v>
      </c>
      <c r="C56" s="361">
        <f t="shared" si="4"/>
        <v>1284.0999999999999</v>
      </c>
    </row>
    <row r="57" spans="2:3">
      <c r="B57" s="360">
        <f t="shared" si="3"/>
        <v>2000</v>
      </c>
      <c r="C57" s="361">
        <f t="shared" si="4"/>
        <v>1515.4</v>
      </c>
    </row>
    <row r="58" spans="2:3">
      <c r="B58" s="360">
        <f t="shared" si="3"/>
        <v>2001</v>
      </c>
      <c r="C58" s="361">
        <f t="shared" si="4"/>
        <v>903.7</v>
      </c>
    </row>
    <row r="59" spans="2:3">
      <c r="B59" s="360">
        <f t="shared" si="3"/>
        <v>2002</v>
      </c>
      <c r="C59" s="361">
        <f t="shared" si="4"/>
        <v>1453.2</v>
      </c>
    </row>
    <row r="60" spans="2:3">
      <c r="B60" s="360">
        <f t="shared" si="3"/>
        <v>2003</v>
      </c>
      <c r="C60" s="361">
        <f t="shared" si="4"/>
        <v>1343.7</v>
      </c>
    </row>
    <row r="61" spans="2:3">
      <c r="B61" s="360">
        <f t="shared" si="3"/>
        <v>2004</v>
      </c>
      <c r="C61" s="361">
        <f t="shared" si="4"/>
        <v>1216.2</v>
      </c>
    </row>
    <row r="62" spans="2:3">
      <c r="B62" s="360">
        <f t="shared" si="3"/>
        <v>2005</v>
      </c>
      <c r="C62" s="361">
        <f t="shared" si="4"/>
        <v>1266.5</v>
      </c>
    </row>
    <row r="63" spans="2:3">
      <c r="B63" s="360">
        <f t="shared" si="3"/>
        <v>2006</v>
      </c>
      <c r="C63" s="361">
        <f t="shared" si="4"/>
        <v>831.4</v>
      </c>
    </row>
    <row r="64" spans="2:3">
      <c r="B64" s="360">
        <f t="shared" si="3"/>
        <v>2007</v>
      </c>
      <c r="C64" s="361">
        <f t="shared" si="4"/>
        <v>1295.8</v>
      </c>
    </row>
    <row r="65" spans="2:3">
      <c r="B65" s="360">
        <f t="shared" si="3"/>
        <v>2008</v>
      </c>
      <c r="C65" s="361">
        <f t="shared" si="4"/>
        <v>813.5</v>
      </c>
    </row>
    <row r="66" spans="2:3">
      <c r="B66" s="360">
        <f t="shared" si="3"/>
        <v>2009</v>
      </c>
      <c r="C66" s="361">
        <f t="shared" si="4"/>
        <v>1081.4000000000001</v>
      </c>
    </row>
    <row r="67" spans="2:3">
      <c r="B67" s="360">
        <f t="shared" si="3"/>
        <v>2010</v>
      </c>
      <c r="C67" s="361">
        <f t="shared" si="4"/>
        <v>1502.3</v>
      </c>
    </row>
    <row r="68" spans="2:3">
      <c r="B68" s="360">
        <f t="shared" si="3"/>
        <v>2011</v>
      </c>
      <c r="C68" s="361">
        <f t="shared" si="4"/>
        <v>1743</v>
      </c>
    </row>
    <row r="69" spans="2:3">
      <c r="B69" s="360">
        <f t="shared" si="3"/>
        <v>2012</v>
      </c>
      <c r="C69" s="361">
        <f t="shared" si="4"/>
        <v>1319</v>
      </c>
    </row>
    <row r="70" spans="2:3">
      <c r="B70" s="360">
        <f t="shared" si="3"/>
        <v>2013</v>
      </c>
      <c r="C70" s="361">
        <f t="shared" si="4"/>
        <v>1387.7</v>
      </c>
    </row>
    <row r="71" spans="2:3">
      <c r="B71" s="360">
        <f t="shared" si="3"/>
        <v>2014</v>
      </c>
      <c r="C71" s="361">
        <f t="shared" si="4"/>
        <v>1010.1</v>
      </c>
    </row>
    <row r="72" spans="2:3">
      <c r="B72" s="360">
        <f t="shared" si="3"/>
        <v>2015</v>
      </c>
      <c r="C72" s="361">
        <f t="shared" si="4"/>
        <v>785.4</v>
      </c>
    </row>
    <row r="73" spans="2:3">
      <c r="B73" s="360">
        <f t="shared" si="3"/>
        <v>2016</v>
      </c>
      <c r="C73" s="361">
        <f t="shared" si="4"/>
        <v>792.8</v>
      </c>
    </row>
    <row r="74" spans="2:3">
      <c r="B74" s="360">
        <f t="shared" si="3"/>
        <v>2017</v>
      </c>
      <c r="C74" s="361">
        <f t="shared" si="4"/>
        <v>856.2</v>
      </c>
    </row>
    <row r="75" spans="2:3">
      <c r="B75" s="360">
        <f t="shared" si="3"/>
        <v>2018</v>
      </c>
      <c r="C75" s="361">
        <f t="shared" si="4"/>
        <v>1337.2</v>
      </c>
    </row>
    <row r="76" spans="2:3">
      <c r="B76" s="360">
        <f t="shared" si="3"/>
        <v>2019</v>
      </c>
      <c r="C76" s="361">
        <f t="shared" si="4"/>
        <v>821.9</v>
      </c>
    </row>
    <row r="77" spans="2:3">
      <c r="B77" s="360">
        <f t="shared" si="3"/>
        <v>2020</v>
      </c>
      <c r="C77" s="361">
        <f t="shared" si="4"/>
        <v>1301.9000000000001</v>
      </c>
    </row>
    <row r="78" spans="2:3">
      <c r="B78" s="360">
        <f>B29</f>
        <v>2021</v>
      </c>
      <c r="C78" s="361">
        <f t="shared" si="4"/>
        <v>1107.9000000000001</v>
      </c>
    </row>
    <row r="79" spans="2:3">
      <c r="B79" s="360">
        <f t="shared" si="3"/>
        <v>2022</v>
      </c>
      <c r="C79" s="361">
        <f t="shared" si="4"/>
        <v>1348.2</v>
      </c>
    </row>
    <row r="80" spans="2:3">
      <c r="B80" s="360">
        <f t="shared" si="3"/>
        <v>2023</v>
      </c>
      <c r="C80" s="361">
        <f t="shared" si="4"/>
        <v>1726.7</v>
      </c>
    </row>
    <row r="81" spans="2:3">
      <c r="B81" s="360">
        <f t="shared" si="3"/>
        <v>2024</v>
      </c>
      <c r="C81" s="361">
        <f t="shared" si="4"/>
        <v>1494.3</v>
      </c>
    </row>
    <row r="82" spans="2:3" ht="17.25" thickBot="1">
      <c r="B82" s="353" t="str">
        <f>B34</f>
        <v>30년평균</v>
      </c>
      <c r="C82" s="362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10" zoomScaleNormal="100" workbookViewId="0">
      <selection activeCell="I17" sqref="I1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보령기상청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29.9</v>
      </c>
      <c r="D5" s="521">
        <f>All!D41</f>
        <v>23.4</v>
      </c>
      <c r="E5" s="522">
        <f>All!E41</f>
        <v>30.9</v>
      </c>
      <c r="F5" s="522">
        <f>All!F41</f>
        <v>129.69999999999999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13.3</v>
      </c>
      <c r="L5" s="522">
        <v>5</v>
      </c>
      <c r="M5" s="522">
        <f>All!M41</f>
        <v>155.6</v>
      </c>
      <c r="N5" s="523">
        <f>All!N41</f>
        <v>65</v>
      </c>
      <c r="O5" s="524">
        <f>All!O41</f>
        <v>785.4</v>
      </c>
      <c r="P5" s="523">
        <f>All!P41</f>
        <v>65.5</v>
      </c>
    </row>
    <row r="6" spans="2:16" ht="22.15" customHeight="1">
      <c r="B6" s="571">
        <f>All!B42</f>
        <v>2016</v>
      </c>
      <c r="C6" s="580">
        <f>All!C42</f>
        <v>7.8</v>
      </c>
      <c r="D6" s="581">
        <f>All!D42</f>
        <v>54.2</v>
      </c>
      <c r="E6" s="581">
        <f>All!E42</f>
        <v>18.7</v>
      </c>
      <c r="F6" s="581">
        <f>All!F42</f>
        <v>105.1</v>
      </c>
      <c r="G6" s="581">
        <f>All!G42</f>
        <v>146.5</v>
      </c>
      <c r="H6" s="581">
        <f>All!H42</f>
        <v>23.7</v>
      </c>
      <c r="I6" s="581">
        <f>All!I42</f>
        <v>200.2</v>
      </c>
      <c r="J6" s="581">
        <f>All!J42</f>
        <v>5.0999999999999996</v>
      </c>
      <c r="K6" s="581">
        <f>All!K42</f>
        <v>73.400000000000006</v>
      </c>
      <c r="L6" s="581">
        <f>All!L42</f>
        <v>108</v>
      </c>
      <c r="M6" s="581">
        <f>All!M42</f>
        <v>5.6</v>
      </c>
      <c r="N6" s="582">
        <f>All!N42</f>
        <v>44.5</v>
      </c>
      <c r="O6" s="515">
        <f>All!O42</f>
        <v>792.8</v>
      </c>
      <c r="P6" s="582">
        <f>All!P42</f>
        <v>66.099999999999994</v>
      </c>
    </row>
    <row r="7" spans="2:16" ht="22.15" customHeight="1">
      <c r="B7" s="571">
        <f>All!B43</f>
        <v>2017</v>
      </c>
      <c r="C7" s="580">
        <f>All!C43</f>
        <v>14.8</v>
      </c>
      <c r="D7" s="581">
        <f>All!D43</f>
        <v>30.2</v>
      </c>
      <c r="E7" s="581">
        <f>All!E43</f>
        <v>14.4</v>
      </c>
      <c r="F7" s="581">
        <f>All!F43</f>
        <v>57.6</v>
      </c>
      <c r="G7" s="581">
        <f>All!G43</f>
        <v>58.9</v>
      </c>
      <c r="H7" s="581">
        <f>All!H43</f>
        <v>21.1</v>
      </c>
      <c r="I7" s="581">
        <f>All!I43</f>
        <v>278.10000000000002</v>
      </c>
      <c r="J7" s="581">
        <f>All!J43</f>
        <v>210</v>
      </c>
      <c r="K7" s="581">
        <f>All!K43</f>
        <v>90</v>
      </c>
      <c r="L7" s="581">
        <f>All!L43</f>
        <v>26.6</v>
      </c>
      <c r="M7" s="581">
        <f>All!M43</f>
        <v>15.9</v>
      </c>
      <c r="N7" s="582">
        <f>All!N43</f>
        <v>38.6</v>
      </c>
      <c r="O7" s="515">
        <f>All!O43</f>
        <v>856.2</v>
      </c>
      <c r="P7" s="582">
        <f>All!P43</f>
        <v>71.400000000000006</v>
      </c>
    </row>
    <row r="8" spans="2:16" ht="22.15" customHeight="1">
      <c r="B8" s="571">
        <f>All!B44</f>
        <v>2018</v>
      </c>
      <c r="C8" s="580">
        <f>All!C44</f>
        <v>15</v>
      </c>
      <c r="D8" s="581">
        <f>All!D44</f>
        <v>33.6</v>
      </c>
      <c r="E8" s="581">
        <f>All!E44</f>
        <v>92</v>
      </c>
      <c r="F8" s="581">
        <f>All!F44</f>
        <v>128.1</v>
      </c>
      <c r="G8" s="581">
        <f>All!G44</f>
        <v>104.5</v>
      </c>
      <c r="H8" s="581">
        <f>All!H44</f>
        <v>71</v>
      </c>
      <c r="I8" s="581">
        <f>All!I44</f>
        <v>262.7</v>
      </c>
      <c r="J8" s="581">
        <f>All!J44</f>
        <v>239.6</v>
      </c>
      <c r="K8" s="581">
        <f>All!K44</f>
        <v>158.19999999999999</v>
      </c>
      <c r="L8" s="581">
        <f>All!L44</f>
        <v>154.69999999999999</v>
      </c>
      <c r="M8" s="581">
        <f>All!M44</f>
        <v>46.7</v>
      </c>
      <c r="N8" s="582">
        <f>All!N44</f>
        <v>31.1</v>
      </c>
      <c r="O8" s="515">
        <f>All!O44</f>
        <v>1337.2</v>
      </c>
      <c r="P8" s="582">
        <f>All!P44</f>
        <v>111.4</v>
      </c>
    </row>
    <row r="9" spans="2:16" ht="22.15" customHeight="1">
      <c r="B9" s="571">
        <f>All!B45</f>
        <v>2019</v>
      </c>
      <c r="C9" s="580">
        <f>All!C45</f>
        <v>1.9</v>
      </c>
      <c r="D9" s="581">
        <f>All!D45</f>
        <v>17.8</v>
      </c>
      <c r="E9" s="581">
        <f>All!E45</f>
        <v>18.2</v>
      </c>
      <c r="F9" s="581">
        <f>All!F45</f>
        <v>71.900000000000006</v>
      </c>
      <c r="G9" s="581">
        <f>All!G45</f>
        <v>31.3</v>
      </c>
      <c r="H9" s="581">
        <f>All!H45</f>
        <v>56</v>
      </c>
      <c r="I9" s="581">
        <f>All!I45</f>
        <v>149</v>
      </c>
      <c r="J9" s="581">
        <f>All!J45</f>
        <v>131.30000000000001</v>
      </c>
      <c r="K9" s="581">
        <f>All!K45</f>
        <v>118.7</v>
      </c>
      <c r="L9" s="581">
        <f>All!L45</f>
        <v>63.9</v>
      </c>
      <c r="M9" s="581">
        <f>All!M45</f>
        <v>130.6</v>
      </c>
      <c r="N9" s="582">
        <f>All!N45</f>
        <v>31.3</v>
      </c>
      <c r="O9" s="515">
        <f>All!O45</f>
        <v>821.9</v>
      </c>
      <c r="P9" s="582">
        <f>All!P45</f>
        <v>68.5</v>
      </c>
    </row>
    <row r="10" spans="2:16" ht="22.15" customHeight="1">
      <c r="B10" s="571">
        <f>All!B46</f>
        <v>2020</v>
      </c>
      <c r="C10" s="580">
        <f>All!C46</f>
        <v>49.4</v>
      </c>
      <c r="D10" s="581">
        <f>All!D46</f>
        <v>75.3</v>
      </c>
      <c r="E10" s="581">
        <f>All!E46</f>
        <v>22.8</v>
      </c>
      <c r="F10" s="581">
        <f>All!F46</f>
        <v>16.5</v>
      </c>
      <c r="G10" s="581">
        <f>All!G46</f>
        <v>92.4</v>
      </c>
      <c r="H10" s="581">
        <f>All!H46</f>
        <v>139.69999999999999</v>
      </c>
      <c r="I10" s="581">
        <f>All!I46</f>
        <v>345.9</v>
      </c>
      <c r="J10" s="581">
        <f>All!J46</f>
        <v>321.5</v>
      </c>
      <c r="K10" s="581">
        <f>All!K46</f>
        <v>177.1</v>
      </c>
      <c r="L10" s="581">
        <f>All!L46</f>
        <v>16.2</v>
      </c>
      <c r="M10" s="581">
        <f>All!M46</f>
        <v>35.4</v>
      </c>
      <c r="N10" s="582">
        <f>All!N46</f>
        <v>9.6999999999999993</v>
      </c>
      <c r="O10" s="515">
        <f>All!O46</f>
        <v>1301.9000000000001</v>
      </c>
      <c r="P10" s="582">
        <f>All!P46</f>
        <v>108.5</v>
      </c>
    </row>
    <row r="11" spans="2:16" ht="22.15" customHeight="1">
      <c r="B11" s="571">
        <f>All!B47</f>
        <v>2021</v>
      </c>
      <c r="C11" s="580">
        <f>All!C47</f>
        <v>32</v>
      </c>
      <c r="D11" s="581">
        <f>All!D47</f>
        <v>18.7</v>
      </c>
      <c r="E11" s="581">
        <f>All!E47</f>
        <v>76.099999999999994</v>
      </c>
      <c r="F11" s="581">
        <f>All!F47</f>
        <v>43.4</v>
      </c>
      <c r="G11" s="581">
        <f>All!G47</f>
        <v>110</v>
      </c>
      <c r="H11" s="581">
        <f>All!H47</f>
        <v>55</v>
      </c>
      <c r="I11" s="581">
        <f>All!I47</f>
        <v>131.30000000000001</v>
      </c>
      <c r="J11" s="581">
        <f>All!J47</f>
        <v>253.7</v>
      </c>
      <c r="K11" s="581">
        <f>All!K47</f>
        <v>215.9</v>
      </c>
      <c r="L11" s="581">
        <f>All!L47</f>
        <v>39.6</v>
      </c>
      <c r="M11" s="581">
        <f>All!M47</f>
        <v>117.8</v>
      </c>
      <c r="N11" s="582">
        <f>All!N47</f>
        <v>14.4</v>
      </c>
      <c r="O11" s="515">
        <f>All!O47</f>
        <v>1107.9000000000001</v>
      </c>
      <c r="P11" s="582">
        <f>All!P47</f>
        <v>92.3</v>
      </c>
    </row>
    <row r="12" spans="2:16" ht="22.15" customHeight="1">
      <c r="B12" s="571">
        <f>All!B48</f>
        <v>2022</v>
      </c>
      <c r="C12" s="580">
        <f>All!C48</f>
        <v>8.4</v>
      </c>
      <c r="D12" s="581">
        <f>All!D48</f>
        <v>5.3</v>
      </c>
      <c r="E12" s="581">
        <f>All!E48</f>
        <v>60.9</v>
      </c>
      <c r="F12" s="581">
        <f>All!F48</f>
        <v>34.799999999999997</v>
      </c>
      <c r="G12" s="581">
        <f>All!G48</f>
        <v>5.7</v>
      </c>
      <c r="H12" s="581">
        <f>All!H48</f>
        <v>225</v>
      </c>
      <c r="I12" s="581">
        <f>All!I48</f>
        <v>119.7</v>
      </c>
      <c r="J12" s="581">
        <f>All!J48</f>
        <v>637.1</v>
      </c>
      <c r="K12" s="581">
        <f>All!K48</f>
        <v>102</v>
      </c>
      <c r="L12" s="581">
        <f>All!L48</f>
        <v>112</v>
      </c>
      <c r="M12" s="581">
        <f>All!M48</f>
        <v>23.3</v>
      </c>
      <c r="N12" s="582">
        <f>All!N48</f>
        <v>14</v>
      </c>
      <c r="O12" s="515">
        <f>All!O48</f>
        <v>1348.2</v>
      </c>
      <c r="P12" s="582">
        <f>All!P48</f>
        <v>112.4</v>
      </c>
    </row>
    <row r="13" spans="2:16" ht="22.15" customHeight="1">
      <c r="B13" s="570">
        <f>All!B49</f>
        <v>2023</v>
      </c>
      <c r="C13" s="521">
        <f>All!C49</f>
        <v>19.2</v>
      </c>
      <c r="D13" s="522">
        <f>All!D49</f>
        <v>0.4</v>
      </c>
      <c r="E13" s="522">
        <f>All!E49</f>
        <v>7.2</v>
      </c>
      <c r="F13" s="522">
        <f>All!F49</f>
        <v>42.4</v>
      </c>
      <c r="G13" s="522">
        <f>All!G49</f>
        <v>190.8</v>
      </c>
      <c r="H13" s="522">
        <f>All!H49</f>
        <v>95.1</v>
      </c>
      <c r="I13" s="522">
        <f>All!I49</f>
        <v>772.2</v>
      </c>
      <c r="J13" s="522">
        <f>All!J49</f>
        <v>107.8</v>
      </c>
      <c r="K13" s="522">
        <f>All!K49</f>
        <v>288.39999999999998</v>
      </c>
      <c r="L13" s="522">
        <f>All!L49</f>
        <v>25.5</v>
      </c>
      <c r="M13" s="522">
        <f>All!M49</f>
        <v>65.2</v>
      </c>
      <c r="N13" s="523">
        <f>All!N49</f>
        <v>112.5</v>
      </c>
      <c r="O13" s="524">
        <f>All!O49</f>
        <v>1726.7</v>
      </c>
      <c r="P13" s="523">
        <f>All!P49</f>
        <v>143.9</v>
      </c>
    </row>
    <row r="14" spans="2:16" ht="22.15" customHeight="1" thickBot="1">
      <c r="B14" s="572">
        <f>All!B50</f>
        <v>2024</v>
      </c>
      <c r="C14" s="583">
        <f>All!C50</f>
        <v>29.5</v>
      </c>
      <c r="D14" s="584">
        <f>All!D50</f>
        <v>92.6</v>
      </c>
      <c r="E14" s="584">
        <f>All!E50</f>
        <v>35.799999999999997</v>
      </c>
      <c r="F14" s="584">
        <f>All!F50</f>
        <v>48.8</v>
      </c>
      <c r="G14" s="584">
        <f>All!G50</f>
        <v>130.9</v>
      </c>
      <c r="H14" s="584">
        <f>All!H50</f>
        <v>89</v>
      </c>
      <c r="I14" s="584">
        <f>All!I50</f>
        <v>557.29999999999995</v>
      </c>
      <c r="J14" s="584">
        <f>All!J50</f>
        <v>149.69999999999999</v>
      </c>
      <c r="K14" s="584">
        <f>All!K50</f>
        <v>234.9</v>
      </c>
      <c r="L14" s="584">
        <f>All!L50</f>
        <v>58.3</v>
      </c>
      <c r="M14" s="584">
        <f>All!M50</f>
        <v>49</v>
      </c>
      <c r="N14" s="585">
        <f>All!N50</f>
        <v>18.5</v>
      </c>
      <c r="O14" s="520">
        <f>All!O50</f>
        <v>1494.3</v>
      </c>
      <c r="P14" s="585">
        <f>All!P50</f>
        <v>124.5</v>
      </c>
    </row>
    <row r="15" spans="2:16" ht="22.15" customHeight="1">
      <c r="B15" s="573" t="s">
        <v>21</v>
      </c>
      <c r="C15" s="586">
        <f>All!C51</f>
        <v>49.4</v>
      </c>
      <c r="D15" s="587">
        <f>All!D51</f>
        <v>92.6</v>
      </c>
      <c r="E15" s="587">
        <f>All!E51</f>
        <v>92</v>
      </c>
      <c r="F15" s="587">
        <f>All!F51</f>
        <v>129.69999999999999</v>
      </c>
      <c r="G15" s="587">
        <f>All!G51</f>
        <v>190.8</v>
      </c>
      <c r="H15" s="587">
        <f>All!H51</f>
        <v>225</v>
      </c>
      <c r="I15" s="587">
        <f>All!I51</f>
        <v>772.2</v>
      </c>
      <c r="J15" s="587">
        <f>All!J51</f>
        <v>637.1</v>
      </c>
      <c r="K15" s="587">
        <f>All!K51</f>
        <v>288.39999999999998</v>
      </c>
      <c r="L15" s="587">
        <f>All!L51</f>
        <v>154.69999999999999</v>
      </c>
      <c r="M15" s="587">
        <f>All!M51</f>
        <v>155.6</v>
      </c>
      <c r="N15" s="588">
        <f>All!N51</f>
        <v>112.5</v>
      </c>
      <c r="O15" s="518">
        <f>All!O51</f>
        <v>1726.7</v>
      </c>
      <c r="P15" s="588">
        <f>All!P51</f>
        <v>143.9</v>
      </c>
    </row>
    <row r="16" spans="2:16" ht="22.15" customHeight="1">
      <c r="B16" s="571" t="s">
        <v>22</v>
      </c>
      <c r="C16" s="580">
        <f>All!C52</f>
        <v>1.9</v>
      </c>
      <c r="D16" s="581">
        <f>All!D52</f>
        <v>0.4</v>
      </c>
      <c r="E16" s="581">
        <f>All!E52</f>
        <v>7.2</v>
      </c>
      <c r="F16" s="581">
        <f>All!F52</f>
        <v>16.5</v>
      </c>
      <c r="G16" s="581">
        <f>All!G52</f>
        <v>5.7</v>
      </c>
      <c r="H16" s="581">
        <f>All!H52</f>
        <v>21.1</v>
      </c>
      <c r="I16" s="581">
        <f>All!I52</f>
        <v>94.7</v>
      </c>
      <c r="J16" s="581">
        <f>All!J52</f>
        <v>5.0999999999999996</v>
      </c>
      <c r="K16" s="581">
        <f>All!K52</f>
        <v>13.3</v>
      </c>
      <c r="L16" s="581">
        <f>All!L52</f>
        <v>16.2</v>
      </c>
      <c r="M16" s="581">
        <f>All!M52</f>
        <v>5.6</v>
      </c>
      <c r="N16" s="582">
        <f>All!N52</f>
        <v>9.6999999999999993</v>
      </c>
      <c r="O16" s="516">
        <f>All!O52</f>
        <v>785.4</v>
      </c>
      <c r="P16" s="582">
        <f>All!P52</f>
        <v>65.5</v>
      </c>
    </row>
    <row r="17" spans="2:16" ht="22.15" customHeight="1" thickBot="1">
      <c r="B17" s="572" t="s">
        <v>20</v>
      </c>
      <c r="C17" s="583">
        <f>All!C53</f>
        <v>20.8</v>
      </c>
      <c r="D17" s="584">
        <f>All!D53</f>
        <v>35.200000000000003</v>
      </c>
      <c r="E17" s="589">
        <f>All!E53</f>
        <v>37.700000000000003</v>
      </c>
      <c r="F17" s="584">
        <f>All!F53</f>
        <v>67.8</v>
      </c>
      <c r="G17" s="519">
        <f>All!G53</f>
        <v>91</v>
      </c>
      <c r="H17" s="519">
        <f>All!H53</f>
        <v>86</v>
      </c>
      <c r="I17" s="519">
        <f>All!I53</f>
        <v>291.10000000000002</v>
      </c>
      <c r="J17" s="519">
        <f>All!J53</f>
        <v>208.6</v>
      </c>
      <c r="K17" s="519">
        <f>All!K53</f>
        <v>147.19999999999999</v>
      </c>
      <c r="L17" s="584">
        <f>All!L53</f>
        <v>69.5</v>
      </c>
      <c r="M17" s="584">
        <f>All!M53</f>
        <v>64.5</v>
      </c>
      <c r="N17" s="585">
        <f>All!N53</f>
        <v>38</v>
      </c>
      <c r="O17" s="517">
        <f>All!O53</f>
        <v>1157.3</v>
      </c>
      <c r="P17" s="590">
        <f>All!P53</f>
        <v>96.5</v>
      </c>
    </row>
    <row r="18" spans="2:16" ht="29.25" customHeight="1" thickBot="1">
      <c r="B18" s="574" t="s">
        <v>23</v>
      </c>
      <c r="C18" s="406">
        <f>All!C37</f>
        <v>24.1</v>
      </c>
      <c r="D18" s="407">
        <f>All!D37</f>
        <v>29.7</v>
      </c>
      <c r="E18" s="407">
        <f>All!E37</f>
        <v>42.3</v>
      </c>
      <c r="F18" s="407">
        <f>All!F37</f>
        <v>70.8</v>
      </c>
      <c r="G18" s="407">
        <f>All!G37</f>
        <v>89.7</v>
      </c>
      <c r="H18" s="407">
        <f>All!H37</f>
        <v>128.5</v>
      </c>
      <c r="I18" s="408">
        <f>All!I37</f>
        <v>276.3</v>
      </c>
      <c r="J18" s="408">
        <f>All!J37</f>
        <v>268.60000000000002</v>
      </c>
      <c r="K18" s="408">
        <f>All!K37</f>
        <v>145</v>
      </c>
      <c r="L18" s="408">
        <f>All!L37</f>
        <v>59.8</v>
      </c>
      <c r="M18" s="408">
        <f>All!M37</f>
        <v>55.1</v>
      </c>
      <c r="N18" s="409">
        <f>All!N37</f>
        <v>34.799999999999997</v>
      </c>
      <c r="O18" s="410">
        <f>All!O37</f>
        <v>1224.5999999999999</v>
      </c>
      <c r="P18" s="409">
        <f>All!P37</f>
        <v>102.1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823.90000000000009</v>
      </c>
      <c r="F20" s="414"/>
    </row>
    <row r="21" spans="2:16">
      <c r="B21" s="415" t="s">
        <v>156</v>
      </c>
      <c r="D21" s="416">
        <f>O17</f>
        <v>1157.3</v>
      </c>
    </row>
    <row r="22" spans="2:16" ht="17.25" thickBot="1">
      <c r="B22" s="417"/>
      <c r="C22" s="418"/>
      <c r="D22" s="419">
        <f>D20/D21</f>
        <v>0.71191566577378396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785.4</v>
      </c>
      <c r="D24" s="422"/>
      <c r="E24" s="359"/>
      <c r="H24" s="423" t="s">
        <v>174</v>
      </c>
      <c r="I24" s="776" t="s">
        <v>187</v>
      </c>
      <c r="J24" s="777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1224.5999999999999</v>
      </c>
      <c r="D25" s="358"/>
      <c r="E25" s="361"/>
      <c r="H25" s="423" t="s">
        <v>175</v>
      </c>
      <c r="I25" s="778" t="s">
        <v>184</v>
      </c>
      <c r="J25" s="779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0" t="s">
        <v>232</v>
      </c>
      <c r="J26" s="781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18.981299999999997</v>
      </c>
      <c r="D30" s="436">
        <f>max*rf_2/10</f>
        <v>18.61392</v>
      </c>
      <c r="E30" s="437">
        <f>max*rf_3/10</f>
        <v>20.940660000000001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815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2" t="s">
        <v>789</v>
      </c>
      <c r="B39" s="783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816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817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818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801</v>
      </c>
      <c r="H5" s="113" t="s">
        <v>802</v>
      </c>
      <c r="I5" s="113" t="s">
        <v>803</v>
      </c>
      <c r="J5" s="113" t="s">
        <v>804</v>
      </c>
      <c r="K5" s="114" t="s">
        <v>805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801</v>
      </c>
      <c r="H6" s="113" t="s">
        <v>806</v>
      </c>
      <c r="I6" s="113" t="s">
        <v>807</v>
      </c>
      <c r="J6" s="113" t="s">
        <v>808</v>
      </c>
      <c r="K6" s="114" t="s">
        <v>809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810</v>
      </c>
      <c r="H7" s="113" t="s">
        <v>811</v>
      </c>
      <c r="I7" s="113" t="s">
        <v>812</v>
      </c>
      <c r="J7" s="113" t="s">
        <v>813</v>
      </c>
      <c r="K7" s="114" t="s">
        <v>814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M14" sqref="M14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81</v>
      </c>
      <c r="B5" s="535">
        <v>7.43</v>
      </c>
      <c r="C5" s="535">
        <v>53.54</v>
      </c>
      <c r="D5" s="541">
        <v>9.5815875591120516</v>
      </c>
      <c r="E5" s="541">
        <v>43.958412440887948</v>
      </c>
      <c r="F5" s="535">
        <v>46.11</v>
      </c>
      <c r="G5" s="535">
        <v>200</v>
      </c>
      <c r="H5" s="535">
        <v>0.1</v>
      </c>
      <c r="I5" s="535">
        <v>90</v>
      </c>
      <c r="J5" s="535">
        <v>12</v>
      </c>
      <c r="K5" s="535">
        <v>200</v>
      </c>
      <c r="L5" s="541">
        <v>4.5330290905541997</v>
      </c>
      <c r="M5" s="535">
        <v>5</v>
      </c>
      <c r="N5" s="535">
        <v>78</v>
      </c>
      <c r="O5" s="542">
        <v>3.101</v>
      </c>
      <c r="P5" s="542">
        <v>2.4369999999999998</v>
      </c>
      <c r="Q5" s="542">
        <v>2.7690000000000001</v>
      </c>
      <c r="R5" s="535">
        <v>8.8359999999999994E-2</v>
      </c>
      <c r="S5" s="543">
        <v>2.2220000000000001E-4</v>
      </c>
      <c r="T5" s="535">
        <v>3.5499999999999997E-2</v>
      </c>
      <c r="U5" s="544">
        <v>0.45829999999999999</v>
      </c>
      <c r="V5" s="541">
        <v>142.30000000000001</v>
      </c>
      <c r="W5" s="541">
        <v>174.3</v>
      </c>
      <c r="X5" s="541">
        <v>113.4</v>
      </c>
      <c r="Y5" s="542">
        <v>-2.9926932892249285</v>
      </c>
      <c r="Z5" s="542">
        <v>1.994</v>
      </c>
      <c r="AA5" s="545">
        <v>229</v>
      </c>
      <c r="AB5" s="541">
        <v>206.66780091709089</v>
      </c>
      <c r="AC5" s="541">
        <v>125</v>
      </c>
      <c r="AD5" s="541">
        <v>19.3</v>
      </c>
      <c r="AE5" s="541">
        <v>41.03</v>
      </c>
      <c r="AF5" s="535">
        <v>2.3900000000000001E-4</v>
      </c>
      <c r="AG5" s="535">
        <v>0.1236008</v>
      </c>
      <c r="AH5" s="546">
        <v>0.89956331877729256</v>
      </c>
      <c r="AI5" s="542">
        <v>6.3520341974657759</v>
      </c>
      <c r="AJ5" s="542">
        <v>5.0000000000000001E-4</v>
      </c>
      <c r="AK5" s="535" t="s">
        <v>248</v>
      </c>
      <c r="AL5" s="535">
        <v>0.3508</v>
      </c>
      <c r="AM5" s="535">
        <v>0.35160000000000002</v>
      </c>
      <c r="AN5" s="535">
        <v>1.3293999999999999</v>
      </c>
      <c r="AO5" s="535" t="s">
        <v>865</v>
      </c>
      <c r="AP5" s="535" t="s">
        <v>322</v>
      </c>
      <c r="AQ5" s="532">
        <v>41.24</v>
      </c>
      <c r="AR5" s="547" t="s">
        <v>799</v>
      </c>
    </row>
    <row r="6" spans="1:702" ht="23.1" customHeight="1">
      <c r="A6" s="540" t="s">
        <v>147</v>
      </c>
      <c r="B6" s="535">
        <v>8.23</v>
      </c>
      <c r="C6" s="535">
        <v>54.82</v>
      </c>
      <c r="D6" s="541">
        <v>10.386048579795844</v>
      </c>
      <c r="E6" s="541">
        <v>44.433951420204153</v>
      </c>
      <c r="F6" s="535">
        <v>46.59</v>
      </c>
      <c r="G6" s="535">
        <v>200</v>
      </c>
      <c r="H6" s="535">
        <v>0.1</v>
      </c>
      <c r="I6" s="535">
        <v>90</v>
      </c>
      <c r="J6" s="535">
        <v>12</v>
      </c>
      <c r="K6" s="535">
        <v>200</v>
      </c>
      <c r="L6" s="541">
        <v>4.5587876286934215</v>
      </c>
      <c r="M6" s="535">
        <v>5</v>
      </c>
      <c r="N6" s="535">
        <v>78</v>
      </c>
      <c r="O6" s="542">
        <v>3.0659999999999998</v>
      </c>
      <c r="P6" s="542">
        <v>2.38</v>
      </c>
      <c r="Q6" s="542">
        <v>2.7229999999999999</v>
      </c>
      <c r="R6" s="535">
        <v>8.8139999999999996E-2</v>
      </c>
      <c r="S6" s="543">
        <v>2.23E-4</v>
      </c>
      <c r="T6" s="535">
        <v>3.4909999999999997E-2</v>
      </c>
      <c r="U6" s="544">
        <v>0.45829999999999999</v>
      </c>
      <c r="V6" s="541">
        <v>141.6</v>
      </c>
      <c r="W6" s="541">
        <v>173.4</v>
      </c>
      <c r="X6" s="541">
        <v>112.2</v>
      </c>
      <c r="Y6" s="542">
        <v>-2.9895274628632769</v>
      </c>
      <c r="Z6" s="542">
        <v>1.988</v>
      </c>
      <c r="AA6" s="545">
        <v>229</v>
      </c>
      <c r="AB6" s="541">
        <v>206.68381565981989</v>
      </c>
      <c r="AC6" s="541">
        <v>125</v>
      </c>
      <c r="AD6" s="541">
        <v>19.5</v>
      </c>
      <c r="AE6" s="541">
        <v>41.46</v>
      </c>
      <c r="AF6" s="535">
        <v>2.4159999999999999E-4</v>
      </c>
      <c r="AG6" s="535">
        <v>0.1248729</v>
      </c>
      <c r="AH6" s="546">
        <v>0.89956331877729256</v>
      </c>
      <c r="AI6" s="542">
        <v>6.3520341974657759</v>
      </c>
      <c r="AJ6" s="542">
        <v>5.0000000000000001E-4</v>
      </c>
      <c r="AK6" s="535" t="s">
        <v>248</v>
      </c>
      <c r="AL6" s="535">
        <v>0.33350000000000002</v>
      </c>
      <c r="AM6" s="535">
        <v>0.3342</v>
      </c>
      <c r="AN6" s="535">
        <v>1.3277000000000001</v>
      </c>
      <c r="AO6" s="535" t="s">
        <v>864</v>
      </c>
      <c r="AP6" s="535" t="s">
        <v>322</v>
      </c>
      <c r="AQ6" s="532">
        <v>40.47</v>
      </c>
      <c r="AR6" s="547" t="s">
        <v>799</v>
      </c>
    </row>
    <row r="7" spans="1:702" ht="23.1" customHeight="1">
      <c r="A7" s="540" t="s">
        <v>148</v>
      </c>
      <c r="B7" s="535">
        <v>7.95</v>
      </c>
      <c r="C7" s="535">
        <v>52.37</v>
      </c>
      <c r="D7" s="541">
        <v>10.085579340410948</v>
      </c>
      <c r="E7" s="541">
        <v>42.284420659589045</v>
      </c>
      <c r="F7" s="535">
        <v>44.419999999999995</v>
      </c>
      <c r="G7" s="535">
        <v>200</v>
      </c>
      <c r="H7" s="535">
        <v>0.1</v>
      </c>
      <c r="I7" s="535">
        <v>200</v>
      </c>
      <c r="J7" s="535">
        <v>12</v>
      </c>
      <c r="K7" s="535">
        <v>100</v>
      </c>
      <c r="L7" s="541">
        <v>3.4571242302835072</v>
      </c>
      <c r="M7" s="535">
        <v>5</v>
      </c>
      <c r="N7" s="535">
        <v>188</v>
      </c>
      <c r="O7" s="542">
        <v>1.5369999999999999</v>
      </c>
      <c r="P7" s="542">
        <v>1.117</v>
      </c>
      <c r="Q7" s="542">
        <v>1.327</v>
      </c>
      <c r="R7" s="535">
        <v>6.5759999999999999E-2</v>
      </c>
      <c r="S7" s="543">
        <v>2.6879999999999997E-4</v>
      </c>
      <c r="T7" s="535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545">
        <v>114</v>
      </c>
      <c r="AB7" s="541">
        <v>102.52347213091078</v>
      </c>
      <c r="AC7" s="541">
        <v>62</v>
      </c>
      <c r="AD7" s="541">
        <v>18.59</v>
      </c>
      <c r="AE7" s="541">
        <v>39.53</v>
      </c>
      <c r="AF7" s="535">
        <v>8.8940000000000004E-4</v>
      </c>
      <c r="AG7" s="535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35">
        <v>2.8999999999999998E-3</v>
      </c>
      <c r="AM7" s="535">
        <v>2.8999999999999998E-3</v>
      </c>
      <c r="AN7" s="535">
        <v>1.1468</v>
      </c>
      <c r="AO7" s="535" t="s">
        <v>800</v>
      </c>
      <c r="AP7" s="535" t="s">
        <v>322</v>
      </c>
      <c r="AQ7" s="532">
        <v>57.6</v>
      </c>
      <c r="AR7" s="547" t="s">
        <v>799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206.66780091709089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206.68381565981989</v>
      </c>
      <c r="J4" s="164">
        <v>200</v>
      </c>
      <c r="K4" s="175">
        <v>0.89956331877729256</v>
      </c>
      <c r="M4" s="275" t="s">
        <v>205</v>
      </c>
      <c r="N4" s="265">
        <f>MIN(I3:I35)</f>
        <v>102.52347213091078</v>
      </c>
      <c r="O4" s="266">
        <f>MAX(I3:I35)</f>
        <v>206.68381565981989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102.52347213091078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88" t="s">
        <v>219</v>
      </c>
      <c r="G43" s="784">
        <v>229</v>
      </c>
      <c r="H43" s="254">
        <v>41.03</v>
      </c>
      <c r="I43" s="786">
        <v>206.66780091709089</v>
      </c>
    </row>
    <row r="44" spans="6:25" ht="15.95" customHeight="1">
      <c r="F44" s="789"/>
      <c r="G44" s="785"/>
      <c r="H44" s="192">
        <v>19.3</v>
      </c>
      <c r="I44" s="787"/>
      <c r="K44" s="231"/>
    </row>
    <row r="45" spans="6:25" ht="15.95" customHeight="1">
      <c r="F45" s="790" t="s">
        <v>786</v>
      </c>
      <c r="G45" s="792">
        <v>229</v>
      </c>
      <c r="H45" s="164">
        <v>41.46</v>
      </c>
      <c r="I45" s="794">
        <v>206.68381565981989</v>
      </c>
      <c r="K45" s="231"/>
    </row>
    <row r="46" spans="6:25" ht="15.95" customHeight="1">
      <c r="F46" s="791"/>
      <c r="G46" s="793"/>
      <c r="H46" s="164">
        <v>19.5</v>
      </c>
      <c r="I46" s="794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5" t="s">
        <v>787</v>
      </c>
      <c r="G47" s="796">
        <v>114</v>
      </c>
      <c r="H47" s="192">
        <v>39.53</v>
      </c>
      <c r="I47" s="787">
        <v>102.52347213091078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89"/>
      <c r="G48" s="785"/>
      <c r="H48" s="192">
        <v>18.59</v>
      </c>
      <c r="I48" s="787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90"/>
      <c r="G49" s="792"/>
      <c r="H49" s="164"/>
      <c r="I49" s="794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91"/>
      <c r="G50" s="793"/>
      <c r="H50" s="164"/>
      <c r="I50" s="794"/>
      <c r="K50" s="231"/>
    </row>
    <row r="51" spans="6:25" ht="15.95" customHeight="1">
      <c r="F51" s="795"/>
      <c r="G51" s="796"/>
      <c r="H51" s="192"/>
      <c r="I51" s="787"/>
      <c r="K51" s="231"/>
    </row>
    <row r="52" spans="6:25" ht="15.95" customHeight="1">
      <c r="F52" s="789"/>
      <c r="G52" s="785"/>
      <c r="H52" s="192"/>
      <c r="I52" s="787"/>
      <c r="K52" s="231"/>
    </row>
    <row r="53" spans="6:25" ht="15.95" customHeight="1">
      <c r="F53" s="790"/>
      <c r="G53" s="792"/>
      <c r="H53" s="164"/>
      <c r="I53" s="794"/>
      <c r="K53" s="231"/>
    </row>
    <row r="54" spans="6:25" ht="15.95" customHeight="1">
      <c r="F54" s="791"/>
      <c r="G54" s="793"/>
      <c r="H54" s="164"/>
      <c r="I54" s="794"/>
      <c r="K54" s="231"/>
    </row>
    <row r="55" spans="6:25" ht="15.95" customHeight="1">
      <c r="F55" s="795"/>
      <c r="G55" s="796"/>
      <c r="H55" s="192"/>
      <c r="I55" s="787"/>
      <c r="K55" s="231"/>
    </row>
    <row r="56" spans="6:25" ht="15.95" customHeight="1">
      <c r="F56" s="789"/>
      <c r="G56" s="785"/>
      <c r="H56" s="192"/>
      <c r="I56" s="787"/>
      <c r="K56" s="231"/>
    </row>
    <row r="57" spans="6:25" ht="15.95" hidden="1" customHeight="1" outlineLevel="1">
      <c r="F57" s="790"/>
      <c r="G57" s="792"/>
      <c r="H57" s="164"/>
      <c r="I57" s="794"/>
      <c r="K57" s="231"/>
    </row>
    <row r="58" spans="6:25" ht="15.95" hidden="1" customHeight="1" outlineLevel="1">
      <c r="F58" s="791"/>
      <c r="G58" s="793"/>
      <c r="H58" s="164"/>
      <c r="I58" s="794"/>
      <c r="K58" s="231"/>
    </row>
    <row r="59" spans="6:25" ht="15.95" hidden="1" customHeight="1" outlineLevel="1">
      <c r="F59" s="795"/>
      <c r="G59" s="796"/>
      <c r="H59" s="192"/>
      <c r="I59" s="787"/>
      <c r="K59" s="231"/>
    </row>
    <row r="60" spans="6:25" ht="15.95" hidden="1" customHeight="1" outlineLevel="1">
      <c r="F60" s="789"/>
      <c r="G60" s="785"/>
      <c r="H60" s="192"/>
      <c r="I60" s="787"/>
      <c r="K60" s="231"/>
    </row>
    <row r="61" spans="6:25" ht="15.95" hidden="1" customHeight="1" outlineLevel="1">
      <c r="F61" s="790"/>
      <c r="G61" s="792"/>
      <c r="H61" s="164"/>
      <c r="I61" s="794"/>
      <c r="K61" s="231"/>
    </row>
    <row r="62" spans="6:25" ht="15.95" hidden="1" customHeight="1" outlineLevel="1">
      <c r="F62" s="791"/>
      <c r="G62" s="793"/>
      <c r="H62" s="164"/>
      <c r="I62" s="794"/>
      <c r="K62" s="231"/>
    </row>
    <row r="63" spans="6:25" ht="15.95" hidden="1" customHeight="1" outlineLevel="1">
      <c r="F63" s="795"/>
      <c r="G63" s="796"/>
      <c r="H63" s="192"/>
      <c r="I63" s="787"/>
      <c r="K63" s="231"/>
    </row>
    <row r="64" spans="6:25" ht="15.95" hidden="1" customHeight="1" outlineLevel="1">
      <c r="F64" s="789"/>
      <c r="G64" s="785"/>
      <c r="H64" s="192"/>
      <c r="I64" s="787"/>
      <c r="K64" s="231"/>
    </row>
    <row r="65" spans="6:11" ht="15.95" hidden="1" customHeight="1" outlineLevel="1">
      <c r="F65" s="790"/>
      <c r="G65" s="792"/>
      <c r="H65" s="164"/>
      <c r="I65" s="794"/>
      <c r="K65" s="231"/>
    </row>
    <row r="66" spans="6:11" ht="15.95" hidden="1" customHeight="1" outlineLevel="1">
      <c r="F66" s="791"/>
      <c r="G66" s="793"/>
      <c r="H66" s="164"/>
      <c r="I66" s="794"/>
      <c r="K66" s="231"/>
    </row>
    <row r="67" spans="6:11" ht="15.95" hidden="1" customHeight="1" outlineLevel="1">
      <c r="F67" s="795"/>
      <c r="G67" s="796"/>
      <c r="H67" s="192"/>
      <c r="I67" s="787"/>
      <c r="K67" s="231"/>
    </row>
    <row r="68" spans="6:11" ht="15.95" hidden="1" customHeight="1" outlineLevel="1">
      <c r="F68" s="789"/>
      <c r="G68" s="785"/>
      <c r="H68" s="192"/>
      <c r="I68" s="787"/>
      <c r="K68" s="231"/>
    </row>
    <row r="69" spans="6:11" ht="15.95" hidden="1" customHeight="1" outlineLevel="1">
      <c r="F69" s="790"/>
      <c r="G69" s="792"/>
      <c r="H69" s="164"/>
      <c r="I69" s="794"/>
      <c r="K69" s="231"/>
    </row>
    <row r="70" spans="6:11" ht="15.95" hidden="1" customHeight="1" outlineLevel="1">
      <c r="F70" s="791"/>
      <c r="G70" s="793"/>
      <c r="H70" s="164"/>
      <c r="I70" s="794"/>
      <c r="K70" s="231"/>
    </row>
    <row r="71" spans="6:11" ht="15.95" hidden="1" customHeight="1" outlineLevel="1">
      <c r="F71" s="795"/>
      <c r="G71" s="796"/>
      <c r="H71" s="192"/>
      <c r="I71" s="787"/>
      <c r="K71" s="231"/>
    </row>
    <row r="72" spans="6:11" ht="15.95" hidden="1" customHeight="1" outlineLevel="1">
      <c r="F72" s="789"/>
      <c r="G72" s="785"/>
      <c r="H72" s="192"/>
      <c r="I72" s="787"/>
      <c r="K72" s="231"/>
    </row>
    <row r="73" spans="6:11" ht="15.95" hidden="1" customHeight="1" outlineLevel="1">
      <c r="F73" s="790"/>
      <c r="G73" s="792"/>
      <c r="H73" s="164"/>
      <c r="I73" s="794"/>
    </row>
    <row r="74" spans="6:11" ht="15.95" hidden="1" customHeight="1" outlineLevel="1">
      <c r="F74" s="791"/>
      <c r="G74" s="793"/>
      <c r="H74" s="164"/>
      <c r="I74" s="794"/>
    </row>
    <row r="75" spans="6:11" ht="15.95" hidden="1" customHeight="1" outlineLevel="1">
      <c r="F75" s="795"/>
      <c r="G75" s="796"/>
      <c r="H75" s="192"/>
      <c r="I75" s="787"/>
    </row>
    <row r="76" spans="6:11" ht="15.95" hidden="1" customHeight="1" outlineLevel="1">
      <c r="F76" s="789"/>
      <c r="G76" s="785"/>
      <c r="H76" s="192"/>
      <c r="I76" s="787"/>
    </row>
    <row r="77" spans="6:11" ht="15.95" hidden="1" customHeight="1" outlineLevel="1">
      <c r="F77" s="790"/>
      <c r="G77" s="792"/>
      <c r="H77" s="164"/>
      <c r="I77" s="794"/>
    </row>
    <row r="78" spans="6:11" ht="15.95" hidden="1" customHeight="1" outlineLevel="1">
      <c r="F78" s="791"/>
      <c r="G78" s="793"/>
      <c r="H78" s="164"/>
      <c r="I78" s="794"/>
    </row>
    <row r="79" spans="6:11" ht="15.95" hidden="1" customHeight="1" outlineLevel="1">
      <c r="F79" s="795"/>
      <c r="G79" s="796"/>
      <c r="H79" s="192"/>
      <c r="I79" s="787"/>
    </row>
    <row r="80" spans="6:11" ht="15.95" hidden="1" customHeight="1" outlineLevel="1">
      <c r="F80" s="789"/>
      <c r="G80" s="785"/>
      <c r="H80" s="192"/>
      <c r="I80" s="787"/>
    </row>
    <row r="81" spans="6:9" ht="15.95" hidden="1" customHeight="1" outlineLevel="1">
      <c r="F81" s="790"/>
      <c r="G81" s="792"/>
      <c r="H81" s="164"/>
      <c r="I81" s="794"/>
    </row>
    <row r="82" spans="6:9" ht="15.95" hidden="1" customHeight="1" outlineLevel="1">
      <c r="F82" s="791"/>
      <c r="G82" s="793"/>
      <c r="H82" s="164"/>
      <c r="I82" s="794"/>
    </row>
    <row r="83" spans="6:9" ht="15.95" hidden="1" customHeight="1" outlineLevel="1">
      <c r="F83" s="795"/>
      <c r="G83" s="796"/>
      <c r="H83" s="192"/>
      <c r="I83" s="787"/>
    </row>
    <row r="84" spans="6:9" ht="15.95" hidden="1" customHeight="1" outlineLevel="1">
      <c r="F84" s="789"/>
      <c r="G84" s="785"/>
      <c r="H84" s="192"/>
      <c r="I84" s="787"/>
    </row>
    <row r="85" spans="6:9" ht="15.95" hidden="1" customHeight="1" outlineLevel="1">
      <c r="F85" s="790"/>
      <c r="G85" s="792"/>
      <c r="H85" s="164"/>
      <c r="I85" s="794"/>
    </row>
    <row r="86" spans="6:9" ht="15.95" hidden="1" customHeight="1" outlineLevel="1">
      <c r="F86" s="791"/>
      <c r="G86" s="793"/>
      <c r="H86" s="164"/>
      <c r="I86" s="794"/>
    </row>
    <row r="87" spans="6:9" ht="15.95" hidden="1" customHeight="1" outlineLevel="1">
      <c r="F87" s="795"/>
      <c r="G87" s="796"/>
      <c r="H87" s="192"/>
      <c r="I87" s="787"/>
    </row>
    <row r="88" spans="6:9" ht="15.95" hidden="1" customHeight="1" outlineLevel="1">
      <c r="F88" s="789"/>
      <c r="G88" s="785"/>
      <c r="H88" s="192"/>
      <c r="I88" s="787"/>
    </row>
    <row r="89" spans="6:9" ht="15.95" hidden="1" customHeight="1" outlineLevel="1">
      <c r="F89" s="790"/>
      <c r="G89" s="792"/>
      <c r="H89" s="164"/>
      <c r="I89" s="794"/>
    </row>
    <row r="90" spans="6:9" ht="15.95" hidden="1" customHeight="1" outlineLevel="1">
      <c r="F90" s="791"/>
      <c r="G90" s="793"/>
      <c r="H90" s="164"/>
      <c r="I90" s="794"/>
    </row>
    <row r="91" spans="6:9" ht="15.95" hidden="1" customHeight="1" outlineLevel="1">
      <c r="F91" s="795"/>
      <c r="G91" s="796"/>
      <c r="H91" s="192"/>
      <c r="I91" s="787"/>
    </row>
    <row r="92" spans="6:9" ht="15.95" hidden="1" customHeight="1" outlineLevel="1">
      <c r="F92" s="789"/>
      <c r="G92" s="785"/>
      <c r="H92" s="192"/>
      <c r="I92" s="787"/>
    </row>
    <row r="93" spans="6:9" ht="15.95" hidden="1" customHeight="1" outlineLevel="1">
      <c r="F93" s="790"/>
      <c r="G93" s="792"/>
      <c r="H93" s="164"/>
      <c r="I93" s="794"/>
    </row>
    <row r="94" spans="6:9" ht="15.95" hidden="1" customHeight="1" outlineLevel="1">
      <c r="F94" s="791"/>
      <c r="G94" s="793"/>
      <c r="H94" s="164"/>
      <c r="I94" s="794"/>
    </row>
    <row r="95" spans="6:9" ht="15.95" hidden="1" customHeight="1" outlineLevel="1">
      <c r="F95" s="800"/>
      <c r="G95" s="797"/>
      <c r="H95" s="120"/>
      <c r="I95" s="799"/>
    </row>
    <row r="96" spans="6:9" ht="15.95" hidden="1" customHeight="1" outlineLevel="1">
      <c r="F96" s="801"/>
      <c r="G96" s="798"/>
      <c r="H96" s="120"/>
      <c r="I96" s="799"/>
    </row>
    <row r="97" spans="6:9" ht="15.95" hidden="1" customHeight="1" outlineLevel="1">
      <c r="F97" s="802"/>
      <c r="G97" s="804"/>
      <c r="H97" s="169"/>
      <c r="I97" s="806"/>
    </row>
    <row r="98" spans="6:9" ht="15.95" hidden="1" customHeight="1" outlineLevel="1">
      <c r="F98" s="808"/>
      <c r="G98" s="809"/>
      <c r="H98" s="169"/>
      <c r="I98" s="806"/>
    </row>
    <row r="99" spans="6:9" ht="15.95" hidden="1" customHeight="1" outlineLevel="1">
      <c r="F99" s="800"/>
      <c r="G99" s="797"/>
      <c r="H99" s="120"/>
      <c r="I99" s="799"/>
    </row>
    <row r="100" spans="6:9" ht="15.95" hidden="1" customHeight="1" outlineLevel="1">
      <c r="F100" s="801"/>
      <c r="G100" s="798"/>
      <c r="H100" s="120"/>
      <c r="I100" s="799"/>
    </row>
    <row r="101" spans="6:9" ht="15.95" hidden="1" customHeight="1" outlineLevel="1">
      <c r="F101" s="802"/>
      <c r="G101" s="804"/>
      <c r="H101" s="169"/>
      <c r="I101" s="806"/>
    </row>
    <row r="102" spans="6:9" ht="15.95" hidden="1" customHeight="1" outlineLevel="1" thickBot="1">
      <c r="F102" s="803"/>
      <c r="G102" s="805"/>
      <c r="H102" s="247"/>
      <c r="I102" s="807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857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855</v>
      </c>
      <c r="Q2" s="713" t="s">
        <v>856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2.7690000000000001</v>
      </c>
      <c r="E38" s="669">
        <v>2.7229999999999999</v>
      </c>
      <c r="F38" s="668">
        <v>1.327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3.5499999999999997E-2</v>
      </c>
      <c r="E39" s="669">
        <v>3.4909999999999997E-2</v>
      </c>
      <c r="F39" s="668">
        <v>7.0499999999999998E-3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2.2220000000000001E-4</v>
      </c>
      <c r="E40" s="672">
        <v>2.23E-4</v>
      </c>
      <c r="F40" s="671">
        <v>2.6879999999999997E-4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0.45829999999999999</v>
      </c>
      <c r="E41" s="669">
        <v>0.45829999999999999</v>
      </c>
      <c r="F41" s="668">
        <v>0.45829999999999999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46.11</v>
      </c>
      <c r="E42" s="674">
        <v>46.59</v>
      </c>
      <c r="F42" s="673">
        <v>44.419999999999995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78</v>
      </c>
      <c r="E43" s="677">
        <v>78</v>
      </c>
      <c r="F43" s="676">
        <v>188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850</v>
      </c>
      <c r="I46" s="259"/>
      <c r="J46" s="288"/>
      <c r="K46" s="231"/>
      <c r="L46" s="231"/>
      <c r="M46" s="231"/>
      <c r="N46" s="231"/>
      <c r="P46" s="259" t="s">
        <v>851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0" t="s">
        <v>81</v>
      </c>
      <c r="D48" s="684" t="s">
        <v>852</v>
      </c>
      <c r="E48" s="668">
        <v>3.101</v>
      </c>
      <c r="F48" s="685">
        <v>2.2220000000000001E-4</v>
      </c>
      <c r="G48" s="708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163.63333333333335</v>
      </c>
      <c r="M48" s="193">
        <v>174.3</v>
      </c>
      <c r="N48" s="249">
        <v>174.3</v>
      </c>
      <c r="P48" s="252" t="s">
        <v>219</v>
      </c>
      <c r="Q48" s="244">
        <v>-2.9926932892249285</v>
      </c>
      <c r="R48" s="705">
        <v>1.994</v>
      </c>
      <c r="S48" s="680"/>
      <c r="T48" s="680"/>
      <c r="U48" s="680"/>
      <c r="V48" s="680"/>
    </row>
    <row r="49" spans="3:22" ht="20.100000000000001" customHeight="1">
      <c r="C49" s="810"/>
      <c r="D49" s="686" t="s">
        <v>853</v>
      </c>
      <c r="E49" s="668">
        <v>2.4369999999999998</v>
      </c>
      <c r="F49" s="711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162.80000000000001</v>
      </c>
      <c r="M49" s="171">
        <v>173.4</v>
      </c>
      <c r="N49" s="172">
        <v>173.4</v>
      </c>
      <c r="P49" s="173" t="s">
        <v>786</v>
      </c>
      <c r="Q49" s="167">
        <v>-2.9895274628632769</v>
      </c>
      <c r="R49" s="706">
        <v>1.988</v>
      </c>
      <c r="S49" s="680"/>
      <c r="T49" s="680"/>
      <c r="U49" s="680"/>
      <c r="V49" s="680"/>
    </row>
    <row r="50" spans="3:22" ht="20.100000000000001" customHeight="1">
      <c r="C50" s="801"/>
      <c r="D50" s="686" t="s">
        <v>854</v>
      </c>
      <c r="E50" s="688">
        <v>2.7690000000000001</v>
      </c>
      <c r="F50" s="689">
        <v>2.2220000000000001E-4</v>
      </c>
      <c r="G50" s="709"/>
      <c r="H50" s="248" t="s">
        <v>787</v>
      </c>
      <c r="I50" s="193">
        <v>56.6</v>
      </c>
      <c r="J50" s="193">
        <v>69.3</v>
      </c>
      <c r="K50" s="193">
        <v>71.3</v>
      </c>
      <c r="L50" s="193">
        <v>65.066666666666663</v>
      </c>
      <c r="M50" s="193">
        <v>69.3</v>
      </c>
      <c r="N50" s="249">
        <v>69.3</v>
      </c>
      <c r="P50" s="252" t="s">
        <v>787</v>
      </c>
      <c r="Q50" s="244">
        <v>-2.7498891417221762</v>
      </c>
      <c r="R50" s="705">
        <v>1.5640000000000001</v>
      </c>
      <c r="S50" s="680"/>
      <c r="T50" s="680"/>
      <c r="U50" s="680"/>
      <c r="V50" s="680"/>
    </row>
    <row r="51" spans="3:22" ht="20.100000000000001" customHeight="1">
      <c r="C51" s="802" t="s">
        <v>147</v>
      </c>
      <c r="D51" s="690" t="s">
        <v>852</v>
      </c>
      <c r="E51" s="669">
        <v>3.0659999999999998</v>
      </c>
      <c r="F51" s="691">
        <v>2.23E-4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1"/>
      <c r="D52" s="690" t="s">
        <v>853</v>
      </c>
      <c r="E52" s="669">
        <v>2.38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08"/>
      <c r="D53" s="690" t="s">
        <v>854</v>
      </c>
      <c r="E53" s="692">
        <v>2.7229999999999999</v>
      </c>
      <c r="F53" s="693">
        <v>2.23E-4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0" t="s">
        <v>148</v>
      </c>
      <c r="D54" s="686" t="s">
        <v>852</v>
      </c>
      <c r="E54" s="668">
        <v>1.5369999999999999</v>
      </c>
      <c r="F54" s="685">
        <v>2.6879999999999997E-4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0"/>
      <c r="D55" s="686" t="s">
        <v>853</v>
      </c>
      <c r="E55" s="668">
        <v>1.117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1"/>
      <c r="D56" s="686" t="s">
        <v>854</v>
      </c>
      <c r="E56" s="688">
        <v>1.327</v>
      </c>
      <c r="F56" s="689">
        <v>2.6879999999999997E-4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802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1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08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0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0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1"/>
      <c r="D80" s="686"/>
      <c r="E80" s="688"/>
      <c r="F80" s="689"/>
      <c r="H80" s="248" t="s">
        <v>219</v>
      </c>
      <c r="I80" s="304">
        <v>3.101</v>
      </c>
      <c r="J80" s="305">
        <v>8.8359999999999994E-2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802"/>
      <c r="D81" s="690"/>
      <c r="E81" s="692"/>
      <c r="F81" s="693"/>
      <c r="H81" s="170" t="s">
        <v>786</v>
      </c>
      <c r="I81" s="308">
        <v>3.0659999999999998</v>
      </c>
      <c r="J81" s="309">
        <v>8.8139999999999996E-2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1"/>
      <c r="D82" s="690"/>
      <c r="E82" s="692"/>
      <c r="F82" s="693"/>
      <c r="H82" s="248" t="s">
        <v>787</v>
      </c>
      <c r="I82" s="306">
        <v>1.5369999999999999</v>
      </c>
      <c r="J82" s="305">
        <v>6.5759999999999999E-2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08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0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0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1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802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1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08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0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0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1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802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1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08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0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0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1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802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1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08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0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810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801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802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811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808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800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810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801"/>
      <c r="D110" s="686"/>
      <c r="E110" s="688"/>
      <c r="F110" s="689"/>
      <c r="H110" s="230"/>
    </row>
    <row r="111" spans="3:18" ht="20.100000000000001" hidden="1" customHeight="1" outlineLevel="1">
      <c r="C111" s="802"/>
      <c r="D111" s="690"/>
      <c r="E111" s="692"/>
      <c r="F111" s="693"/>
      <c r="H111" s="230"/>
    </row>
    <row r="112" spans="3:18" ht="20.100000000000001" hidden="1" customHeight="1" outlineLevel="1">
      <c r="C112" s="811"/>
      <c r="D112" s="690"/>
      <c r="E112" s="692"/>
      <c r="F112" s="693"/>
      <c r="H112" s="230"/>
    </row>
    <row r="113" spans="3:8" ht="20.100000000000001" hidden="1" customHeight="1" outlineLevel="1">
      <c r="C113" s="808"/>
      <c r="D113" s="690"/>
      <c r="E113" s="692"/>
      <c r="F113" s="693"/>
      <c r="H113" s="230"/>
    </row>
    <row r="114" spans="3:8" ht="20.100000000000001" hidden="1" customHeight="1" outlineLevel="1">
      <c r="C114" s="800"/>
      <c r="D114" s="686"/>
      <c r="E114" s="688"/>
      <c r="F114" s="689"/>
      <c r="H114" s="230"/>
    </row>
    <row r="115" spans="3:8" ht="20.100000000000001" hidden="1" customHeight="1" outlineLevel="1">
      <c r="C115" s="810"/>
      <c r="D115" s="686"/>
      <c r="E115" s="688"/>
      <c r="F115" s="689"/>
      <c r="H115" s="230"/>
    </row>
    <row r="116" spans="3:8" ht="20.100000000000001" hidden="1" customHeight="1" outlineLevel="1">
      <c r="C116" s="801"/>
      <c r="D116" s="686"/>
      <c r="E116" s="688"/>
      <c r="F116" s="689"/>
      <c r="H116" s="230"/>
    </row>
    <row r="117" spans="3:8" ht="20.100000000000001" hidden="1" customHeight="1" outlineLevel="1">
      <c r="C117" s="802"/>
      <c r="D117" s="690"/>
      <c r="E117" s="692"/>
      <c r="F117" s="693"/>
      <c r="H117" s="230"/>
    </row>
    <row r="118" spans="3:8" ht="20.100000000000001" hidden="1" customHeight="1" outlineLevel="1">
      <c r="C118" s="811"/>
      <c r="D118" s="690"/>
      <c r="E118" s="692"/>
      <c r="F118" s="693"/>
      <c r="H118" s="230"/>
    </row>
    <row r="119" spans="3:8" ht="20.100000000000001" hidden="1" customHeight="1" outlineLevel="1">
      <c r="C119" s="808"/>
      <c r="D119" s="690"/>
      <c r="E119" s="692"/>
      <c r="F119" s="693"/>
      <c r="H119" s="230"/>
    </row>
    <row r="120" spans="3:8" ht="20.100000000000001" hidden="1" customHeight="1" outlineLevel="1">
      <c r="C120" s="800"/>
      <c r="D120" s="686"/>
      <c r="E120" s="688"/>
      <c r="F120" s="689"/>
      <c r="H120" s="230"/>
    </row>
    <row r="121" spans="3:8" ht="20.100000000000001" hidden="1" customHeight="1" outlineLevel="1">
      <c r="C121" s="810"/>
      <c r="D121" s="686"/>
      <c r="E121" s="688"/>
      <c r="F121" s="689"/>
      <c r="H121" s="230"/>
    </row>
    <row r="122" spans="3:8" ht="20.100000000000001" hidden="1" customHeight="1" outlineLevel="1">
      <c r="C122" s="801"/>
      <c r="D122" s="686"/>
      <c r="E122" s="688"/>
      <c r="F122" s="689"/>
      <c r="H122" s="230"/>
    </row>
    <row r="123" spans="3:8" ht="20.100000000000001" hidden="1" customHeight="1" outlineLevel="1">
      <c r="C123" s="802"/>
      <c r="D123" s="690"/>
      <c r="E123" s="692"/>
      <c r="F123" s="693"/>
      <c r="H123" s="230"/>
    </row>
    <row r="124" spans="3:8" ht="20.100000000000001" hidden="1" customHeight="1" outlineLevel="1">
      <c r="C124" s="811"/>
      <c r="D124" s="690"/>
      <c r="E124" s="692"/>
      <c r="F124" s="693"/>
      <c r="H124" s="230"/>
    </row>
    <row r="125" spans="3:8" ht="20.100000000000001" hidden="1" customHeight="1" outlineLevel="1">
      <c r="C125" s="808"/>
      <c r="D125" s="690"/>
      <c r="E125" s="692"/>
      <c r="F125" s="693"/>
      <c r="H125" s="230"/>
    </row>
    <row r="126" spans="3:8" ht="20.25" hidden="1" customHeight="1" outlineLevel="1">
      <c r="C126" s="800"/>
      <c r="D126" s="686"/>
      <c r="E126" s="688"/>
      <c r="F126" s="689"/>
      <c r="H126" s="230"/>
    </row>
    <row r="127" spans="3:8" ht="20.100000000000001" hidden="1" customHeight="1" outlineLevel="1">
      <c r="C127" s="810"/>
      <c r="D127" s="686"/>
      <c r="E127" s="688"/>
      <c r="F127" s="689"/>
      <c r="H127" s="230"/>
    </row>
    <row r="128" spans="3:8" ht="20.100000000000001" hidden="1" customHeight="1" outlineLevel="1">
      <c r="C128" s="801"/>
      <c r="D128" s="686"/>
      <c r="E128" s="688"/>
      <c r="F128" s="689"/>
      <c r="H128" s="230"/>
    </row>
    <row r="129" spans="3:12" ht="20.100000000000001" hidden="1" customHeight="1" outlineLevel="1">
      <c r="C129" s="802"/>
      <c r="D129" s="690"/>
      <c r="E129" s="695"/>
      <c r="F129" s="499"/>
      <c r="H129" s="230"/>
    </row>
    <row r="130" spans="3:12" ht="20.100000000000001" hidden="1" customHeight="1" outlineLevel="1">
      <c r="C130" s="811"/>
      <c r="D130" s="690"/>
      <c r="E130" s="695"/>
      <c r="F130" s="493"/>
    </row>
    <row r="131" spans="3:12" ht="20.100000000000001" hidden="1" customHeight="1" outlineLevel="1">
      <c r="C131" s="808"/>
      <c r="D131" s="690"/>
      <c r="E131" s="696"/>
      <c r="F131" s="697"/>
    </row>
    <row r="132" spans="3:12" ht="20.100000000000001" hidden="1" customHeight="1" outlineLevel="1">
      <c r="C132" s="800"/>
      <c r="D132" s="686"/>
      <c r="E132" s="684"/>
      <c r="F132" s="498"/>
    </row>
    <row r="133" spans="3:12" ht="20.100000000000001" hidden="1" customHeight="1" outlineLevel="1">
      <c r="C133" s="810"/>
      <c r="D133" s="686"/>
      <c r="E133" s="684"/>
      <c r="F133" s="482"/>
    </row>
    <row r="134" spans="3:12" ht="20.100000000000001" hidden="1" customHeight="1" outlineLevel="1">
      <c r="C134" s="801"/>
      <c r="D134" s="686"/>
      <c r="E134" s="698"/>
      <c r="F134" s="699"/>
    </row>
    <row r="135" spans="3:12" ht="20.100000000000001" hidden="1" customHeight="1" outlineLevel="1">
      <c r="C135" s="802"/>
      <c r="D135" s="690"/>
      <c r="E135" s="695"/>
      <c r="F135" s="499"/>
    </row>
    <row r="136" spans="3:12" ht="20.100000000000001" hidden="1" customHeight="1" outlineLevel="1">
      <c r="C136" s="811"/>
      <c r="D136" s="690"/>
      <c r="E136" s="695"/>
      <c r="F136" s="493"/>
    </row>
    <row r="137" spans="3:12" ht="20.100000000000001" hidden="1" customHeight="1" outlineLevel="1" thickBot="1">
      <c r="C137" s="803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5" t="s">
        <v>788</v>
      </c>
      <c r="E4" s="504">
        <v>200</v>
      </c>
      <c r="F4" s="504">
        <v>2.7690000000000001</v>
      </c>
      <c r="G4" s="818">
        <v>2.2730000000000001</v>
      </c>
      <c r="H4" s="815">
        <v>0.03</v>
      </c>
      <c r="I4" s="504">
        <v>78</v>
      </c>
      <c r="J4" s="821">
        <v>114.7</v>
      </c>
      <c r="K4" s="504">
        <v>329</v>
      </c>
      <c r="L4" s="821">
        <v>314.7</v>
      </c>
      <c r="M4" s="504">
        <v>1.03E-2</v>
      </c>
      <c r="N4" s="818">
        <v>0.01</v>
      </c>
      <c r="O4" s="812" t="s">
        <v>226</v>
      </c>
    </row>
    <row r="5" spans="1:15" ht="20.100000000000001" customHeight="1">
      <c r="C5" s="503" t="s">
        <v>786</v>
      </c>
      <c r="D5" s="816"/>
      <c r="E5" s="504">
        <v>200</v>
      </c>
      <c r="F5" s="504">
        <v>2.7229999999999999</v>
      </c>
      <c r="G5" s="819"/>
      <c r="H5" s="816"/>
      <c r="I5" s="504">
        <v>78</v>
      </c>
      <c r="J5" s="822"/>
      <c r="K5" s="504">
        <v>306</v>
      </c>
      <c r="L5" s="822"/>
      <c r="M5" s="504">
        <v>9.2999999999999992E-3</v>
      </c>
      <c r="N5" s="819"/>
      <c r="O5" s="813"/>
    </row>
    <row r="6" spans="1:15" ht="20.100000000000001" customHeight="1">
      <c r="A6"/>
      <c r="B6"/>
      <c r="C6" s="503" t="s">
        <v>787</v>
      </c>
      <c r="D6" s="817"/>
      <c r="E6" s="504">
        <v>100</v>
      </c>
      <c r="F6" s="504">
        <v>1.327</v>
      </c>
      <c r="G6" s="820"/>
      <c r="H6" s="817"/>
      <c r="I6" s="504">
        <v>188</v>
      </c>
      <c r="J6" s="823"/>
      <c r="K6" s="504">
        <v>309</v>
      </c>
      <c r="L6" s="823"/>
      <c r="M6" s="504">
        <v>1.0500000000000001E-2</v>
      </c>
      <c r="N6" s="820"/>
      <c r="O6" s="814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819</v>
      </c>
      <c r="F45" s="223" t="s">
        <v>820</v>
      </c>
      <c r="G45" s="224" t="s">
        <v>821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819</v>
      </c>
      <c r="N45" s="223" t="s">
        <v>822</v>
      </c>
      <c r="O45" s="224" t="s">
        <v>823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824</v>
      </c>
      <c r="F46" s="220" t="s">
        <v>825</v>
      </c>
      <c r="G46" s="221" t="s">
        <v>821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824</v>
      </c>
      <c r="N46" s="220" t="s">
        <v>826</v>
      </c>
      <c r="O46" s="221" t="s">
        <v>827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828</v>
      </c>
      <c r="F47" s="223" t="s">
        <v>829</v>
      </c>
      <c r="G47" s="224" t="s">
        <v>821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828</v>
      </c>
      <c r="N47" s="223" t="s">
        <v>830</v>
      </c>
      <c r="O47" s="224" t="s">
        <v>831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832</v>
      </c>
      <c r="E79" s="105" t="s">
        <v>832</v>
      </c>
      <c r="F79" s="105" t="s">
        <v>833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834</v>
      </c>
      <c r="E84" s="105" t="s">
        <v>834</v>
      </c>
      <c r="F84" s="105" t="s">
        <v>835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846</v>
      </c>
      <c r="E89" s="105" t="s">
        <v>846</v>
      </c>
      <c r="F89" s="105" t="s">
        <v>846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849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837</v>
      </c>
      <c r="E94" s="105" t="s">
        <v>838</v>
      </c>
      <c r="F94" s="105" t="s">
        <v>839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840</v>
      </c>
      <c r="E99" s="105" t="s">
        <v>841</v>
      </c>
      <c r="F99" s="105" t="s">
        <v>842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847</v>
      </c>
      <c r="E104" s="105" t="s">
        <v>847</v>
      </c>
      <c r="F104" s="105" t="s">
        <v>847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836</v>
      </c>
      <c r="E109" s="105" t="s">
        <v>836</v>
      </c>
      <c r="F109" s="105" t="s">
        <v>836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844</v>
      </c>
      <c r="E114" s="105" t="s">
        <v>845</v>
      </c>
      <c r="F114" s="105" t="s">
        <v>845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843</v>
      </c>
      <c r="E119" s="105" t="s">
        <v>843</v>
      </c>
      <c r="F119" s="105" t="s">
        <v>843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H15" sqref="H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866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34" t="s">
        <v>0</v>
      </c>
      <c r="B2" s="824" t="s">
        <v>39</v>
      </c>
      <c r="C2" s="824" t="s">
        <v>6</v>
      </c>
      <c r="D2" s="824" t="s">
        <v>38</v>
      </c>
      <c r="E2" s="824" t="s">
        <v>194</v>
      </c>
      <c r="F2" s="824" t="s">
        <v>193</v>
      </c>
      <c r="G2" s="828" t="s">
        <v>1</v>
      </c>
      <c r="H2" s="828" t="s">
        <v>2</v>
      </c>
      <c r="I2" s="828" t="s">
        <v>162</v>
      </c>
      <c r="J2" s="832" t="s">
        <v>239</v>
      </c>
      <c r="K2" s="828" t="s">
        <v>238</v>
      </c>
      <c r="L2" s="828" t="s">
        <v>3</v>
      </c>
      <c r="M2" s="828" t="s">
        <v>4</v>
      </c>
      <c r="N2" s="828" t="s">
        <v>5</v>
      </c>
      <c r="O2" s="828" t="s">
        <v>237</v>
      </c>
      <c r="P2" s="830" t="s">
        <v>236</v>
      </c>
      <c r="Q2" s="824" t="s">
        <v>149</v>
      </c>
      <c r="R2" s="826" t="s">
        <v>87</v>
      </c>
    </row>
    <row r="3" spans="1:18" s="46" customFormat="1" ht="27" customHeight="1">
      <c r="A3" s="835"/>
      <c r="B3" s="825"/>
      <c r="C3" s="825"/>
      <c r="D3" s="825"/>
      <c r="E3" s="825"/>
      <c r="F3" s="825"/>
      <c r="G3" s="829"/>
      <c r="H3" s="829"/>
      <c r="I3" s="829"/>
      <c r="J3" s="833"/>
      <c r="K3" s="829"/>
      <c r="L3" s="829"/>
      <c r="M3" s="829"/>
      <c r="N3" s="829"/>
      <c r="O3" s="829"/>
      <c r="P3" s="831"/>
      <c r="Q3" s="825"/>
      <c r="R3" s="827"/>
    </row>
    <row r="4" spans="1:18" ht="23.1" customHeight="1">
      <c r="A4" s="756" t="s">
        <v>798</v>
      </c>
      <c r="B4" s="757" t="str">
        <f>Recharge!$B$32</f>
        <v xml:space="preserve">산수개발(주) </v>
      </c>
      <c r="C4" s="758"/>
      <c r="D4" s="759" t="s">
        <v>867</v>
      </c>
      <c r="E4" s="759" t="str">
        <f>Recharge!$I$24</f>
        <v>금강서해/금강서해</v>
      </c>
      <c r="F4" s="759" t="str">
        <f>All!$B$2</f>
        <v>보령기상청</v>
      </c>
      <c r="G4" s="759">
        <v>200</v>
      </c>
      <c r="H4" s="759">
        <v>90</v>
      </c>
      <c r="I4" s="759">
        <v>200</v>
      </c>
      <c r="J4" s="759">
        <v>200</v>
      </c>
      <c r="K4" s="759">
        <v>240</v>
      </c>
      <c r="L4" s="759">
        <v>5</v>
      </c>
      <c r="M4" s="759">
        <v>70</v>
      </c>
      <c r="N4" s="760">
        <v>40</v>
      </c>
      <c r="O4" s="761">
        <f>ROUND(water!$F$7, 1)</f>
        <v>200.2</v>
      </c>
      <c r="P4" s="762">
        <v>3376308.7280000001</v>
      </c>
      <c r="Q4" s="759"/>
      <c r="R4" s="763"/>
    </row>
    <row r="5" spans="1:18" ht="23.1" customHeight="1">
      <c r="A5" s="756" t="s">
        <v>860</v>
      </c>
      <c r="B5" s="757" t="str">
        <f>Recharge!$B$32</f>
        <v xml:space="preserve">산수개발(주) </v>
      </c>
      <c r="C5" s="758"/>
      <c r="D5" s="759" t="s">
        <v>868</v>
      </c>
      <c r="E5" s="759" t="str">
        <f>Recharge!$I$24</f>
        <v>금강서해/금강서해</v>
      </c>
      <c r="F5" s="759" t="str">
        <f>All!$B$2</f>
        <v>보령기상청</v>
      </c>
      <c r="G5" s="759">
        <v>200</v>
      </c>
      <c r="H5" s="759">
        <v>90</v>
      </c>
      <c r="I5" s="759">
        <v>200</v>
      </c>
      <c r="J5" s="759">
        <v>200</v>
      </c>
      <c r="K5" s="759">
        <v>260</v>
      </c>
      <c r="L5" s="759">
        <v>5</v>
      </c>
      <c r="M5" s="759">
        <v>80</v>
      </c>
      <c r="N5" s="760">
        <v>40</v>
      </c>
      <c r="O5" s="761">
        <f>ROUND(water!$F$7, 1)</f>
        <v>200.2</v>
      </c>
      <c r="P5" s="762">
        <v>3376308.7280000001</v>
      </c>
      <c r="Q5" s="759"/>
      <c r="R5" s="763"/>
    </row>
    <row r="6" spans="1:18" ht="23.1" customHeight="1" thickBot="1">
      <c r="A6" s="764" t="s">
        <v>861</v>
      </c>
      <c r="B6" s="765" t="str">
        <f>Recharge!$B$32</f>
        <v xml:space="preserve">산수개발(주) </v>
      </c>
      <c r="C6" s="766"/>
      <c r="D6" s="767" t="s">
        <v>869</v>
      </c>
      <c r="E6" s="767" t="str">
        <f>Recharge!$I$24</f>
        <v>금강서해/금강서해</v>
      </c>
      <c r="F6" s="767" t="str">
        <f>All!$B$2</f>
        <v>보령기상청</v>
      </c>
      <c r="G6" s="767">
        <v>200</v>
      </c>
      <c r="H6" s="767">
        <v>200</v>
      </c>
      <c r="I6" s="767">
        <v>100</v>
      </c>
      <c r="J6" s="767">
        <v>100</v>
      </c>
      <c r="K6" s="767">
        <v>120</v>
      </c>
      <c r="L6" s="767">
        <v>5</v>
      </c>
      <c r="M6" s="767">
        <v>80</v>
      </c>
      <c r="N6" s="768">
        <v>40</v>
      </c>
      <c r="O6" s="769">
        <f>ROUND(water!$F$7, 1)</f>
        <v>200.2</v>
      </c>
      <c r="P6" s="770">
        <v>3376308.7280000001</v>
      </c>
      <c r="Q6" s="767"/>
      <c r="R6" s="771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500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충청남도 보령시 주교면 주교리 903-15번지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742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Well!R4</f>
        <v>0</v>
      </c>
      <c r="D4" s="651" t="s">
        <v>51</v>
      </c>
      <c r="E4" s="652">
        <v>0</v>
      </c>
      <c r="F4" s="652"/>
      <c r="G4" s="653">
        <v>8.8359999999999994E-2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Well!Q4</f>
        <v>0</v>
      </c>
      <c r="D5" s="651" t="s">
        <v>53</v>
      </c>
      <c r="E5" s="654">
        <v>3.101</v>
      </c>
      <c r="F5" s="655">
        <f>$E$5/$C$14</f>
        <v>3.9756410256410253E-2</v>
      </c>
      <c r="G5" s="656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Well!D4</f>
        <v>충청남도 보령시 주교면 주교리 903-15번지</v>
      </c>
      <c r="D6" s="651" t="s">
        <v>56</v>
      </c>
      <c r="E6" s="655">
        <v>2.4369999999999998</v>
      </c>
      <c r="F6" s="655">
        <f>$E$6/$C$14</f>
        <v>3.1243589743589741E-2</v>
      </c>
      <c r="G6" s="657">
        <v>41.24</v>
      </c>
      <c r="H6" s="448">
        <v>1.994</v>
      </c>
      <c r="I6"/>
      <c r="J6" s="772" t="s">
        <v>310</v>
      </c>
      <c r="K6" s="773">
        <v>228</v>
      </c>
      <c r="L6"/>
      <c r="M6"/>
    </row>
    <row r="7" spans="1:13" ht="20.100000000000001" customHeight="1" thickBot="1">
      <c r="B7" s="642" t="s">
        <v>55</v>
      </c>
      <c r="C7" s="745">
        <f>Well!H4</f>
        <v>90</v>
      </c>
      <c r="D7" s="658" t="s">
        <v>58</v>
      </c>
      <c r="E7" s="659">
        <f>ROUND((E5+E6)/2,4)</f>
        <v>2.7690000000000001</v>
      </c>
      <c r="F7" s="660">
        <f>$E$7/$C$14</f>
        <v>3.5500000000000004E-2</v>
      </c>
      <c r="G7" s="661">
        <f>G5</f>
        <v>2.2220000000000001E-4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41" t="s">
        <v>69</v>
      </c>
      <c r="C17" s="751">
        <f>Well!L4</f>
        <v>5</v>
      </c>
      <c r="E17" s="116">
        <f>Well!P4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41" t="s">
        <v>70</v>
      </c>
      <c r="C18" s="75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41" t="s">
        <v>72</v>
      </c>
      <c r="C19" s="751">
        <f>Well!N4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53.54</v>
      </c>
      <c r="D21" s="5"/>
      <c r="E21" s="117">
        <f>Well!$I$8</f>
        <v>500</v>
      </c>
      <c r="F21" s="118">
        <f>Well!O4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46.11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49</v>
      </c>
      <c r="C26" s="718" t="s">
        <v>94</v>
      </c>
      <c r="D26" s="729">
        <f>C20</f>
        <v>7.43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1.0325301204819277</v>
      </c>
      <c r="I26" s="718" t="s">
        <v>173</v>
      </c>
      <c r="J26" s="732">
        <f>((E7/C14)/86400)</f>
        <v>4.1087962962962967E-7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충청남도 보령시 주교면 주교리 903-19번지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858</v>
      </c>
      <c r="J2"/>
      <c r="K2"/>
      <c r="L2"/>
      <c r="M2"/>
    </row>
    <row r="3" spans="1:13" ht="20.100000000000001" customHeight="1">
      <c r="B3" s="640" t="s">
        <v>6</v>
      </c>
      <c r="C3" s="742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Well!R5</f>
        <v>0</v>
      </c>
      <c r="D4" s="651" t="s">
        <v>51</v>
      </c>
      <c r="E4" s="652">
        <v>0</v>
      </c>
      <c r="F4" s="652"/>
      <c r="G4" s="653">
        <v>8.8139999999999996E-2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Well!Q5</f>
        <v>0</v>
      </c>
      <c r="D5" s="651" t="s">
        <v>53</v>
      </c>
      <c r="E5" s="654">
        <v>3.0659999999999998</v>
      </c>
      <c r="F5" s="655">
        <f>$E$5/$C$14</f>
        <v>3.9307692307692307E-2</v>
      </c>
      <c r="G5" s="656">
        <v>2.23E-4</v>
      </c>
      <c r="H5" s="447">
        <v>-2.9895274628632769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Well!D5</f>
        <v>충청남도 보령시 주교면 주교리 903-19번지</v>
      </c>
      <c r="D6" s="651" t="s">
        <v>56</v>
      </c>
      <c r="E6" s="655">
        <v>2.38</v>
      </c>
      <c r="F6" s="655">
        <f>$E$6/$C$14</f>
        <v>3.0512820512820511E-2</v>
      </c>
      <c r="G6" s="657">
        <v>40.47</v>
      </c>
      <c r="H6" s="448">
        <v>1.988</v>
      </c>
      <c r="I6"/>
      <c r="J6" s="772" t="s">
        <v>310</v>
      </c>
      <c r="K6" s="773">
        <v>230</v>
      </c>
      <c r="L6"/>
      <c r="M6"/>
    </row>
    <row r="7" spans="1:13" ht="20.100000000000001" customHeight="1" thickBot="1">
      <c r="B7" s="642" t="s">
        <v>55</v>
      </c>
      <c r="C7" s="745">
        <f>Well!H5</f>
        <v>90</v>
      </c>
      <c r="D7" s="658" t="s">
        <v>58</v>
      </c>
      <c r="E7" s="659">
        <f>ROUND((E5+E6)/2,4)</f>
        <v>2.7229999999999999</v>
      </c>
      <c r="F7" s="660">
        <f>$E$7/$C$14</f>
        <v>3.4910256410256406E-2</v>
      </c>
      <c r="G7" s="661">
        <f>G5</f>
        <v>2.23E-4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173.4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141.6</v>
      </c>
      <c r="F10" s="454">
        <v>173.4</v>
      </c>
      <c r="G10" s="455">
        <v>112.2</v>
      </c>
      <c r="H10" s="153">
        <f>MIN(E10,F10,G10)</f>
        <v>112.2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142.4</v>
      </c>
      <c r="F11" s="121">
        <f>ROUND((E10+F10)/2,1)</f>
        <v>157.5</v>
      </c>
      <c r="H11" s="152">
        <f>ROUND(AVERAGE(E10:G10),1)</f>
        <v>142.4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Well!I5</f>
        <v>200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Well!J5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9.77</v>
      </c>
      <c r="L16" s="131"/>
    </row>
    <row r="17" spans="2:12" ht="20.100000000000001" customHeight="1" thickBot="1">
      <c r="B17" s="641" t="s">
        <v>69</v>
      </c>
      <c r="C17" s="751">
        <f>Well!L5</f>
        <v>5</v>
      </c>
      <c r="E17" s="116">
        <f>Well!P5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7.77</v>
      </c>
      <c r="L17" s="131"/>
    </row>
    <row r="18" spans="2:12" ht="20.100000000000001" customHeight="1" thickBot="1">
      <c r="B18" s="641" t="s">
        <v>70</v>
      </c>
      <c r="C18" s="751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9.3277310924369736E-3</v>
      </c>
      <c r="L18" s="133">
        <f>K18*100</f>
        <v>0.93277310924369738</v>
      </c>
    </row>
    <row r="19" spans="2:12" ht="20.100000000000001" customHeight="1" thickBot="1">
      <c r="B19" s="641" t="s">
        <v>72</v>
      </c>
      <c r="C19" s="751">
        <f>Well!N5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8.23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54.82</v>
      </c>
      <c r="D21" s="5"/>
      <c r="E21" s="117">
        <f>Well!$I$8</f>
        <v>500</v>
      </c>
      <c r="F21" s="118">
        <f>Well!O5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46.59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862</v>
      </c>
      <c r="C26" s="718" t="s">
        <v>94</v>
      </c>
      <c r="D26" s="729">
        <f>C20</f>
        <v>8.23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0.93277310924369738</v>
      </c>
      <c r="I26" s="718" t="s">
        <v>173</v>
      </c>
      <c r="J26" s="732">
        <f>((E7/C14)/86400)</f>
        <v>4.0405389363722692E-7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충청남도 보령시 주교면 주교리 903-9번지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859</v>
      </c>
      <c r="J2"/>
      <c r="K2"/>
      <c r="L2"/>
      <c r="M2"/>
    </row>
    <row r="3" spans="1:13" ht="20.100000000000001" customHeight="1">
      <c r="B3" s="640" t="s">
        <v>6</v>
      </c>
      <c r="C3" s="742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Well!R6</f>
        <v>0</v>
      </c>
      <c r="D4" s="651" t="s">
        <v>51</v>
      </c>
      <c r="E4" s="652">
        <v>0</v>
      </c>
      <c r="F4" s="652"/>
      <c r="G4" s="653">
        <v>6.5759999999999999E-2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Well!Q6</f>
        <v>0</v>
      </c>
      <c r="D5" s="651" t="s">
        <v>53</v>
      </c>
      <c r="E5" s="654">
        <v>1.5369999999999999</v>
      </c>
      <c r="F5" s="655">
        <f>$E$5/$C$14</f>
        <v>8.1755319148936172E-3</v>
      </c>
      <c r="G5" s="656">
        <v>2.6879999999999997E-4</v>
      </c>
      <c r="H5" s="447">
        <v>-2.7498891417221762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Well!D6</f>
        <v>충청남도 보령시 주교면 주교리 903-9번지</v>
      </c>
      <c r="D6" s="651" t="s">
        <v>56</v>
      </c>
      <c r="E6" s="655">
        <v>1.117</v>
      </c>
      <c r="F6" s="655">
        <f>$E$6/$C$14</f>
        <v>5.9414893617021278E-3</v>
      </c>
      <c r="G6" s="657">
        <v>57.6</v>
      </c>
      <c r="H6" s="448">
        <v>1.5640000000000001</v>
      </c>
      <c r="I6"/>
      <c r="J6" s="772" t="s">
        <v>310</v>
      </c>
      <c r="K6" s="773">
        <v>186</v>
      </c>
      <c r="L6"/>
      <c r="M6"/>
    </row>
    <row r="7" spans="1:13" ht="20.100000000000001" customHeight="1" thickBot="1">
      <c r="B7" s="642" t="s">
        <v>55</v>
      </c>
      <c r="C7" s="745">
        <f>Well!H6</f>
        <v>200</v>
      </c>
      <c r="D7" s="658" t="s">
        <v>58</v>
      </c>
      <c r="E7" s="659">
        <f>ROUND((E5+E6)/2,4)</f>
        <v>1.327</v>
      </c>
      <c r="F7" s="660">
        <f>$E$7/$C$14</f>
        <v>7.0585106382978725E-3</v>
      </c>
      <c r="G7" s="661">
        <f>G5</f>
        <v>2.6879999999999997E-4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71.3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56.6</v>
      </c>
      <c r="F10" s="454">
        <v>69.3</v>
      </c>
      <c r="G10" s="455">
        <v>71.3</v>
      </c>
      <c r="H10" s="153">
        <f>MIN(E10,F10,G10)</f>
        <v>56.6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65.7</v>
      </c>
      <c r="F11" s="121">
        <f>ROUND((E10+F10)/2,1)</f>
        <v>63</v>
      </c>
      <c r="H11" s="152">
        <f>ROUND(AVERAGE(E10:G10),1)</f>
        <v>65.7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188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200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749">
        <f>C7-IF(C20&gt;C9,C20,C9)</f>
        <v>188</v>
      </c>
      <c r="F14" s="450"/>
      <c r="G14" s="449">
        <f>max</f>
        <v>1224.5999999999999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746">
        <f>Well!I6</f>
        <v>100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9.0500000000000007</v>
      </c>
      <c r="L16" s="131"/>
    </row>
    <row r="17" spans="2:12" ht="20.100000000000001" customHeight="1" thickBot="1">
      <c r="B17" s="641" t="s">
        <v>69</v>
      </c>
      <c r="C17" s="751">
        <f>Well!L6</f>
        <v>5</v>
      </c>
      <c r="E17" s="116">
        <f>Well!P6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7.0500000000000007</v>
      </c>
      <c r="L17" s="131"/>
    </row>
    <row r="18" spans="2:12" ht="20.100000000000001" customHeight="1" thickBot="1">
      <c r="B18" s="641" t="s">
        <v>70</v>
      </c>
      <c r="C18" s="751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1.0491071428571429E-2</v>
      </c>
      <c r="L18" s="133">
        <f>K18*100</f>
        <v>1.049107142857143</v>
      </c>
    </row>
    <row r="19" spans="2:12" ht="20.100000000000001" customHeight="1" thickBot="1">
      <c r="B19" s="641" t="s">
        <v>72</v>
      </c>
      <c r="C19" s="751">
        <f>Well!N6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52.37</v>
      </c>
      <c r="D21" s="5"/>
      <c r="E21" s="117">
        <f>Well!$I$8</f>
        <v>500</v>
      </c>
      <c r="F21" s="118">
        <f>Well!O6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44.419999999999995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863</v>
      </c>
      <c r="C26" s="718" t="s">
        <v>94</v>
      </c>
      <c r="D26" s="729">
        <f>C20</f>
        <v>7.95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1.049107142857143</v>
      </c>
      <c r="I26" s="718" t="s">
        <v>173</v>
      </c>
      <c r="J26" s="732">
        <f>((E7/C14)/86400)</f>
        <v>8.1695724980299444E-8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81</v>
      </c>
      <c r="E12" s="841"/>
      <c r="F12" s="842"/>
      <c r="H12" s="840" t="s">
        <v>81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0" t="s">
        <v>80</v>
      </c>
      <c r="C12" s="841"/>
      <c r="D12" s="841" t="s">
        <v>81</v>
      </c>
      <c r="E12" s="841"/>
      <c r="F12" s="841"/>
      <c r="G12" s="841" t="s">
        <v>147</v>
      </c>
      <c r="H12" s="841"/>
      <c r="I12" s="842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3" t="s">
        <v>36</v>
      </c>
      <c r="C24" s="844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3" t="s">
        <v>37</v>
      </c>
      <c r="C25" s="844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38" t="s">
        <v>86</v>
      </c>
      <c r="C26" s="839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5" t="s">
        <v>81</v>
      </c>
      <c r="E29" s="846"/>
      <c r="F29" s="847"/>
      <c r="H29" s="845" t="s">
        <v>147</v>
      </c>
      <c r="I29" s="846"/>
      <c r="J29" s="847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0" t="s">
        <v>80</v>
      </c>
      <c r="C12" s="841"/>
      <c r="D12" s="841" t="s">
        <v>81</v>
      </c>
      <c r="E12" s="841"/>
      <c r="F12" s="841"/>
      <c r="G12" s="841" t="s">
        <v>147</v>
      </c>
      <c r="H12" s="841"/>
      <c r="I12" s="841"/>
      <c r="J12" s="841" t="s">
        <v>148</v>
      </c>
      <c r="K12" s="841"/>
      <c r="L12" s="842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3" t="s">
        <v>36</v>
      </c>
      <c r="C24" s="844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3" t="s">
        <v>37</v>
      </c>
      <c r="C25" s="844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38" t="s">
        <v>86</v>
      </c>
      <c r="C26" s="839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5" t="s">
        <v>81</v>
      </c>
      <c r="E29" s="846"/>
      <c r="F29" s="847"/>
      <c r="H29" s="845" t="s">
        <v>147</v>
      </c>
      <c r="I29" s="846"/>
      <c r="J29" s="847"/>
      <c r="L29" s="845" t="s">
        <v>148</v>
      </c>
      <c r="M29" s="846"/>
      <c r="N29" s="847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81</v>
      </c>
      <c r="E12" s="841"/>
      <c r="F12" s="842"/>
      <c r="H12" s="840" t="s">
        <v>81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147</v>
      </c>
      <c r="E12" s="841"/>
      <c r="F12" s="842"/>
      <c r="H12" s="840" t="s">
        <v>147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148</v>
      </c>
      <c r="E12" s="841"/>
      <c r="F12" s="842"/>
      <c r="H12" s="840" t="s">
        <v>148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2025-03-05T03:35:00Z</dcterms:modified>
</cp:coreProperties>
</file>