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3260" windowHeight="54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86" i="1" l="1"/>
  <c r="G86" i="1"/>
  <c r="H86" i="1"/>
  <c r="I86" i="1"/>
  <c r="J86" i="1"/>
  <c r="K86" i="1"/>
  <c r="L86" i="1"/>
  <c r="M86" i="1"/>
  <c r="N86" i="1"/>
  <c r="O86" i="1"/>
  <c r="E86" i="1"/>
  <c r="F85" i="1"/>
  <c r="G85" i="1"/>
  <c r="H85" i="1"/>
  <c r="I85" i="1"/>
  <c r="J85" i="1"/>
  <c r="K85" i="1"/>
  <c r="L85" i="1"/>
  <c r="M85" i="1"/>
  <c r="N85" i="1"/>
  <c r="O85" i="1"/>
  <c r="E85" i="1"/>
  <c r="F88" i="1"/>
  <c r="G88" i="1"/>
  <c r="H88" i="1"/>
  <c r="I88" i="1"/>
  <c r="J88" i="1"/>
  <c r="K88" i="1"/>
  <c r="L88" i="1"/>
  <c r="M88" i="1"/>
  <c r="N88" i="1"/>
  <c r="O88" i="1"/>
  <c r="E88" i="1"/>
  <c r="F87" i="1"/>
  <c r="G87" i="1"/>
  <c r="H87" i="1"/>
  <c r="I87" i="1"/>
  <c r="J87" i="1"/>
  <c r="K87" i="1"/>
  <c r="L87" i="1"/>
  <c r="M87" i="1"/>
  <c r="N87" i="1"/>
  <c r="O87" i="1"/>
  <c r="E87" i="1"/>
  <c r="F90" i="1"/>
  <c r="G90" i="1"/>
  <c r="H90" i="1"/>
  <c r="I90" i="1"/>
  <c r="J90" i="1"/>
  <c r="K90" i="1"/>
  <c r="L90" i="1"/>
  <c r="M90" i="1"/>
  <c r="N90" i="1"/>
  <c r="O90" i="1"/>
  <c r="E90" i="1"/>
  <c r="F23" i="1"/>
  <c r="G23" i="1"/>
  <c r="H23" i="1"/>
  <c r="I23" i="1"/>
  <c r="J23" i="1"/>
  <c r="K23" i="1"/>
  <c r="L23" i="1"/>
  <c r="M23" i="1"/>
  <c r="N23" i="1"/>
  <c r="O23" i="1"/>
  <c r="E23" i="1"/>
  <c r="F15" i="1"/>
  <c r="G15" i="1"/>
  <c r="H15" i="1"/>
  <c r="I15" i="1"/>
  <c r="J15" i="1"/>
  <c r="K15" i="1"/>
  <c r="L15" i="1"/>
  <c r="M15" i="1"/>
  <c r="N15" i="1"/>
  <c r="O15" i="1"/>
  <c r="E15" i="1"/>
  <c r="I83" i="1" l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F82" i="1"/>
  <c r="G82" i="1"/>
  <c r="H82" i="1"/>
  <c r="I82" i="1"/>
  <c r="J82" i="1"/>
  <c r="K82" i="1"/>
  <c r="L82" i="1"/>
  <c r="M82" i="1"/>
  <c r="N82" i="1"/>
  <c r="O82" i="1"/>
  <c r="E82" i="1"/>
  <c r="J78" i="1"/>
  <c r="K78" i="1"/>
  <c r="L78" i="1"/>
  <c r="M78" i="1"/>
  <c r="N78" i="1"/>
  <c r="O78" i="1"/>
  <c r="J79" i="1"/>
  <c r="K79" i="1"/>
  <c r="L79" i="1"/>
  <c r="M79" i="1"/>
  <c r="N79" i="1"/>
  <c r="O79" i="1"/>
  <c r="I79" i="1"/>
  <c r="I78" i="1"/>
  <c r="F75" i="1"/>
  <c r="G75" i="1"/>
  <c r="H75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E75" i="1"/>
  <c r="F73" i="1"/>
  <c r="G73" i="1"/>
  <c r="H73" i="1"/>
  <c r="I73" i="1"/>
  <c r="J73" i="1"/>
  <c r="K73" i="1"/>
  <c r="L73" i="1"/>
  <c r="M73" i="1"/>
  <c r="N73" i="1"/>
  <c r="O73" i="1"/>
  <c r="F74" i="1"/>
  <c r="F76" i="1" s="1"/>
  <c r="F77" i="1" s="1"/>
  <c r="G74" i="1"/>
  <c r="G76" i="1" s="1"/>
  <c r="G77" i="1" s="1"/>
  <c r="H74" i="1"/>
  <c r="H76" i="1" s="1"/>
  <c r="H77" i="1" s="1"/>
  <c r="I74" i="1"/>
  <c r="J74" i="1"/>
  <c r="K74" i="1"/>
  <c r="L74" i="1"/>
  <c r="M74" i="1"/>
  <c r="N74" i="1"/>
  <c r="O74" i="1"/>
  <c r="E74" i="1"/>
  <c r="E76" i="1" s="1"/>
  <c r="E77" i="1" s="1"/>
  <c r="E73" i="1"/>
  <c r="F62" i="1"/>
  <c r="G62" i="1"/>
  <c r="H62" i="1"/>
  <c r="I62" i="1"/>
  <c r="J62" i="1"/>
  <c r="K62" i="1"/>
  <c r="L62" i="1"/>
  <c r="M62" i="1"/>
  <c r="N62" i="1"/>
  <c r="O62" i="1"/>
  <c r="E62" i="1"/>
  <c r="I60" i="1"/>
  <c r="J60" i="1"/>
  <c r="K60" i="1"/>
  <c r="L60" i="1"/>
  <c r="M60" i="1"/>
  <c r="N60" i="1"/>
  <c r="O60" i="1"/>
  <c r="I37" i="1"/>
  <c r="J37" i="1"/>
  <c r="K37" i="1"/>
  <c r="L37" i="1"/>
  <c r="M37" i="1"/>
  <c r="N37" i="1"/>
  <c r="O37" i="1"/>
  <c r="F59" i="1"/>
  <c r="F60" i="1" s="1"/>
  <c r="I59" i="1"/>
  <c r="J59" i="1"/>
  <c r="K59" i="1"/>
  <c r="L59" i="1"/>
  <c r="M59" i="1"/>
  <c r="N59" i="1"/>
  <c r="O59" i="1"/>
  <c r="F58" i="1"/>
  <c r="G58" i="1"/>
  <c r="H58" i="1"/>
  <c r="I58" i="1"/>
  <c r="J58" i="1"/>
  <c r="K58" i="1"/>
  <c r="L58" i="1"/>
  <c r="M58" i="1"/>
  <c r="N58" i="1"/>
  <c r="O58" i="1"/>
  <c r="E58" i="1"/>
  <c r="F56" i="1"/>
  <c r="G56" i="1"/>
  <c r="H56" i="1"/>
  <c r="I56" i="1"/>
  <c r="J56" i="1"/>
  <c r="K56" i="1"/>
  <c r="L56" i="1"/>
  <c r="M56" i="1"/>
  <c r="N56" i="1"/>
  <c r="O56" i="1"/>
  <c r="F57" i="1"/>
  <c r="G57" i="1"/>
  <c r="G59" i="1" s="1"/>
  <c r="G60" i="1" s="1"/>
  <c r="H57" i="1"/>
  <c r="H59" i="1" s="1"/>
  <c r="H60" i="1" s="1"/>
  <c r="I57" i="1"/>
  <c r="J57" i="1"/>
  <c r="K57" i="1"/>
  <c r="L57" i="1"/>
  <c r="M57" i="1"/>
  <c r="N57" i="1"/>
  <c r="O57" i="1"/>
  <c r="E57" i="1"/>
  <c r="E59" i="1" s="1"/>
  <c r="E60" i="1" s="1"/>
  <c r="E56" i="1"/>
  <c r="F33" i="1"/>
  <c r="G33" i="1"/>
  <c r="H33" i="1"/>
  <c r="I33" i="1"/>
  <c r="J33" i="1"/>
  <c r="K33" i="1"/>
  <c r="L33" i="1"/>
  <c r="M33" i="1"/>
  <c r="N33" i="1"/>
  <c r="O33" i="1"/>
  <c r="E33" i="1"/>
  <c r="F34" i="1"/>
  <c r="G34" i="1"/>
  <c r="H34" i="1"/>
  <c r="I34" i="1"/>
  <c r="J34" i="1"/>
  <c r="K34" i="1"/>
  <c r="L34" i="1"/>
  <c r="M34" i="1"/>
  <c r="N34" i="1"/>
  <c r="O34" i="1"/>
  <c r="E34" i="1"/>
  <c r="F18" i="1"/>
  <c r="G18" i="1"/>
  <c r="H18" i="1"/>
  <c r="I18" i="1"/>
  <c r="J18" i="1"/>
  <c r="K18" i="1"/>
  <c r="L18" i="1"/>
  <c r="M18" i="1"/>
  <c r="N18" i="1"/>
  <c r="O18" i="1"/>
  <c r="E18" i="1"/>
  <c r="F19" i="1"/>
  <c r="F83" i="1" s="1"/>
  <c r="F84" i="1" s="1"/>
  <c r="G19" i="1"/>
  <c r="G83" i="1" s="1"/>
  <c r="G84" i="1" s="1"/>
  <c r="H19" i="1"/>
  <c r="I19" i="1"/>
  <c r="J19" i="1"/>
  <c r="K19" i="1"/>
  <c r="L19" i="1"/>
  <c r="M19" i="1"/>
  <c r="N19" i="1"/>
  <c r="O19" i="1"/>
  <c r="E19" i="1"/>
  <c r="E83" i="1" s="1"/>
  <c r="E84" i="1" s="1"/>
  <c r="J38" i="1"/>
  <c r="K38" i="1"/>
  <c r="L38" i="1"/>
  <c r="M38" i="1"/>
  <c r="N38" i="1"/>
  <c r="O38" i="1"/>
  <c r="I38" i="1"/>
  <c r="F36" i="1"/>
  <c r="F37" i="1" s="1"/>
  <c r="G36" i="1"/>
  <c r="G37" i="1" s="1"/>
  <c r="H36" i="1"/>
  <c r="H37" i="1" s="1"/>
  <c r="I36" i="1"/>
  <c r="J36" i="1"/>
  <c r="K36" i="1"/>
  <c r="L36" i="1"/>
  <c r="M36" i="1"/>
  <c r="N36" i="1"/>
  <c r="O36" i="1"/>
  <c r="E36" i="1"/>
  <c r="E37" i="1" s="1"/>
  <c r="F35" i="1"/>
  <c r="G35" i="1"/>
  <c r="H35" i="1"/>
  <c r="I35" i="1"/>
  <c r="J35" i="1"/>
  <c r="K35" i="1"/>
  <c r="L35" i="1"/>
  <c r="M35" i="1"/>
  <c r="N35" i="1"/>
  <c r="O35" i="1"/>
  <c r="E35" i="1"/>
  <c r="I39" i="1"/>
  <c r="J39" i="1"/>
  <c r="K39" i="1"/>
  <c r="L39" i="1"/>
  <c r="M39" i="1"/>
  <c r="N39" i="1"/>
  <c r="O39" i="1"/>
  <c r="F21" i="1"/>
  <c r="G21" i="1"/>
  <c r="H21" i="1"/>
  <c r="I21" i="1"/>
  <c r="J21" i="1"/>
  <c r="K21" i="1"/>
  <c r="L21" i="1"/>
  <c r="M21" i="1"/>
  <c r="N21" i="1"/>
  <c r="O21" i="1"/>
  <c r="E21" i="1"/>
  <c r="F22" i="1"/>
  <c r="G22" i="1"/>
  <c r="H22" i="1"/>
  <c r="I22" i="1"/>
  <c r="J22" i="1"/>
  <c r="K22" i="1"/>
  <c r="L22" i="1"/>
  <c r="M22" i="1"/>
  <c r="N22" i="1"/>
  <c r="O22" i="1"/>
  <c r="E22" i="1"/>
  <c r="F20" i="1"/>
  <c r="G20" i="1"/>
  <c r="H20" i="1"/>
  <c r="I20" i="1"/>
  <c r="J20" i="1"/>
  <c r="K20" i="1"/>
  <c r="L20" i="1"/>
  <c r="M20" i="1"/>
  <c r="N20" i="1"/>
  <c r="O20" i="1"/>
  <c r="E20" i="1"/>
  <c r="M16" i="1"/>
  <c r="N16" i="1" s="1"/>
  <c r="O16" i="1" s="1"/>
  <c r="L16" i="1"/>
  <c r="J16" i="1" s="1"/>
  <c r="I16" i="1" s="1"/>
  <c r="H83" i="1" l="1"/>
  <c r="H84" i="1" s="1"/>
  <c r="H16" i="1"/>
  <c r="F81" i="1"/>
  <c r="G81" i="1"/>
  <c r="H81" i="1"/>
  <c r="I81" i="1"/>
  <c r="J81" i="1"/>
  <c r="K81" i="1"/>
  <c r="L81" i="1"/>
  <c r="M81" i="1"/>
  <c r="N81" i="1"/>
  <c r="O81" i="1"/>
  <c r="E81" i="1"/>
  <c r="F61" i="1"/>
  <c r="G61" i="1"/>
  <c r="H61" i="1"/>
  <c r="I61" i="1"/>
  <c r="J61" i="1"/>
  <c r="K61" i="1"/>
  <c r="L61" i="1"/>
  <c r="M61" i="1"/>
  <c r="N61" i="1"/>
  <c r="O61" i="1"/>
  <c r="E61" i="1"/>
  <c r="O89" i="1" l="1"/>
  <c r="M89" i="1"/>
  <c r="K89" i="1"/>
  <c r="I89" i="1"/>
  <c r="G89" i="1"/>
  <c r="N89" i="1"/>
  <c r="L89" i="1"/>
  <c r="J89" i="1"/>
  <c r="H89" i="1"/>
  <c r="F89" i="1"/>
  <c r="E89" i="1"/>
  <c r="G16" i="1"/>
  <c r="F16" i="1" s="1"/>
  <c r="E16" i="1" l="1"/>
</calcChain>
</file>

<file path=xl/sharedStrings.xml><?xml version="1.0" encoding="utf-8"?>
<sst xmlns="http://schemas.openxmlformats.org/spreadsheetml/2006/main" count="119" uniqueCount="57">
  <si>
    <t xml:space="preserve">CHECKS PROCESSED </t>
  </si>
  <si>
    <t xml:space="preserve">May 9, 2013 </t>
  </si>
  <si>
    <t>CHECK_YR</t>
  </si>
  <si>
    <t>BANK CODE</t>
  </si>
  <si>
    <t>BANK_NAME</t>
  </si>
  <si>
    <t>CANCELLED</t>
  </si>
  <si>
    <t>CHECK_TYPE</t>
  </si>
  <si>
    <t>AP</t>
  </si>
  <si>
    <t>Accounts Payable</t>
  </si>
  <si>
    <t>ACH/DIRECT</t>
  </si>
  <si>
    <t>BATCH/CHECK</t>
  </si>
  <si>
    <t>M</t>
  </si>
  <si>
    <t>O</t>
  </si>
  <si>
    <t>N</t>
  </si>
  <si>
    <t>Y</t>
  </si>
  <si>
    <t>*TOTAL Accounts Payable</t>
  </si>
  <si>
    <t>*TOTAL</t>
  </si>
  <si>
    <t>FA</t>
  </si>
  <si>
    <t>Financial Aid Refunds</t>
  </si>
  <si>
    <t>*TOTAL Financial Aid Refunds</t>
  </si>
  <si>
    <t>FC</t>
  </si>
  <si>
    <t>PK</t>
  </si>
  <si>
    <t>RC</t>
  </si>
  <si>
    <t>Research Corp</t>
  </si>
  <si>
    <t>*TOTAL Research Corp</t>
  </si>
  <si>
    <t>RF</t>
  </si>
  <si>
    <t>Student Refunds</t>
  </si>
  <si>
    <t>*TOTAL Student Refunds</t>
  </si>
  <si>
    <t>Reportname: Checks_All fiscal years</t>
  </si>
  <si>
    <t>Domain: Controller's Office User - Banner Finance: Controller/ AP-Invoices</t>
  </si>
  <si>
    <t>Cost per check</t>
  </si>
  <si>
    <t>Cost for Year</t>
  </si>
  <si>
    <t>% ACH</t>
  </si>
  <si>
    <t>TOTAL PAYMENTS</t>
  </si>
  <si>
    <t>Cost for Year - Checks</t>
  </si>
  <si>
    <t>Costs for Year - ACH</t>
  </si>
  <si>
    <t>Cost per ACH</t>
  </si>
  <si>
    <t>Total Costs</t>
  </si>
  <si>
    <t>% Checks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</si>
  <si>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</si>
  <si>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</si>
  <si>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</si>
  <si>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</si>
  <si>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</si>
  <si>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</si>
  <si>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</si>
  <si>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</si>
  <si>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</si>
  <si>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</si>
  <si>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</si>
  <si>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P-CARD</t>
  </si>
  <si>
    <t>P-CARD CHARGE</t>
  </si>
  <si>
    <t>% pcard</t>
  </si>
  <si>
    <t>% Pcard</t>
  </si>
  <si>
    <t># of ACH</t>
  </si>
  <si>
    <t># of Checks</t>
  </si>
  <si>
    <t># of Pcard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</si>
</sst>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00"/>
    <numFmt numFmtId="165" formatCode="##,##0"/>
    <numFmt numFmtId="166" formatCode="_(* #,##0_);_(* \(#,##0\);_(* &quot;-&quot;??_);_(@_)"/>
    <numFmt numFmtId="167" formatCode="_(* #,##0.000_);_(* \(#,##0.000\);_(* &quot;-&quot;??_);_(@_)"/>
  </numFmts>
  <fonts count="29" x14ac:knownFonts="1">
    <font>
      <sz val="10"/>
      <name val="Arial"/>
    </font>
    <font>
      <sz val="9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8"/>
      <color rgb="FF000000"/>
      <name val="Arial"/>
      <family val="2"/>
    </font>
    <font>
      <sz val="10"/>
      <name val="Arial"/>
    </font>
    <font>
      <b/>
      <sz val="1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2D2D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3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37">
    <xf numFmtId="0" fontId="18" fillId="0" borderId="0" xfId="0" applyFont="1"/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165" fontId="23" fillId="0" borderId="0" xfId="0" applyNumberFormat="1" applyFont="1" applyAlignment="1">
      <alignment horizontal="right" wrapText="1"/>
    </xf>
    <xf numFmtId="0" fontId="23" fillId="33" borderId="0" xfId="0" applyFont="1" applyFill="1"/>
    <xf numFmtId="0" fontId="23" fillId="33" borderId="0" xfId="0" applyFont="1" applyFill="1" applyAlignment="1">
      <alignment wrapText="1"/>
    </xf>
    <xf numFmtId="165" fontId="23" fillId="33" borderId="0" xfId="0" applyNumberFormat="1" applyFont="1" applyFill="1" applyAlignment="1">
      <alignment horizontal="right"/>
    </xf>
    <xf numFmtId="0" fontId="22" fillId="33" borderId="0" xfId="0" applyFont="1" applyFill="1"/>
    <xf numFmtId="0" fontId="22" fillId="33" borderId="0" xfId="0" applyFont="1" applyFill="1" applyAlignment="1">
      <alignment wrapText="1"/>
    </xf>
    <xf numFmtId="165" fontId="22" fillId="33" borderId="0" xfId="0" applyNumberFormat="1" applyFont="1" applyFill="1" applyAlignment="1">
      <alignment horizontal="right"/>
    </xf>
    <xf numFmtId="0" fontId="23" fillId="0" borderId="0" xfId="0" applyFont="1" applyFill="1"/>
    <xf numFmtId="0" fontId="23" fillId="0" borderId="0" xfId="0" applyFont="1" applyFill="1" applyAlignment="1">
      <alignment wrapText="1"/>
    </xf>
    <xf numFmtId="165" fontId="23" fillId="0" borderId="0" xfId="0" applyNumberFormat="1" applyFont="1" applyFill="1" applyAlignment="1">
      <alignment horizontal="right"/>
    </xf>
    <xf numFmtId="43" fontId="23" fillId="0" borderId="0" xfId="44" applyFont="1" applyFill="1" applyAlignment="1">
      <alignment horizontal="right"/>
    </xf>
    <xf numFmtId="0" fontId="22" fillId="0" borderId="0" xfId="0" applyFont="1" applyFill="1" applyAlignment="1">
      <alignment wrapText="1"/>
    </xf>
    <xf numFmtId="165" fontId="22" fillId="0" borderId="0" xfId="0" applyNumberFormat="1" applyFont="1" applyFill="1" applyAlignment="1">
      <alignment horizontal="right"/>
    </xf>
    <xf numFmtId="0" fontId="22" fillId="34" borderId="0" xfId="0" applyFont="1" applyFill="1" applyAlignment="1">
      <alignment wrapText="1"/>
    </xf>
    <xf numFmtId="165" fontId="22" fillId="34" borderId="0" xfId="0" applyNumberFormat="1" applyFont="1" applyFill="1" applyAlignment="1">
      <alignment horizontal="right"/>
    </xf>
    <xf numFmtId="166" fontId="22" fillId="34" borderId="0" xfId="44" applyNumberFormat="1" applyFont="1" applyFill="1" applyAlignment="1">
      <alignment horizontal="right"/>
    </xf>
    <xf numFmtId="0" fontId="22" fillId="0" borderId="0" xfId="0" applyFont="1" applyFill="1"/>
    <xf numFmtId="0" fontId="23" fillId="0" borderId="0" xfId="0" applyFont="1" applyFill="1" applyAlignment="1">
      <alignment wrapText="1"/>
    </xf>
    <xf numFmtId="9" fontId="22" fillId="34" borderId="0" xfId="45" applyFont="1" applyFill="1" applyAlignment="1">
      <alignment horizontal="right"/>
    </xf>
    <xf numFmtId="0" fontId="23" fillId="0" borderId="0" xfId="0" applyFont="1" applyFill="1" applyAlignment="1">
      <alignment wrapText="1"/>
    </xf>
    <xf numFmtId="0" fontId="26" fillId="0" borderId="0" xfId="0" applyFont="1"/>
    <xf numFmtId="0" fontId="23" fillId="0" borderId="0" xfId="0" applyFont="1" applyFill="1" applyAlignment="1">
      <alignment wrapText="1"/>
    </xf>
    <xf numFmtId="167" fontId="23" fillId="0" borderId="0" xfId="44" applyNumberFormat="1" applyFont="1" applyFill="1" applyAlignment="1">
      <alignment horizontal="right"/>
    </xf>
    <xf numFmtId="1" fontId="27" fillId="0" borderId="0" xfId="0" quotePrefix="1" applyNumberFormat="1" applyFont="1" applyAlignment="1">
      <alignment horizontal="center" wrapText="1"/>
    </xf>
    <xf numFmtId="164" fontId="27" fillId="0" borderId="0" xfId="0" quotePrefix="1" applyNumberFormat="1" applyFont="1" applyAlignment="1">
      <alignment horizontal="center" wrapText="1"/>
    </xf>
    <xf numFmtId="0" fontId="22" fillId="35" borderId="0" xfId="0" applyFont="1" applyFill="1" applyAlignment="1">
      <alignment wrapText="1"/>
    </xf>
    <xf numFmtId="165" fontId="22" fillId="35" borderId="0" xfId="0" applyNumberFormat="1" applyFont="1" applyFill="1" applyAlignment="1">
      <alignment horizontal="right"/>
    </xf>
    <xf numFmtId="9" fontId="22" fillId="35" borderId="0" xfId="45" applyFont="1" applyFill="1" applyAlignment="1">
      <alignment horizontal="right"/>
    </xf>
    <xf numFmtId="0" fontId="28" fillId="0" borderId="0" xfId="0" applyFont="1" applyAlignment="1">
      <alignment wrapText="1"/>
    </xf>
    <xf numFmtId="165" fontId="28" fillId="0" borderId="0" xfId="0" applyNumberFormat="1" applyFont="1" applyAlignment="1">
      <alignment horizontal="right" wrapText="1"/>
    </xf>
    <xf numFmtId="0" fontId="24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0" applyFont="1" applyFill="1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 YTD Checks</c:v>
          </c:tx>
          <c:cat>
            <c:strRef>
              <c:f>Sheet1!$E$4:$O$4</c:f>
              <c:strCache>
                <c:ptCount val="11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Sheet1!$E$82:$O$82</c:f>
              <c:numCache>
                <c:formatCode>##,##0</c:formatCode>
                <c:ptCount val="11"/>
                <c:pt idx="0">
                  <c:v>244075.22201742927</c:v>
                </c:pt>
                <c:pt idx="1">
                  <c:v>490383.62933105003</c:v>
                </c:pt>
                <c:pt idx="2">
                  <c:v>451428.51321750012</c:v>
                </c:pt>
                <c:pt idx="3">
                  <c:v>445684.36325000005</c:v>
                </c:pt>
                <c:pt idx="4">
                  <c:v>439703.42500000005</c:v>
                </c:pt>
                <c:pt idx="5">
                  <c:v>664580.00000000012</c:v>
                </c:pt>
                <c:pt idx="6">
                  <c:v>591482.5</c:v>
                </c:pt>
                <c:pt idx="7">
                  <c:v>583541.35000000009</c:v>
                </c:pt>
                <c:pt idx="8">
                  <c:v>570562.62900000007</c:v>
                </c:pt>
                <c:pt idx="9">
                  <c:v>434372.64158750005</c:v>
                </c:pt>
                <c:pt idx="10">
                  <c:v>122629.81239355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0048"/>
        <c:axId val="51352320"/>
      </c:lineChart>
      <c:catAx>
        <c:axId val="51330048"/>
        <c:scaling>
          <c:orientation val="minMax"/>
        </c:scaling>
        <c:delete val="0"/>
        <c:axPos val="b"/>
        <c:numFmt formatCode="0000" sourceLinked="1"/>
        <c:majorTickMark val="out"/>
        <c:minorTickMark val="none"/>
        <c:tickLblPos val="nextTo"/>
        <c:crossAx val="51352320"/>
        <c:crosses val="autoZero"/>
        <c:auto val="1"/>
        <c:lblAlgn val="ctr"/>
        <c:lblOffset val="100"/>
        <c:noMultiLvlLbl val="0"/>
      </c:catAx>
      <c:valAx>
        <c:axId val="51352320"/>
        <c:scaling>
          <c:orientation val="minMax"/>
        </c:scaling>
        <c:delete val="0"/>
        <c:axPos val="l"/>
        <c:majorGridlines/>
        <c:numFmt formatCode="##,##0" sourceLinked="1"/>
        <c:majorTickMark val="out"/>
        <c:minorTickMark val="none"/>
        <c:tickLblPos val="nextTo"/>
        <c:crossAx val="513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 YTD ACH</c:v>
          </c:tx>
          <c:cat>
            <c:strRef>
              <c:f>Sheet1!$E$4:$O$4</c:f>
              <c:strCache>
                <c:ptCount val="11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Sheet1!$E$83:$O$83</c:f>
              <c:numCache>
                <c:formatCode>##,##0</c:formatCode>
                <c:ptCount val="11"/>
                <c:pt idx="0">
                  <c:v>226.95</c:v>
                </c:pt>
                <c:pt idx="1">
                  <c:v>865.19999999999993</c:v>
                </c:pt>
                <c:pt idx="2">
                  <c:v>1358.85</c:v>
                </c:pt>
                <c:pt idx="3">
                  <c:v>1751.25</c:v>
                </c:pt>
                <c:pt idx="4">
                  <c:v>551.34</c:v>
                </c:pt>
                <c:pt idx="5">
                  <c:v>2115.1349999999998</c:v>
                </c:pt>
                <c:pt idx="6">
                  <c:v>2645.9549999999999</c:v>
                </c:pt>
                <c:pt idx="7">
                  <c:v>3264.8399999999997</c:v>
                </c:pt>
                <c:pt idx="8">
                  <c:v>3466.6650000000004</c:v>
                </c:pt>
                <c:pt idx="9">
                  <c:v>3723.3</c:v>
                </c:pt>
                <c:pt idx="10">
                  <c:v>1435.1849999999999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8944"/>
        <c:axId val="78260480"/>
      </c:lineChart>
      <c:catAx>
        <c:axId val="782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8260480"/>
        <c:crosses val="autoZero"/>
        <c:auto val="1"/>
        <c:lblAlgn val="ctr"/>
        <c:lblOffset val="100"/>
        <c:noMultiLvlLbl val="0"/>
      </c:catAx>
      <c:valAx>
        <c:axId val="78260480"/>
        <c:scaling>
          <c:orientation val="minMax"/>
        </c:scaling>
        <c:delete val="0"/>
        <c:axPos val="l"/>
        <c:majorGridlines/>
        <c:numFmt formatCode="##,##0" sourceLinked="1"/>
        <c:majorTickMark val="out"/>
        <c:minorTickMark val="none"/>
        <c:tickLblPos val="nextTo"/>
        <c:crossAx val="7825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Costs per Check</c:v>
          </c:tx>
          <c:cat>
            <c:strRef>
              <c:f>Sheet1!$E$4:$O$4</c:f>
              <c:strCache>
                <c:ptCount val="11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Sheet1!$E$16:$O$16</c:f>
              <c:numCache>
                <c:formatCode>_(* #,##0.00_);_(* \(#,##0.00\);_(* "-"??_);_(@_)</c:formatCode>
                <c:ptCount val="11"/>
                <c:pt idx="0">
                  <c:v>15.970373749750003</c:v>
                </c:pt>
                <c:pt idx="1">
                  <c:v>16.496791675000001</c:v>
                </c:pt>
                <c:pt idx="2">
                  <c:v>16.465277500000003</c:v>
                </c:pt>
                <c:pt idx="3">
                  <c:v>16.990750000000002</c:v>
                </c:pt>
                <c:pt idx="4">
                  <c:v>16.975000000000001</c:v>
                </c:pt>
                <c:pt idx="5">
                  <c:v>17.500000000000004</c:v>
                </c:pt>
                <c:pt idx="6">
                  <c:v>17.5</c:v>
                </c:pt>
                <c:pt idx="7">
                  <c:v>18.025000000000002</c:v>
                </c:pt>
                <c:pt idx="8">
                  <c:v>18.565750000000001</c:v>
                </c:pt>
                <c:pt idx="9">
                  <c:v>19.122722500000002</c:v>
                </c:pt>
                <c:pt idx="10">
                  <c:v>19.696404175000001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8672"/>
        <c:axId val="78278656"/>
      </c:lineChart>
      <c:catAx>
        <c:axId val="782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8278656"/>
        <c:crosses val="autoZero"/>
        <c:auto val="1"/>
        <c:lblAlgn val="ctr"/>
        <c:lblOffset val="100"/>
        <c:noMultiLvlLbl val="0"/>
      </c:catAx>
      <c:valAx>
        <c:axId val="78278656"/>
        <c:scaling>
          <c:orientation val="minMax"/>
          <c:max val="20"/>
          <c:min val="15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782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pcard </c:v>
          </c:tx>
          <c:invertIfNegative val="0"/>
          <c:cat>
            <c:strRef>
              <c:f>Sheet1!$E$4:$O$4</c:f>
              <c:strCache>
                <c:ptCount val="11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Sheet1!$E$87:$O$87</c:f>
              <c:numCache>
                <c:formatCode>##,##0</c:formatCode>
                <c:ptCount val="11"/>
                <c:pt idx="0">
                  <c:v>48098</c:v>
                </c:pt>
                <c:pt idx="1">
                  <c:v>85058</c:v>
                </c:pt>
                <c:pt idx="2">
                  <c:v>88229</c:v>
                </c:pt>
                <c:pt idx="3">
                  <c:v>87500</c:v>
                </c:pt>
                <c:pt idx="4">
                  <c:v>86613</c:v>
                </c:pt>
                <c:pt idx="5">
                  <c:v>130479</c:v>
                </c:pt>
                <c:pt idx="6">
                  <c:v>139115</c:v>
                </c:pt>
                <c:pt idx="7">
                  <c:v>156697</c:v>
                </c:pt>
                <c:pt idx="8">
                  <c:v>168519</c:v>
                </c:pt>
                <c:pt idx="9">
                  <c:v>156999</c:v>
                </c:pt>
                <c:pt idx="10">
                  <c:v>59301</c:v>
                </c:pt>
              </c:numCache>
            </c:numRef>
          </c:val>
        </c:ser>
        <c:ser>
          <c:idx val="1"/>
          <c:order val="1"/>
          <c:tx>
            <c:v>ACH</c:v>
          </c:tx>
          <c:invertIfNegative val="0"/>
          <c:cat>
            <c:strRef>
              <c:f>Sheet1!$E$4:$O$4</c:f>
              <c:strCache>
                <c:ptCount val="11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Sheet1!$E$85:$O$85</c:f>
              <c:numCache>
                <c:formatCode>##,##0</c:formatCode>
                <c:ptCount val="11"/>
                <c:pt idx="0">
                  <c:v>1513</c:v>
                </c:pt>
                <c:pt idx="1">
                  <c:v>5768</c:v>
                </c:pt>
                <c:pt idx="2">
                  <c:v>9059</c:v>
                </c:pt>
                <c:pt idx="3">
                  <c:v>11675</c:v>
                </c:pt>
                <c:pt idx="4">
                  <c:v>12252</c:v>
                </c:pt>
                <c:pt idx="5">
                  <c:v>47003</c:v>
                </c:pt>
                <c:pt idx="6">
                  <c:v>58799</c:v>
                </c:pt>
                <c:pt idx="7">
                  <c:v>72552</c:v>
                </c:pt>
                <c:pt idx="8">
                  <c:v>77037</c:v>
                </c:pt>
                <c:pt idx="9">
                  <c:v>82740</c:v>
                </c:pt>
                <c:pt idx="10">
                  <c:v>31893</c:v>
                </c:pt>
              </c:numCache>
            </c:numRef>
          </c:val>
        </c:ser>
        <c:ser>
          <c:idx val="2"/>
          <c:order val="2"/>
          <c:tx>
            <c:v>Checks</c:v>
          </c:tx>
          <c:invertIfNegative val="0"/>
          <c:cat>
            <c:strRef>
              <c:f>Sheet1!$E$4:$O$4</c:f>
              <c:strCache>
                <c:ptCount val="11"/>
                <c:pt idx="0">
                  <c:v>03</c:v>
                </c:pt>
                <c:pt idx="1">
                  <c:v>04</c:v>
                </c:pt>
                <c:pt idx="2">
                  <c:v>05</c:v>
                </c:pt>
                <c:pt idx="3">
                  <c:v>06</c:v>
                </c:pt>
                <c:pt idx="4">
                  <c:v>07</c:v>
                </c:pt>
                <c:pt idx="5">
                  <c:v>08</c:v>
                </c:pt>
                <c:pt idx="6">
                  <c:v>09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Sheet1!$E$86:$O$86</c:f>
              <c:numCache>
                <c:formatCode>##,##0</c:formatCode>
                <c:ptCount val="11"/>
                <c:pt idx="0">
                  <c:v>15283.15</c:v>
                </c:pt>
                <c:pt idx="1">
                  <c:v>29726.15</c:v>
                </c:pt>
                <c:pt idx="2">
                  <c:v>27417.15</c:v>
                </c:pt>
                <c:pt idx="3">
                  <c:v>26231.15</c:v>
                </c:pt>
                <c:pt idx="4">
                  <c:v>25892.044999999998</c:v>
                </c:pt>
                <c:pt idx="5">
                  <c:v>37844.044999999998</c:v>
                </c:pt>
                <c:pt idx="6">
                  <c:v>33641.044999999998</c:v>
                </c:pt>
                <c:pt idx="7">
                  <c:v>32116.044999999998</c:v>
                </c:pt>
                <c:pt idx="8">
                  <c:v>30498.044999999998</c:v>
                </c:pt>
                <c:pt idx="9">
                  <c:v>22486.044999999998</c:v>
                </c:pt>
                <c:pt idx="10">
                  <c:v>6206.0450000000001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08864"/>
        <c:axId val="78310400"/>
      </c:barChart>
      <c:catAx>
        <c:axId val="78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310400"/>
        <c:crosses val="autoZero"/>
        <c:auto val="1"/>
        <c:lblAlgn val="ctr"/>
        <c:lblOffset val="100"/>
        <c:noMultiLvlLbl val="0"/>
      </c:catAx>
      <c:valAx>
        <c:axId val="78310400"/>
        <c:scaling>
          <c:orientation val="minMax"/>
        </c:scaling>
        <c:delete val="0"/>
        <c:axPos val="l"/>
        <c:majorGridlines/>
        <c:numFmt formatCode="##,##0" sourceLinked="1"/>
        <c:majorTickMark val="out"/>
        <c:minorTickMark val="none"/>
        <c:tickLblPos val="nextTo"/>
        <c:crossAx val="7830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95</xdr:row>
      <xdr:rowOff>142875</xdr:rowOff>
    </xdr:from>
    <xdr:to>
      <xdr:col>6</xdr:col>
      <xdr:colOff>142875</xdr:colOff>
      <xdr:row>118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96</xdr:row>
      <xdr:rowOff>0</xdr:rowOff>
    </xdr:from>
    <xdr:to>
      <xdr:col>14</xdr:col>
      <xdr:colOff>561974</xdr:colOff>
      <xdr:row>117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118</xdr:row>
      <xdr:rowOff>157162</xdr:rowOff>
    </xdr:from>
    <xdr:to>
      <xdr:col>6</xdr:col>
      <xdr:colOff>133349</xdr:colOff>
      <xdr:row>135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119</xdr:row>
      <xdr:rowOff>33337</xdr:rowOff>
    </xdr:from>
    <xdr:to>
      <xdr:col>15</xdr:col>
      <xdr:colOff>19050</xdr:colOff>
      <xdr:row>136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topLeftCell="A125" workbookViewId="0">
      <selection activeCell="A95" sqref="A95:P140"/>
    </sheetView>
  </sheetViews>
  <sheetFormatPr defaultRowHeight="12.75" x14ac:dyDescent="0.2"/>
  <cols>
    <col min="1" max="1" width="6.28515625" customWidth="1"/>
    <col min="2" max="2" width="18.42578125" bestFit="1" customWidth="1"/>
    <col min="3" max="3" width="10.7109375" bestFit="1" customWidth="1"/>
    <col min="4" max="4" width="21" customWidth="1"/>
    <col min="5" max="5" width="9.28515625" bestFit="1" customWidth="1"/>
    <col min="6" max="9" width="7.42578125" bestFit="1" customWidth="1"/>
    <col min="10" max="13" width="8.5703125" bestFit="1" customWidth="1"/>
    <col min="14" max="14" width="10" bestFit="1" customWidth="1"/>
    <col min="15" max="15" width="8.5703125" bestFit="1" customWidth="1"/>
  </cols>
  <sheetData>
    <row r="1" spans="1:15" ht="15.6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.6" customHeight="1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x14ac:dyDescent="0.2">
      <c r="E3" s="35" t="s">
        <v>2</v>
      </c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x14ac:dyDescent="0.2">
      <c r="E4" s="26" t="s">
        <v>39</v>
      </c>
      <c r="F4" s="27" t="s">
        <v>40</v>
      </c>
      <c r="G4" s="27" t="s">
        <v>41</v>
      </c>
      <c r="H4" s="27" t="s">
        <v>42</v>
      </c>
      <c r="I4" s="27" t="s">
        <v>43</v>
      </c>
      <c r="J4" s="27" t="s">
        <v>44</v>
      </c>
      <c r="K4" s="27" t="s">
        <v>45</v>
      </c>
      <c r="L4" s="27" t="s">
        <v>46</v>
      </c>
      <c r="M4" s="27" t="s">
        <v>47</v>
      </c>
      <c r="N4" s="27" t="s">
        <v>48</v>
      </c>
      <c r="O4" s="27" t="s">
        <v>49</v>
      </c>
    </row>
    <row r="5" spans="1:15" ht="12.75" customHeight="1" x14ac:dyDescent="0.2">
      <c r="A5" s="1" t="s">
        <v>3</v>
      </c>
      <c r="B5" s="1" t="s">
        <v>4</v>
      </c>
      <c r="C5" s="1" t="s">
        <v>5</v>
      </c>
      <c r="D5" s="1" t="s">
        <v>6</v>
      </c>
    </row>
    <row r="6" spans="1:15" ht="12.75" customHeight="1" x14ac:dyDescent="0.2">
      <c r="A6" s="1" t="s">
        <v>7</v>
      </c>
      <c r="B6" s="1" t="s">
        <v>8</v>
      </c>
      <c r="C6" s="2"/>
      <c r="D6" s="2" t="s">
        <v>9</v>
      </c>
      <c r="E6" s="3">
        <v>1444</v>
      </c>
      <c r="F6" s="3">
        <v>5727</v>
      </c>
      <c r="G6" s="3">
        <v>9046</v>
      </c>
      <c r="H6" s="3">
        <v>11627</v>
      </c>
      <c r="I6" s="3">
        <v>11672</v>
      </c>
      <c r="J6" s="3">
        <v>13044</v>
      </c>
      <c r="K6" s="3">
        <v>18115</v>
      </c>
      <c r="L6" s="3">
        <v>21828</v>
      </c>
      <c r="M6" s="3">
        <v>23088</v>
      </c>
      <c r="N6" s="3">
        <v>26238</v>
      </c>
      <c r="O6" s="3">
        <v>10644</v>
      </c>
    </row>
    <row r="7" spans="1:15" ht="12.75" customHeight="1" x14ac:dyDescent="0.2">
      <c r="D7" s="2" t="s">
        <v>10</v>
      </c>
      <c r="E7" s="3">
        <v>14865</v>
      </c>
      <c r="F7" s="3">
        <v>29284</v>
      </c>
      <c r="G7" s="3">
        <v>26821</v>
      </c>
      <c r="H7" s="3">
        <v>25556</v>
      </c>
      <c r="I7" s="3">
        <v>24880</v>
      </c>
      <c r="J7" s="3">
        <v>22141</v>
      </c>
      <c r="K7" s="3">
        <v>17357</v>
      </c>
      <c r="L7" s="3">
        <v>13799</v>
      </c>
      <c r="M7" s="3">
        <v>12065</v>
      </c>
      <c r="N7" s="3">
        <v>5052</v>
      </c>
      <c r="O7" s="3">
        <v>390</v>
      </c>
    </row>
    <row r="8" spans="1:15" ht="12.75" customHeight="1" x14ac:dyDescent="0.2">
      <c r="D8" s="2" t="s">
        <v>11</v>
      </c>
      <c r="E8" s="3">
        <v>1</v>
      </c>
      <c r="F8" s="3"/>
      <c r="G8" s="3"/>
      <c r="H8" s="3"/>
      <c r="I8" s="3"/>
      <c r="J8" s="3">
        <v>20</v>
      </c>
      <c r="K8" s="3"/>
      <c r="L8" s="3">
        <v>2</v>
      </c>
      <c r="M8" s="3">
        <v>33</v>
      </c>
      <c r="N8" s="3">
        <v>95</v>
      </c>
      <c r="O8" s="3">
        <v>22</v>
      </c>
    </row>
    <row r="9" spans="1:15" ht="12.75" customHeight="1" x14ac:dyDescent="0.2">
      <c r="D9" s="2" t="s">
        <v>12</v>
      </c>
      <c r="E9" s="3"/>
      <c r="F9" s="3"/>
      <c r="G9" s="3"/>
      <c r="H9" s="3">
        <v>1</v>
      </c>
      <c r="I9" s="3"/>
      <c r="J9" s="3"/>
      <c r="K9" s="3"/>
      <c r="L9" s="3"/>
      <c r="M9" s="3"/>
      <c r="N9" s="3"/>
      <c r="O9" s="3"/>
    </row>
    <row r="10" spans="1:15" ht="12.75" customHeight="1" x14ac:dyDescent="0.2">
      <c r="C10" s="2" t="s">
        <v>13</v>
      </c>
      <c r="D10" s="2" t="s">
        <v>10</v>
      </c>
      <c r="E10" s="3"/>
      <c r="F10" s="3"/>
      <c r="G10" s="3"/>
      <c r="H10" s="3">
        <v>2</v>
      </c>
      <c r="I10" s="3"/>
      <c r="J10" s="3"/>
      <c r="K10" s="3">
        <v>1</v>
      </c>
      <c r="L10" s="3"/>
      <c r="M10" s="3"/>
      <c r="N10" s="3"/>
      <c r="O10" s="3"/>
    </row>
    <row r="11" spans="1:15" ht="12.75" customHeight="1" x14ac:dyDescent="0.2">
      <c r="C11" s="2" t="s">
        <v>14</v>
      </c>
      <c r="D11" s="2" t="s">
        <v>9</v>
      </c>
      <c r="E11" s="3">
        <v>69</v>
      </c>
      <c r="F11" s="3">
        <v>41</v>
      </c>
      <c r="G11" s="3">
        <v>13</v>
      </c>
      <c r="H11" s="3">
        <v>48</v>
      </c>
      <c r="I11" s="3">
        <v>42</v>
      </c>
      <c r="J11" s="3">
        <v>134</v>
      </c>
      <c r="K11" s="3">
        <v>107</v>
      </c>
      <c r="L11" s="3">
        <v>78</v>
      </c>
      <c r="M11" s="3">
        <v>103</v>
      </c>
      <c r="N11" s="3">
        <v>142</v>
      </c>
      <c r="O11" s="3">
        <v>78</v>
      </c>
    </row>
    <row r="12" spans="1:15" ht="12.75" customHeight="1" x14ac:dyDescent="0.2">
      <c r="D12" s="2" t="s">
        <v>10</v>
      </c>
      <c r="E12" s="3">
        <v>356</v>
      </c>
      <c r="F12" s="3">
        <v>417</v>
      </c>
      <c r="G12" s="3">
        <v>447</v>
      </c>
      <c r="H12" s="3">
        <v>401</v>
      </c>
      <c r="I12" s="3">
        <v>328</v>
      </c>
      <c r="J12" s="3">
        <v>277</v>
      </c>
      <c r="K12" s="3">
        <v>189</v>
      </c>
      <c r="L12" s="3">
        <v>124</v>
      </c>
      <c r="M12" s="3">
        <v>168</v>
      </c>
      <c r="N12" s="3">
        <v>72</v>
      </c>
      <c r="O12" s="3">
        <v>8</v>
      </c>
    </row>
    <row r="13" spans="1:15" ht="12.75" customHeight="1" x14ac:dyDescent="0.2">
      <c r="D13" s="2" t="s">
        <v>11</v>
      </c>
      <c r="E13" s="3"/>
      <c r="F13" s="3"/>
      <c r="G13" s="3"/>
      <c r="H13" s="3"/>
      <c r="I13" s="3"/>
      <c r="J13" s="3">
        <v>3</v>
      </c>
      <c r="K13" s="3"/>
      <c r="L13" s="3"/>
      <c r="M13" s="3">
        <v>1</v>
      </c>
      <c r="N13" s="3"/>
      <c r="O13" s="3"/>
    </row>
    <row r="14" spans="1:15" ht="12.75" customHeight="1" x14ac:dyDescent="0.2">
      <c r="A14" s="31"/>
      <c r="B14" s="31" t="s">
        <v>50</v>
      </c>
      <c r="C14" s="31"/>
      <c r="D14" s="31" t="s">
        <v>51</v>
      </c>
      <c r="E14" s="32">
        <v>48098</v>
      </c>
      <c r="F14" s="32">
        <v>85058</v>
      </c>
      <c r="G14" s="32">
        <v>88229</v>
      </c>
      <c r="H14" s="32">
        <v>87500</v>
      </c>
      <c r="I14" s="32">
        <v>86613</v>
      </c>
      <c r="J14" s="32">
        <v>130479</v>
      </c>
      <c r="K14" s="32">
        <v>139115</v>
      </c>
      <c r="L14" s="32">
        <v>156697</v>
      </c>
      <c r="M14" s="32">
        <v>168519</v>
      </c>
      <c r="N14" s="32">
        <v>156999</v>
      </c>
      <c r="O14" s="32">
        <v>59301</v>
      </c>
    </row>
    <row r="15" spans="1:15" ht="12.75" customHeight="1" x14ac:dyDescent="0.2">
      <c r="A15" s="7" t="s">
        <v>15</v>
      </c>
      <c r="B15" s="8"/>
      <c r="C15" s="5"/>
      <c r="D15" s="5"/>
      <c r="E15" s="6">
        <f>SUM(E6:E14)</f>
        <v>64833</v>
      </c>
      <c r="F15" s="6">
        <f t="shared" ref="F15:O15" si="0">SUM(F6:F14)</f>
        <v>120527</v>
      </c>
      <c r="G15" s="6">
        <f t="shared" si="0"/>
        <v>124556</v>
      </c>
      <c r="H15" s="6">
        <f t="shared" si="0"/>
        <v>125135</v>
      </c>
      <c r="I15" s="6">
        <f t="shared" si="0"/>
        <v>123535</v>
      </c>
      <c r="J15" s="6">
        <f t="shared" si="0"/>
        <v>166098</v>
      </c>
      <c r="K15" s="6">
        <f t="shared" si="0"/>
        <v>174884</v>
      </c>
      <c r="L15" s="6">
        <f t="shared" si="0"/>
        <v>192528</v>
      </c>
      <c r="M15" s="6">
        <f t="shared" si="0"/>
        <v>203977</v>
      </c>
      <c r="N15" s="6">
        <f t="shared" si="0"/>
        <v>188598</v>
      </c>
      <c r="O15" s="6">
        <f t="shared" si="0"/>
        <v>70443</v>
      </c>
    </row>
    <row r="16" spans="1:15" ht="12.75" customHeight="1" x14ac:dyDescent="0.2">
      <c r="A16" s="10"/>
      <c r="B16" s="11"/>
      <c r="C16" s="11"/>
      <c r="D16" s="11" t="s">
        <v>30</v>
      </c>
      <c r="E16" s="13">
        <f t="shared" ref="E16:I16" si="1">+G16-(F16*0.03)</f>
        <v>15.970373749750003</v>
      </c>
      <c r="F16" s="13">
        <f t="shared" si="1"/>
        <v>16.496791675000001</v>
      </c>
      <c r="G16" s="13">
        <f t="shared" si="1"/>
        <v>16.465277500000003</v>
      </c>
      <c r="H16" s="13">
        <f t="shared" si="1"/>
        <v>16.990750000000002</v>
      </c>
      <c r="I16" s="13">
        <f t="shared" si="1"/>
        <v>16.975000000000001</v>
      </c>
      <c r="J16" s="13">
        <f>+L16-(K16*0.03)</f>
        <v>17.500000000000004</v>
      </c>
      <c r="K16" s="13">
        <v>17.5</v>
      </c>
      <c r="L16" s="13">
        <f>+K16*1.03</f>
        <v>18.025000000000002</v>
      </c>
      <c r="M16" s="13">
        <f t="shared" ref="M16:O16" si="2">+L16*1.03</f>
        <v>18.565750000000001</v>
      </c>
      <c r="N16" s="13">
        <f t="shared" si="2"/>
        <v>19.122722500000002</v>
      </c>
      <c r="O16" s="13">
        <f t="shared" si="2"/>
        <v>19.696404175000001</v>
      </c>
    </row>
    <row r="17" spans="1:15" ht="12.75" customHeight="1" x14ac:dyDescent="0.2">
      <c r="A17" s="10"/>
      <c r="B17" s="22"/>
      <c r="C17" s="22"/>
      <c r="D17" s="22" t="s">
        <v>36</v>
      </c>
      <c r="E17" s="25">
        <v>0.15</v>
      </c>
      <c r="F17" s="25">
        <v>0.15</v>
      </c>
      <c r="G17" s="25">
        <v>0.15</v>
      </c>
      <c r="H17" s="25">
        <v>0.15</v>
      </c>
      <c r="I17" s="25">
        <v>4.4999999999999998E-2</v>
      </c>
      <c r="J17" s="25">
        <v>4.4999999999999998E-2</v>
      </c>
      <c r="K17" s="25">
        <v>4.4999999999999998E-2</v>
      </c>
      <c r="L17" s="25">
        <v>4.4999999999999998E-2</v>
      </c>
      <c r="M17" s="25">
        <v>4.4999999999999998E-2</v>
      </c>
      <c r="N17" s="25">
        <v>4.4999999999999998E-2</v>
      </c>
      <c r="O17" s="25">
        <v>4.4999999999999998E-2</v>
      </c>
    </row>
    <row r="18" spans="1:15" ht="12.75" customHeight="1" x14ac:dyDescent="0.2">
      <c r="A18" s="10"/>
      <c r="B18" s="11"/>
      <c r="C18" s="11"/>
      <c r="D18" s="16" t="s">
        <v>34</v>
      </c>
      <c r="E18" s="17">
        <f>(+E7+E10+E12)*E16</f>
        <v>243085.05884494478</v>
      </c>
      <c r="F18" s="17">
        <f t="shared" ref="F18:O18" si="3">(+F7+F10+F12)*F16</f>
        <v>489971.20953917503</v>
      </c>
      <c r="G18" s="17">
        <f t="shared" si="3"/>
        <v>448975.18687000009</v>
      </c>
      <c r="H18" s="17">
        <f t="shared" si="3"/>
        <v>441062.87925000006</v>
      </c>
      <c r="I18" s="17">
        <f t="shared" si="3"/>
        <v>427905.80000000005</v>
      </c>
      <c r="J18" s="17">
        <f t="shared" si="3"/>
        <v>392315.00000000006</v>
      </c>
      <c r="K18" s="17">
        <f t="shared" si="3"/>
        <v>307072.5</v>
      </c>
      <c r="L18" s="17">
        <f t="shared" si="3"/>
        <v>250962.07500000004</v>
      </c>
      <c r="M18" s="17">
        <f t="shared" si="3"/>
        <v>227114.81975000002</v>
      </c>
      <c r="N18" s="17">
        <f t="shared" si="3"/>
        <v>97984.830090000003</v>
      </c>
      <c r="O18" s="17">
        <f t="shared" si="3"/>
        <v>7839.1688616500005</v>
      </c>
    </row>
    <row r="19" spans="1:15" ht="12.75" customHeight="1" x14ac:dyDescent="0.2">
      <c r="A19" s="10"/>
      <c r="B19" s="22"/>
      <c r="C19" s="22"/>
      <c r="D19" s="16" t="s">
        <v>35</v>
      </c>
      <c r="E19" s="17">
        <f>(+E6+E11)*E17</f>
        <v>226.95</v>
      </c>
      <c r="F19" s="17">
        <f t="shared" ref="F19:O19" si="4">(+F6+F11)*F17</f>
        <v>865.19999999999993</v>
      </c>
      <c r="G19" s="17">
        <f t="shared" si="4"/>
        <v>1358.85</v>
      </c>
      <c r="H19" s="17">
        <f t="shared" si="4"/>
        <v>1751.25</v>
      </c>
      <c r="I19" s="17">
        <f t="shared" si="4"/>
        <v>527.13</v>
      </c>
      <c r="J19" s="17">
        <f t="shared" si="4"/>
        <v>593.01</v>
      </c>
      <c r="K19" s="17">
        <f t="shared" si="4"/>
        <v>819.99</v>
      </c>
      <c r="L19" s="17">
        <f t="shared" si="4"/>
        <v>985.77</v>
      </c>
      <c r="M19" s="17">
        <f t="shared" si="4"/>
        <v>1043.595</v>
      </c>
      <c r="N19" s="17">
        <f t="shared" si="4"/>
        <v>1187.0999999999999</v>
      </c>
      <c r="O19" s="17">
        <f t="shared" si="4"/>
        <v>482.49</v>
      </c>
    </row>
    <row r="20" spans="1:15" ht="12.75" customHeight="1" x14ac:dyDescent="0.2">
      <c r="A20" s="10"/>
      <c r="B20" s="22"/>
      <c r="C20" s="22"/>
      <c r="D20" s="16" t="s">
        <v>37</v>
      </c>
      <c r="E20" s="17">
        <f>SUM(E18:E19)</f>
        <v>243312.00884494479</v>
      </c>
      <c r="F20" s="17">
        <f t="shared" ref="F20:O20" si="5">SUM(F18:F19)</f>
        <v>490836.40953917505</v>
      </c>
      <c r="G20" s="17">
        <f t="shared" si="5"/>
        <v>450334.03687000007</v>
      </c>
      <c r="H20" s="17">
        <f t="shared" si="5"/>
        <v>442814.12925000006</v>
      </c>
      <c r="I20" s="17">
        <f t="shared" si="5"/>
        <v>428432.93000000005</v>
      </c>
      <c r="J20" s="17">
        <f t="shared" si="5"/>
        <v>392908.01000000007</v>
      </c>
      <c r="K20" s="17">
        <f t="shared" si="5"/>
        <v>307892.49</v>
      </c>
      <c r="L20" s="17">
        <f t="shared" si="5"/>
        <v>251947.84500000003</v>
      </c>
      <c r="M20" s="17">
        <f t="shared" si="5"/>
        <v>228158.41475000003</v>
      </c>
      <c r="N20" s="17">
        <f t="shared" si="5"/>
        <v>99171.930090000009</v>
      </c>
      <c r="O20" s="17">
        <f t="shared" si="5"/>
        <v>8321.6588616500012</v>
      </c>
    </row>
    <row r="21" spans="1:15" ht="12.75" customHeight="1" x14ac:dyDescent="0.2">
      <c r="A21" s="10"/>
      <c r="B21" s="11"/>
      <c r="C21" s="11"/>
      <c r="D21" s="16" t="s">
        <v>32</v>
      </c>
      <c r="E21" s="21">
        <f>(+E6+E11)/E15</f>
        <v>2.3336880909413417E-2</v>
      </c>
      <c r="F21" s="21">
        <f t="shared" ref="F21:O21" si="6">(+F6+F11)/F15</f>
        <v>4.7856496884515501E-2</v>
      </c>
      <c r="G21" s="21">
        <f t="shared" si="6"/>
        <v>7.2730338161148406E-2</v>
      </c>
      <c r="H21" s="21">
        <f t="shared" si="6"/>
        <v>9.3299236824229831E-2</v>
      </c>
      <c r="I21" s="21">
        <f t="shared" si="6"/>
        <v>9.4823329420811911E-2</v>
      </c>
      <c r="J21" s="21">
        <f t="shared" si="6"/>
        <v>7.9338703656877271E-2</v>
      </c>
      <c r="K21" s="21">
        <f t="shared" si="6"/>
        <v>0.10419478054024382</v>
      </c>
      <c r="L21" s="21">
        <f t="shared" si="6"/>
        <v>0.1137808526551982</v>
      </c>
      <c r="M21" s="21">
        <f t="shared" si="6"/>
        <v>0.11369419101173171</v>
      </c>
      <c r="N21" s="21">
        <f t="shared" si="6"/>
        <v>0.13987422984337056</v>
      </c>
      <c r="O21" s="21">
        <f t="shared" si="6"/>
        <v>0.15220816830629019</v>
      </c>
    </row>
    <row r="22" spans="1:15" ht="12.75" customHeight="1" x14ac:dyDescent="0.2">
      <c r="A22" s="10"/>
      <c r="B22" s="22"/>
      <c r="C22" s="22"/>
      <c r="D22" s="16" t="s">
        <v>38</v>
      </c>
      <c r="E22" s="21">
        <f>(+E7+E12)/E15</f>
        <v>0.23477241528234077</v>
      </c>
      <c r="F22" s="21">
        <f t="shared" ref="F22:O22" si="7">(+F7+F12)/F15</f>
        <v>0.24642611199150397</v>
      </c>
      <c r="G22" s="21">
        <f t="shared" si="7"/>
        <v>0.21892160955714698</v>
      </c>
      <c r="H22" s="21">
        <f t="shared" si="7"/>
        <v>0.20743197346865386</v>
      </c>
      <c r="I22" s="21">
        <f t="shared" si="7"/>
        <v>0.20405553082122477</v>
      </c>
      <c r="J22" s="21">
        <f t="shared" si="7"/>
        <v>0.13496851256487133</v>
      </c>
      <c r="K22" s="21">
        <f t="shared" si="7"/>
        <v>0.10032936117655131</v>
      </c>
      <c r="L22" s="21">
        <f t="shared" si="7"/>
        <v>7.2316753926701574E-2</v>
      </c>
      <c r="M22" s="21">
        <f t="shared" si="7"/>
        <v>5.997244787402501E-2</v>
      </c>
      <c r="N22" s="21">
        <f t="shared" si="7"/>
        <v>2.7168898927878344E-2</v>
      </c>
      <c r="O22" s="21">
        <f t="shared" si="7"/>
        <v>5.6499581221696972E-3</v>
      </c>
    </row>
    <row r="23" spans="1:15" ht="12.75" customHeight="1" x14ac:dyDescent="0.2">
      <c r="A23" s="10"/>
      <c r="B23" s="24"/>
      <c r="C23" s="24"/>
      <c r="D23" s="16" t="s">
        <v>52</v>
      </c>
      <c r="E23" s="21">
        <f>+E14/E15</f>
        <v>0.74187527956441934</v>
      </c>
      <c r="F23" s="21">
        <f t="shared" ref="F23:O23" si="8">+F14/F15</f>
        <v>0.70571739112398046</v>
      </c>
      <c r="G23" s="21">
        <f t="shared" si="8"/>
        <v>0.70834805228170461</v>
      </c>
      <c r="H23" s="21">
        <f t="shared" si="8"/>
        <v>0.69924481559915297</v>
      </c>
      <c r="I23" s="21">
        <f t="shared" si="8"/>
        <v>0.70112113975796331</v>
      </c>
      <c r="J23" s="21">
        <f t="shared" si="8"/>
        <v>0.78555431131019038</v>
      </c>
      <c r="K23" s="21">
        <f t="shared" si="8"/>
        <v>0.79547014020722306</v>
      </c>
      <c r="L23" s="21">
        <f t="shared" si="8"/>
        <v>0.81389200531870687</v>
      </c>
      <c r="M23" s="21">
        <f t="shared" si="8"/>
        <v>0.82616667565460811</v>
      </c>
      <c r="N23" s="21">
        <f t="shared" si="8"/>
        <v>0.83245315432825373</v>
      </c>
      <c r="O23" s="21">
        <f t="shared" si="8"/>
        <v>0.84182956432860612</v>
      </c>
    </row>
    <row r="24" spans="1:15" ht="12.75" customHeight="1" x14ac:dyDescent="0.2">
      <c r="A24" s="10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ht="12.75" customHeight="1" x14ac:dyDescent="0.2">
      <c r="A25" s="1" t="s">
        <v>17</v>
      </c>
      <c r="B25" s="1" t="s">
        <v>18</v>
      </c>
      <c r="C25" s="2"/>
      <c r="D25" s="2" t="s">
        <v>9</v>
      </c>
      <c r="E25" s="3"/>
      <c r="F25" s="3"/>
      <c r="G25" s="3"/>
      <c r="H25" s="3"/>
      <c r="I25" s="3">
        <v>418</v>
      </c>
      <c r="J25" s="3">
        <v>30429</v>
      </c>
      <c r="K25" s="3">
        <v>36173</v>
      </c>
      <c r="L25" s="3">
        <v>42476</v>
      </c>
      <c r="M25" s="3">
        <v>47500</v>
      </c>
      <c r="N25" s="3">
        <v>50134</v>
      </c>
      <c r="O25" s="3">
        <v>18891</v>
      </c>
    </row>
    <row r="26" spans="1:15" ht="12.75" customHeight="1" x14ac:dyDescent="0.2">
      <c r="D26" s="2" t="s">
        <v>10</v>
      </c>
      <c r="E26" s="3"/>
      <c r="F26" s="3"/>
      <c r="G26" s="3"/>
      <c r="H26" s="3"/>
      <c r="I26" s="3">
        <v>243</v>
      </c>
      <c r="J26" s="3">
        <v>10184</v>
      </c>
      <c r="K26" s="3">
        <v>9244</v>
      </c>
      <c r="L26" s="3">
        <v>9846</v>
      </c>
      <c r="M26" s="3">
        <v>11467</v>
      </c>
      <c r="N26" s="3">
        <v>11243</v>
      </c>
      <c r="O26" s="3">
        <v>4120</v>
      </c>
    </row>
    <row r="27" spans="1:15" ht="12.75" customHeight="1" x14ac:dyDescent="0.2">
      <c r="D27" s="2" t="s">
        <v>11</v>
      </c>
      <c r="E27" s="3"/>
      <c r="F27" s="3"/>
      <c r="G27" s="3"/>
      <c r="H27" s="3"/>
      <c r="I27" s="3"/>
      <c r="J27" s="3">
        <v>1</v>
      </c>
      <c r="K27" s="3"/>
      <c r="L27" s="3"/>
      <c r="M27" s="3"/>
      <c r="N27" s="3"/>
      <c r="O27" s="3"/>
    </row>
    <row r="28" spans="1:15" ht="12.75" customHeight="1" x14ac:dyDescent="0.2">
      <c r="C28" s="2" t="s">
        <v>13</v>
      </c>
      <c r="D28" s="2" t="s">
        <v>9</v>
      </c>
      <c r="E28" s="3"/>
      <c r="F28" s="3"/>
      <c r="G28" s="3"/>
      <c r="H28" s="3"/>
      <c r="I28" s="3"/>
      <c r="J28" s="3">
        <v>1</v>
      </c>
      <c r="K28" s="3">
        <v>2</v>
      </c>
      <c r="L28" s="3">
        <v>1</v>
      </c>
      <c r="M28" s="3"/>
      <c r="N28" s="3"/>
      <c r="O28" s="3"/>
    </row>
    <row r="29" spans="1:15" ht="12.75" customHeight="1" x14ac:dyDescent="0.2">
      <c r="D29" s="2" t="s">
        <v>10</v>
      </c>
      <c r="E29" s="3"/>
      <c r="F29" s="3"/>
      <c r="G29" s="3"/>
      <c r="H29" s="3"/>
      <c r="I29" s="3"/>
      <c r="J29" s="3">
        <v>1</v>
      </c>
      <c r="K29" s="3"/>
      <c r="L29" s="3"/>
      <c r="M29" s="3">
        <v>1</v>
      </c>
      <c r="N29" s="3"/>
      <c r="O29" s="3"/>
    </row>
    <row r="30" spans="1:15" ht="12.75" customHeight="1" x14ac:dyDescent="0.2">
      <c r="C30" s="2" t="s">
        <v>14</v>
      </c>
      <c r="D30" s="2" t="s">
        <v>9</v>
      </c>
      <c r="E30" s="3"/>
      <c r="F30" s="3"/>
      <c r="G30" s="3"/>
      <c r="H30" s="3"/>
      <c r="I30" s="3">
        <v>12</v>
      </c>
      <c r="J30" s="3">
        <v>278</v>
      </c>
      <c r="K30" s="3">
        <v>350</v>
      </c>
      <c r="L30" s="3">
        <v>401</v>
      </c>
      <c r="M30" s="3">
        <v>513</v>
      </c>
      <c r="N30" s="3">
        <v>435</v>
      </c>
      <c r="O30" s="3">
        <v>129</v>
      </c>
    </row>
    <row r="31" spans="1:15" ht="12.75" customHeight="1" x14ac:dyDescent="0.2">
      <c r="D31" s="2" t="s">
        <v>10</v>
      </c>
      <c r="E31" s="3"/>
      <c r="F31" s="3"/>
      <c r="G31" s="3"/>
      <c r="H31" s="3"/>
      <c r="I31" s="3">
        <v>9</v>
      </c>
      <c r="J31" s="3">
        <v>154</v>
      </c>
      <c r="K31" s="3">
        <v>239</v>
      </c>
      <c r="L31" s="3">
        <v>219</v>
      </c>
      <c r="M31" s="3">
        <v>274</v>
      </c>
      <c r="N31" s="3">
        <v>534</v>
      </c>
      <c r="O31" s="3">
        <v>43</v>
      </c>
    </row>
    <row r="32" spans="1:15" ht="12.75" customHeight="1" x14ac:dyDescent="0.2">
      <c r="A32" s="7" t="s">
        <v>19</v>
      </c>
      <c r="B32" s="8"/>
      <c r="C32" s="5"/>
      <c r="D32" s="5"/>
      <c r="E32" s="6">
        <v>0</v>
      </c>
      <c r="F32" s="6">
        <v>0</v>
      </c>
      <c r="G32" s="6">
        <v>0</v>
      </c>
      <c r="H32" s="6">
        <v>0</v>
      </c>
      <c r="I32" s="6">
        <v>682</v>
      </c>
      <c r="J32" s="6">
        <v>41048</v>
      </c>
      <c r="K32" s="6">
        <v>46008</v>
      </c>
      <c r="L32" s="6">
        <v>52943</v>
      </c>
      <c r="M32" s="6">
        <v>59755</v>
      </c>
      <c r="N32" s="6">
        <v>62346</v>
      </c>
      <c r="O32" s="6">
        <v>23183</v>
      </c>
    </row>
    <row r="33" spans="1:15" ht="12.75" customHeight="1" x14ac:dyDescent="0.2">
      <c r="A33" s="10"/>
      <c r="B33" s="11"/>
      <c r="C33" s="11"/>
      <c r="D33" s="11" t="s">
        <v>30</v>
      </c>
      <c r="E33" s="13">
        <f>+E16</f>
        <v>15.970373749750003</v>
      </c>
      <c r="F33" s="13">
        <f t="shared" ref="F33:O33" si="9">+F16</f>
        <v>16.496791675000001</v>
      </c>
      <c r="G33" s="13">
        <f t="shared" si="9"/>
        <v>16.465277500000003</v>
      </c>
      <c r="H33" s="13">
        <f t="shared" si="9"/>
        <v>16.990750000000002</v>
      </c>
      <c r="I33" s="13">
        <f t="shared" si="9"/>
        <v>16.975000000000001</v>
      </c>
      <c r="J33" s="13">
        <f t="shared" si="9"/>
        <v>17.500000000000004</v>
      </c>
      <c r="K33" s="13">
        <f t="shared" si="9"/>
        <v>17.5</v>
      </c>
      <c r="L33" s="13">
        <f t="shared" si="9"/>
        <v>18.025000000000002</v>
      </c>
      <c r="M33" s="13">
        <f t="shared" si="9"/>
        <v>18.565750000000001</v>
      </c>
      <c r="N33" s="13">
        <f t="shared" si="9"/>
        <v>19.122722500000002</v>
      </c>
      <c r="O33" s="13">
        <f t="shared" si="9"/>
        <v>19.696404175000001</v>
      </c>
    </row>
    <row r="34" spans="1:15" ht="12.75" customHeight="1" x14ac:dyDescent="0.2">
      <c r="A34" s="10"/>
      <c r="B34" s="22"/>
      <c r="C34" s="22"/>
      <c r="D34" s="22" t="s">
        <v>36</v>
      </c>
      <c r="E34" s="25">
        <f>+E17</f>
        <v>0.15</v>
      </c>
      <c r="F34" s="25">
        <f t="shared" ref="F34:O34" si="10">+F17</f>
        <v>0.15</v>
      </c>
      <c r="G34" s="25">
        <f t="shared" si="10"/>
        <v>0.15</v>
      </c>
      <c r="H34" s="25">
        <f t="shared" si="10"/>
        <v>0.15</v>
      </c>
      <c r="I34" s="25">
        <f t="shared" si="10"/>
        <v>4.4999999999999998E-2</v>
      </c>
      <c r="J34" s="25">
        <f t="shared" si="10"/>
        <v>4.4999999999999998E-2</v>
      </c>
      <c r="K34" s="25">
        <f t="shared" si="10"/>
        <v>4.4999999999999998E-2</v>
      </c>
      <c r="L34" s="25">
        <f t="shared" si="10"/>
        <v>4.4999999999999998E-2</v>
      </c>
      <c r="M34" s="25">
        <f t="shared" si="10"/>
        <v>4.4999999999999998E-2</v>
      </c>
      <c r="N34" s="25">
        <f t="shared" si="10"/>
        <v>4.4999999999999998E-2</v>
      </c>
      <c r="O34" s="25">
        <f t="shared" si="10"/>
        <v>4.4999999999999998E-2</v>
      </c>
    </row>
    <row r="35" spans="1:15" ht="12.75" customHeight="1" x14ac:dyDescent="0.2">
      <c r="A35" s="10"/>
      <c r="B35" s="11"/>
      <c r="C35" s="11"/>
      <c r="D35" s="16" t="s">
        <v>34</v>
      </c>
      <c r="E35" s="18">
        <f>(+E26+E29+E31)*E33</f>
        <v>0</v>
      </c>
      <c r="F35" s="18">
        <f t="shared" ref="F35:O35" si="11">(+F26+F29+F31)*F33</f>
        <v>0</v>
      </c>
      <c r="G35" s="18">
        <f t="shared" si="11"/>
        <v>0</v>
      </c>
      <c r="H35" s="18">
        <f t="shared" si="11"/>
        <v>0</v>
      </c>
      <c r="I35" s="18">
        <f t="shared" si="11"/>
        <v>4277.7000000000007</v>
      </c>
      <c r="J35" s="18">
        <f t="shared" si="11"/>
        <v>180932.50000000003</v>
      </c>
      <c r="K35" s="18">
        <f t="shared" si="11"/>
        <v>165952.5</v>
      </c>
      <c r="L35" s="18">
        <f t="shared" si="11"/>
        <v>181421.62500000003</v>
      </c>
      <c r="M35" s="18">
        <f t="shared" si="11"/>
        <v>217999.03650000002</v>
      </c>
      <c r="N35" s="18">
        <f t="shared" si="11"/>
        <v>225208.30288250002</v>
      </c>
      <c r="O35" s="18">
        <f t="shared" si="11"/>
        <v>81996.130580525001</v>
      </c>
    </row>
    <row r="36" spans="1:15" ht="12.75" customHeight="1" x14ac:dyDescent="0.2">
      <c r="A36" s="10"/>
      <c r="B36" s="22"/>
      <c r="C36" s="22"/>
      <c r="D36" s="16" t="s">
        <v>35</v>
      </c>
      <c r="E36" s="18">
        <f>(+E25+E28+E30)*E34</f>
        <v>0</v>
      </c>
      <c r="F36" s="18">
        <f t="shared" ref="F36:O36" si="12">(+F25+F28+F30)*F34</f>
        <v>0</v>
      </c>
      <c r="G36" s="18">
        <f t="shared" si="12"/>
        <v>0</v>
      </c>
      <c r="H36" s="18">
        <f t="shared" si="12"/>
        <v>0</v>
      </c>
      <c r="I36" s="18">
        <f t="shared" si="12"/>
        <v>19.349999999999998</v>
      </c>
      <c r="J36" s="18">
        <f t="shared" si="12"/>
        <v>1381.86</v>
      </c>
      <c r="K36" s="18">
        <f t="shared" si="12"/>
        <v>1643.625</v>
      </c>
      <c r="L36" s="18">
        <f t="shared" si="12"/>
        <v>1929.51</v>
      </c>
      <c r="M36" s="18">
        <f t="shared" si="12"/>
        <v>2160.585</v>
      </c>
      <c r="N36" s="18">
        <f t="shared" si="12"/>
        <v>2275.605</v>
      </c>
      <c r="O36" s="18">
        <f t="shared" si="12"/>
        <v>855.9</v>
      </c>
    </row>
    <row r="37" spans="1:15" ht="12.75" customHeight="1" x14ac:dyDescent="0.2">
      <c r="A37" s="10"/>
      <c r="B37" s="22"/>
      <c r="C37" s="22"/>
      <c r="D37" s="16" t="s">
        <v>37</v>
      </c>
      <c r="E37" s="18">
        <f>SUM(E35:E36)</f>
        <v>0</v>
      </c>
      <c r="F37" s="18">
        <f t="shared" ref="F37:O37" si="13">SUM(F35:F36)</f>
        <v>0</v>
      </c>
      <c r="G37" s="18">
        <f t="shared" si="13"/>
        <v>0</v>
      </c>
      <c r="H37" s="18">
        <f t="shared" si="13"/>
        <v>0</v>
      </c>
      <c r="I37" s="18">
        <f t="shared" si="13"/>
        <v>4297.0500000000011</v>
      </c>
      <c r="J37" s="18">
        <f t="shared" si="13"/>
        <v>182314.36000000002</v>
      </c>
      <c r="K37" s="18">
        <f t="shared" si="13"/>
        <v>167596.125</v>
      </c>
      <c r="L37" s="18">
        <f t="shared" si="13"/>
        <v>183351.13500000004</v>
      </c>
      <c r="M37" s="18">
        <f t="shared" si="13"/>
        <v>220159.62150000001</v>
      </c>
      <c r="N37" s="18">
        <f t="shared" si="13"/>
        <v>227483.90788250003</v>
      </c>
      <c r="O37" s="18">
        <f t="shared" si="13"/>
        <v>82852.030580524995</v>
      </c>
    </row>
    <row r="38" spans="1:15" ht="12.75" customHeight="1" x14ac:dyDescent="0.2">
      <c r="A38" s="10"/>
      <c r="B38" s="11"/>
      <c r="C38" s="11"/>
      <c r="D38" s="16" t="s">
        <v>32</v>
      </c>
      <c r="E38" s="21">
        <v>0</v>
      </c>
      <c r="F38" s="21">
        <v>0</v>
      </c>
      <c r="G38" s="21">
        <v>0</v>
      </c>
      <c r="H38" s="21">
        <v>0</v>
      </c>
      <c r="I38" s="21">
        <f>(+I25+I28+I30)/I32</f>
        <v>0.63049853372434017</v>
      </c>
      <c r="J38" s="21">
        <f t="shared" ref="J38:O38" si="14">(+J25+J28+J30)/J32</f>
        <v>0.74809978561683887</v>
      </c>
      <c r="K38" s="21">
        <f t="shared" si="14"/>
        <v>0.79388367240479918</v>
      </c>
      <c r="L38" s="21">
        <f t="shared" si="14"/>
        <v>0.80988988157074593</v>
      </c>
      <c r="M38" s="21">
        <f t="shared" si="14"/>
        <v>0.80349761526232111</v>
      </c>
      <c r="N38" s="21">
        <f t="shared" si="14"/>
        <v>0.8111025566997081</v>
      </c>
      <c r="O38" s="21">
        <f t="shared" si="14"/>
        <v>0.82042876245524743</v>
      </c>
    </row>
    <row r="39" spans="1:15" ht="12.75" customHeight="1" x14ac:dyDescent="0.2">
      <c r="A39" s="10"/>
      <c r="B39" s="22"/>
      <c r="C39" s="22"/>
      <c r="D39" s="16" t="s">
        <v>38</v>
      </c>
      <c r="E39" s="21">
        <v>0</v>
      </c>
      <c r="F39" s="21">
        <v>0</v>
      </c>
      <c r="G39" s="21">
        <v>0</v>
      </c>
      <c r="H39" s="21">
        <v>0</v>
      </c>
      <c r="I39" s="21">
        <f t="shared" ref="I39:O39" si="15">(+I26+I29+I31)/I32</f>
        <v>0.36950146627565983</v>
      </c>
      <c r="J39" s="21">
        <f t="shared" si="15"/>
        <v>0.25187585266030016</v>
      </c>
      <c r="K39" s="21">
        <f t="shared" si="15"/>
        <v>0.20611632759520082</v>
      </c>
      <c r="L39" s="21">
        <f t="shared" si="15"/>
        <v>0.1901101184292541</v>
      </c>
      <c r="M39" s="21">
        <f t="shared" si="15"/>
        <v>0.19650238473767886</v>
      </c>
      <c r="N39" s="21">
        <f t="shared" si="15"/>
        <v>0.18889744330029193</v>
      </c>
      <c r="O39" s="21">
        <f t="shared" si="15"/>
        <v>0.17957123754475263</v>
      </c>
    </row>
    <row r="40" spans="1:15" ht="12.75" customHeight="1" x14ac:dyDescent="0.2">
      <c r="A40" s="10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12.75" hidden="1" customHeight="1" x14ac:dyDescent="0.2">
      <c r="A41" s="2" t="s">
        <v>20</v>
      </c>
      <c r="C41" s="2"/>
      <c r="D41" s="2" t="s">
        <v>9</v>
      </c>
      <c r="E41" s="3"/>
      <c r="F41" s="3"/>
      <c r="G41" s="3"/>
      <c r="H41" s="3"/>
      <c r="I41" s="3"/>
      <c r="J41" s="3"/>
      <c r="K41" s="3"/>
      <c r="L41" s="3"/>
      <c r="M41" s="3"/>
      <c r="N41" s="3">
        <v>5</v>
      </c>
      <c r="O41" s="3">
        <v>2</v>
      </c>
    </row>
    <row r="42" spans="1:15" ht="12.75" hidden="1" customHeight="1" x14ac:dyDescent="0.2">
      <c r="D42" s="2" t="s">
        <v>10</v>
      </c>
      <c r="E42" s="3"/>
      <c r="F42" s="3"/>
      <c r="G42" s="3"/>
      <c r="H42" s="3"/>
      <c r="I42" s="3"/>
      <c r="J42" s="3"/>
      <c r="K42" s="3"/>
      <c r="L42" s="3">
        <v>1</v>
      </c>
      <c r="M42" s="3"/>
      <c r="N42" s="3"/>
      <c r="O42" s="3"/>
    </row>
    <row r="43" spans="1:15" ht="12.75" hidden="1" customHeight="1" x14ac:dyDescent="0.2">
      <c r="A43" s="4" t="s">
        <v>16</v>
      </c>
      <c r="B43" s="5"/>
      <c r="C43" s="5"/>
      <c r="D43" s="5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1</v>
      </c>
      <c r="M43" s="6">
        <v>0</v>
      </c>
      <c r="N43" s="6">
        <v>5</v>
      </c>
      <c r="O43" s="6">
        <v>2</v>
      </c>
    </row>
    <row r="44" spans="1:15" ht="12.75" hidden="1" customHeight="1" x14ac:dyDescent="0.2">
      <c r="A44" s="1" t="s">
        <v>21</v>
      </c>
      <c r="B44" s="23"/>
      <c r="C44" s="2"/>
      <c r="D44" s="2" t="s">
        <v>9</v>
      </c>
      <c r="E44" s="3"/>
      <c r="F44" s="3"/>
      <c r="G44" s="3"/>
      <c r="H44" s="3"/>
      <c r="I44" s="3"/>
      <c r="J44" s="3"/>
      <c r="K44" s="3"/>
      <c r="L44" s="3">
        <v>2</v>
      </c>
      <c r="M44" s="3">
        <v>4</v>
      </c>
      <c r="N44" s="3"/>
      <c r="O44" s="3"/>
    </row>
    <row r="45" spans="1:15" ht="12.75" hidden="1" customHeight="1" x14ac:dyDescent="0.2">
      <c r="D45" s="2" t="s">
        <v>10</v>
      </c>
      <c r="E45" s="3">
        <v>15</v>
      </c>
      <c r="F45" s="3">
        <v>47</v>
      </c>
      <c r="G45" s="3">
        <v>48</v>
      </c>
      <c r="H45" s="3">
        <v>45</v>
      </c>
      <c r="I45" s="3">
        <v>39</v>
      </c>
      <c r="J45" s="3">
        <v>19</v>
      </c>
      <c r="K45" s="3">
        <v>1</v>
      </c>
      <c r="L45" s="3">
        <v>8</v>
      </c>
      <c r="M45" s="3">
        <v>10</v>
      </c>
      <c r="N45" s="3">
        <v>7</v>
      </c>
      <c r="O45" s="3"/>
    </row>
    <row r="46" spans="1:15" ht="12.75" hidden="1" customHeight="1" x14ac:dyDescent="0.2">
      <c r="C46" s="2" t="s">
        <v>14</v>
      </c>
      <c r="D46" s="2" t="s">
        <v>9</v>
      </c>
      <c r="E46" s="3"/>
      <c r="F46" s="3"/>
      <c r="G46" s="3"/>
      <c r="H46" s="3"/>
      <c r="I46" s="3"/>
      <c r="J46" s="3"/>
      <c r="K46" s="3"/>
      <c r="L46" s="3">
        <v>1</v>
      </c>
      <c r="M46" s="3"/>
      <c r="N46" s="3"/>
      <c r="O46" s="3"/>
    </row>
    <row r="47" spans="1:15" ht="12.75" hidden="1" customHeight="1" x14ac:dyDescent="0.2">
      <c r="D47" s="2" t="s">
        <v>10</v>
      </c>
      <c r="E47" s="3">
        <v>2</v>
      </c>
      <c r="F47" s="3">
        <v>4</v>
      </c>
      <c r="G47" s="3">
        <v>4</v>
      </c>
      <c r="H47" s="3"/>
      <c r="I47" s="3"/>
      <c r="J47" s="3">
        <v>1</v>
      </c>
      <c r="K47" s="3"/>
      <c r="L47" s="3"/>
      <c r="M47" s="3"/>
      <c r="N47" s="3"/>
      <c r="O47" s="3"/>
    </row>
    <row r="48" spans="1:15" ht="12.75" hidden="1" customHeight="1" x14ac:dyDescent="0.2">
      <c r="A48" s="4" t="s">
        <v>16</v>
      </c>
      <c r="B48" s="5"/>
      <c r="C48" s="5"/>
      <c r="D48" s="5"/>
      <c r="E48" s="6">
        <v>17</v>
      </c>
      <c r="F48" s="6">
        <v>51</v>
      </c>
      <c r="G48" s="6">
        <v>52</v>
      </c>
      <c r="H48" s="6">
        <v>45</v>
      </c>
      <c r="I48" s="6">
        <v>39</v>
      </c>
      <c r="J48" s="6">
        <v>20</v>
      </c>
      <c r="K48" s="6">
        <v>1</v>
      </c>
      <c r="L48" s="6">
        <v>11</v>
      </c>
      <c r="M48" s="6">
        <v>14</v>
      </c>
      <c r="N48" s="6">
        <v>7</v>
      </c>
      <c r="O48" s="6">
        <v>0</v>
      </c>
    </row>
    <row r="49" spans="1:15" ht="12.75" customHeight="1" x14ac:dyDescent="0.2">
      <c r="A49" s="1" t="s">
        <v>22</v>
      </c>
      <c r="B49" s="1" t="s">
        <v>23</v>
      </c>
      <c r="C49" s="2"/>
      <c r="D49" s="2" t="s">
        <v>9</v>
      </c>
      <c r="E49" s="3"/>
      <c r="F49" s="3"/>
      <c r="G49" s="3"/>
      <c r="H49" s="3"/>
      <c r="I49" s="3"/>
      <c r="J49" s="3"/>
      <c r="K49" s="3"/>
      <c r="L49" s="3">
        <v>27</v>
      </c>
      <c r="M49" s="3">
        <v>89</v>
      </c>
      <c r="N49" s="3">
        <v>127</v>
      </c>
      <c r="O49" s="3">
        <v>41</v>
      </c>
    </row>
    <row r="50" spans="1:15" ht="12.75" customHeight="1" x14ac:dyDescent="0.2">
      <c r="D50" s="2" t="s">
        <v>10</v>
      </c>
      <c r="E50" s="3">
        <v>60</v>
      </c>
      <c r="F50" s="3">
        <v>25</v>
      </c>
      <c r="G50" s="3">
        <v>141</v>
      </c>
      <c r="H50" s="3">
        <v>257</v>
      </c>
      <c r="I50" s="3">
        <v>153</v>
      </c>
      <c r="J50" s="3">
        <v>226</v>
      </c>
      <c r="K50" s="3">
        <v>169</v>
      </c>
      <c r="L50" s="3">
        <v>64</v>
      </c>
      <c r="M50" s="3">
        <v>3</v>
      </c>
      <c r="N50" s="3">
        <v>2</v>
      </c>
      <c r="O50" s="3"/>
    </row>
    <row r="51" spans="1:15" ht="12.75" customHeight="1" x14ac:dyDescent="0.2">
      <c r="D51" s="2" t="s">
        <v>11</v>
      </c>
      <c r="E51" s="3"/>
      <c r="F51" s="3"/>
      <c r="G51" s="3"/>
      <c r="H51" s="3"/>
      <c r="I51" s="3"/>
      <c r="J51" s="3"/>
      <c r="K51" s="3"/>
      <c r="L51" s="3"/>
      <c r="M51" s="3">
        <v>5</v>
      </c>
      <c r="N51" s="3"/>
      <c r="O51" s="3"/>
    </row>
    <row r="52" spans="1:15" ht="12.75" customHeight="1" x14ac:dyDescent="0.2">
      <c r="D52" s="2" t="s">
        <v>12</v>
      </c>
      <c r="E52" s="3"/>
      <c r="F52" s="3"/>
      <c r="G52" s="3"/>
      <c r="H52" s="3">
        <v>1</v>
      </c>
      <c r="I52" s="3"/>
      <c r="J52" s="3"/>
      <c r="K52" s="3"/>
      <c r="L52" s="3"/>
      <c r="M52" s="3"/>
      <c r="N52" s="3"/>
      <c r="O52" s="3"/>
    </row>
    <row r="53" spans="1:15" ht="12.75" customHeight="1" x14ac:dyDescent="0.2">
      <c r="C53" s="2" t="s">
        <v>14</v>
      </c>
      <c r="D53" s="2" t="s">
        <v>9</v>
      </c>
      <c r="E53" s="3"/>
      <c r="F53" s="3"/>
      <c r="G53" s="3"/>
      <c r="H53" s="3"/>
      <c r="I53" s="3"/>
      <c r="J53" s="3"/>
      <c r="K53" s="3"/>
      <c r="L53" s="3"/>
      <c r="M53" s="3">
        <v>4</v>
      </c>
      <c r="N53" s="3"/>
      <c r="O53" s="3">
        <v>1</v>
      </c>
    </row>
    <row r="54" spans="1:15" ht="12.75" customHeight="1" x14ac:dyDescent="0.2">
      <c r="D54" s="2" t="s">
        <v>10</v>
      </c>
      <c r="E54" s="3">
        <v>2</v>
      </c>
      <c r="F54" s="3"/>
      <c r="G54" s="3">
        <v>8</v>
      </c>
      <c r="H54" s="3">
        <v>15</v>
      </c>
      <c r="I54" s="3"/>
      <c r="J54" s="3">
        <v>3</v>
      </c>
      <c r="K54" s="3"/>
      <c r="L54" s="3">
        <v>1</v>
      </c>
      <c r="M54" s="3"/>
      <c r="N54" s="3"/>
      <c r="O54" s="3"/>
    </row>
    <row r="55" spans="1:15" ht="12.75" customHeight="1" x14ac:dyDescent="0.2">
      <c r="A55" s="7" t="s">
        <v>24</v>
      </c>
      <c r="B55" s="8"/>
      <c r="C55" s="5"/>
      <c r="D55" s="5"/>
      <c r="E55" s="6">
        <v>62</v>
      </c>
      <c r="F55" s="6">
        <v>25</v>
      </c>
      <c r="G55" s="6">
        <v>149</v>
      </c>
      <c r="H55" s="6">
        <v>273</v>
      </c>
      <c r="I55" s="6">
        <v>153</v>
      </c>
      <c r="J55" s="6">
        <v>229</v>
      </c>
      <c r="K55" s="6">
        <v>169</v>
      </c>
      <c r="L55" s="6">
        <v>92</v>
      </c>
      <c r="M55" s="6">
        <v>101</v>
      </c>
      <c r="N55" s="6">
        <v>129</v>
      </c>
      <c r="O55" s="6">
        <v>42</v>
      </c>
    </row>
    <row r="56" spans="1:15" ht="12.75" customHeight="1" x14ac:dyDescent="0.2">
      <c r="A56" s="10"/>
      <c r="B56" s="20"/>
      <c r="C56" s="20"/>
      <c r="D56" s="22" t="s">
        <v>30</v>
      </c>
      <c r="E56" s="13">
        <f>+E16</f>
        <v>15.970373749750003</v>
      </c>
      <c r="F56" s="13">
        <f t="shared" ref="F56:O56" si="16">+F16</f>
        <v>16.496791675000001</v>
      </c>
      <c r="G56" s="13">
        <f t="shared" si="16"/>
        <v>16.465277500000003</v>
      </c>
      <c r="H56" s="13">
        <f t="shared" si="16"/>
        <v>16.990750000000002</v>
      </c>
      <c r="I56" s="13">
        <f t="shared" si="16"/>
        <v>16.975000000000001</v>
      </c>
      <c r="J56" s="13">
        <f t="shared" si="16"/>
        <v>17.500000000000004</v>
      </c>
      <c r="K56" s="13">
        <f t="shared" si="16"/>
        <v>17.5</v>
      </c>
      <c r="L56" s="13">
        <f t="shared" si="16"/>
        <v>18.025000000000002</v>
      </c>
      <c r="M56" s="13">
        <f t="shared" si="16"/>
        <v>18.565750000000001</v>
      </c>
      <c r="N56" s="13">
        <f t="shared" si="16"/>
        <v>19.122722500000002</v>
      </c>
      <c r="O56" s="13">
        <f t="shared" si="16"/>
        <v>19.696404175000001</v>
      </c>
    </row>
    <row r="57" spans="1:15" ht="12.75" customHeight="1" x14ac:dyDescent="0.2">
      <c r="A57" s="10"/>
      <c r="B57" s="22"/>
      <c r="C57" s="22"/>
      <c r="D57" s="22" t="s">
        <v>36</v>
      </c>
      <c r="E57" s="25">
        <f>+E17</f>
        <v>0.15</v>
      </c>
      <c r="F57" s="25">
        <f t="shared" ref="F57:O57" si="17">+F17</f>
        <v>0.15</v>
      </c>
      <c r="G57" s="25">
        <f t="shared" si="17"/>
        <v>0.15</v>
      </c>
      <c r="H57" s="25">
        <f t="shared" si="17"/>
        <v>0.15</v>
      </c>
      <c r="I57" s="25">
        <f t="shared" si="17"/>
        <v>4.4999999999999998E-2</v>
      </c>
      <c r="J57" s="25">
        <f t="shared" si="17"/>
        <v>4.4999999999999998E-2</v>
      </c>
      <c r="K57" s="25">
        <f t="shared" si="17"/>
        <v>4.4999999999999998E-2</v>
      </c>
      <c r="L57" s="25">
        <f t="shared" si="17"/>
        <v>4.4999999999999998E-2</v>
      </c>
      <c r="M57" s="25">
        <f t="shared" si="17"/>
        <v>4.4999999999999998E-2</v>
      </c>
      <c r="N57" s="25">
        <f t="shared" si="17"/>
        <v>4.4999999999999998E-2</v>
      </c>
      <c r="O57" s="25">
        <f t="shared" si="17"/>
        <v>4.4999999999999998E-2</v>
      </c>
    </row>
    <row r="58" spans="1:15" ht="12.75" customHeight="1" x14ac:dyDescent="0.2">
      <c r="A58" s="10"/>
      <c r="B58" s="20"/>
      <c r="C58" s="20"/>
      <c r="D58" s="16" t="s">
        <v>34</v>
      </c>
      <c r="E58" s="18">
        <f>(+E50+E54)*E56</f>
        <v>990.16317248450014</v>
      </c>
      <c r="F58" s="18">
        <f t="shared" ref="F58:O58" si="18">(+F50+F54)*F56</f>
        <v>412.41979187500004</v>
      </c>
      <c r="G58" s="18">
        <f t="shared" si="18"/>
        <v>2453.3263475000003</v>
      </c>
      <c r="H58" s="18">
        <f t="shared" si="18"/>
        <v>4621.4840000000004</v>
      </c>
      <c r="I58" s="18">
        <f t="shared" si="18"/>
        <v>2597.1750000000002</v>
      </c>
      <c r="J58" s="18">
        <f t="shared" si="18"/>
        <v>4007.5000000000009</v>
      </c>
      <c r="K58" s="18">
        <f t="shared" si="18"/>
        <v>2957.5</v>
      </c>
      <c r="L58" s="18">
        <f t="shared" si="18"/>
        <v>1171.6250000000002</v>
      </c>
      <c r="M58" s="18">
        <f t="shared" si="18"/>
        <v>55.697250000000004</v>
      </c>
      <c r="N58" s="18">
        <f t="shared" si="18"/>
        <v>38.245445000000004</v>
      </c>
      <c r="O58" s="18">
        <f t="shared" si="18"/>
        <v>0</v>
      </c>
    </row>
    <row r="59" spans="1:15" ht="12.75" customHeight="1" x14ac:dyDescent="0.2">
      <c r="A59" s="10"/>
      <c r="B59" s="22"/>
      <c r="C59" s="22"/>
      <c r="D59" s="16" t="s">
        <v>35</v>
      </c>
      <c r="E59" s="18">
        <f>(+E49+E53)*E57</f>
        <v>0</v>
      </c>
      <c r="F59" s="18">
        <f t="shared" ref="F59:O59" si="19">(+F49+F53)*F57</f>
        <v>0</v>
      </c>
      <c r="G59" s="18">
        <f t="shared" si="19"/>
        <v>0</v>
      </c>
      <c r="H59" s="18">
        <f t="shared" si="19"/>
        <v>0</v>
      </c>
      <c r="I59" s="18">
        <f t="shared" si="19"/>
        <v>0</v>
      </c>
      <c r="J59" s="18">
        <f t="shared" si="19"/>
        <v>0</v>
      </c>
      <c r="K59" s="18">
        <f t="shared" si="19"/>
        <v>0</v>
      </c>
      <c r="L59" s="18">
        <f t="shared" si="19"/>
        <v>1.2149999999999999</v>
      </c>
      <c r="M59" s="18">
        <f t="shared" si="19"/>
        <v>4.1849999999999996</v>
      </c>
      <c r="N59" s="18">
        <f t="shared" si="19"/>
        <v>5.7149999999999999</v>
      </c>
      <c r="O59" s="18">
        <f t="shared" si="19"/>
        <v>1.89</v>
      </c>
    </row>
    <row r="60" spans="1:15" ht="12.75" customHeight="1" x14ac:dyDescent="0.2">
      <c r="A60" s="10"/>
      <c r="B60" s="22"/>
      <c r="C60" s="22"/>
      <c r="D60" s="16" t="s">
        <v>37</v>
      </c>
      <c r="E60" s="18">
        <f>SUM(E58:E59)</f>
        <v>990.16317248450014</v>
      </c>
      <c r="F60" s="18">
        <f t="shared" ref="F60:O60" si="20">SUM(F58:F59)</f>
        <v>412.41979187500004</v>
      </c>
      <c r="G60" s="18">
        <f t="shared" si="20"/>
        <v>2453.3263475000003</v>
      </c>
      <c r="H60" s="18">
        <f t="shared" si="20"/>
        <v>4621.4840000000004</v>
      </c>
      <c r="I60" s="18">
        <f t="shared" si="20"/>
        <v>2597.1750000000002</v>
      </c>
      <c r="J60" s="18">
        <f t="shared" si="20"/>
        <v>4007.5000000000009</v>
      </c>
      <c r="K60" s="18">
        <f t="shared" si="20"/>
        <v>2957.5</v>
      </c>
      <c r="L60" s="18">
        <f t="shared" si="20"/>
        <v>1172.8400000000001</v>
      </c>
      <c r="M60" s="18">
        <f t="shared" si="20"/>
        <v>59.882250000000006</v>
      </c>
      <c r="N60" s="18">
        <f t="shared" si="20"/>
        <v>43.960445000000007</v>
      </c>
      <c r="O60" s="18">
        <f t="shared" si="20"/>
        <v>1.89</v>
      </c>
    </row>
    <row r="61" spans="1:15" ht="12.75" customHeight="1" x14ac:dyDescent="0.2">
      <c r="A61" s="10"/>
      <c r="B61" s="20"/>
      <c r="C61" s="20"/>
      <c r="D61" s="16" t="s">
        <v>32</v>
      </c>
      <c r="E61" s="21">
        <f>+E49/E55</f>
        <v>0</v>
      </c>
      <c r="F61" s="21">
        <f t="shared" ref="F61:O61" si="21">+F49/F55</f>
        <v>0</v>
      </c>
      <c r="G61" s="21">
        <f t="shared" si="21"/>
        <v>0</v>
      </c>
      <c r="H61" s="21">
        <f t="shared" si="21"/>
        <v>0</v>
      </c>
      <c r="I61" s="21">
        <f t="shared" si="21"/>
        <v>0</v>
      </c>
      <c r="J61" s="21">
        <f t="shared" si="21"/>
        <v>0</v>
      </c>
      <c r="K61" s="21">
        <f t="shared" si="21"/>
        <v>0</v>
      </c>
      <c r="L61" s="21">
        <f t="shared" si="21"/>
        <v>0.29347826086956524</v>
      </c>
      <c r="M61" s="21">
        <f t="shared" si="21"/>
        <v>0.88118811881188119</v>
      </c>
      <c r="N61" s="21">
        <f t="shared" si="21"/>
        <v>0.98449612403100772</v>
      </c>
      <c r="O61" s="21">
        <f t="shared" si="21"/>
        <v>0.97619047619047616</v>
      </c>
    </row>
    <row r="62" spans="1:15" ht="12.75" customHeight="1" x14ac:dyDescent="0.2">
      <c r="A62" s="10"/>
      <c r="B62" s="22"/>
      <c r="C62" s="22"/>
      <c r="D62" s="16" t="s">
        <v>38</v>
      </c>
      <c r="E62" s="21">
        <f>(+E50+E54)/E55</f>
        <v>1</v>
      </c>
      <c r="F62" s="21">
        <f t="shared" ref="F62:O62" si="22">(+F50+F54)/F55</f>
        <v>1</v>
      </c>
      <c r="G62" s="21">
        <f t="shared" si="22"/>
        <v>1</v>
      </c>
      <c r="H62" s="21">
        <f t="shared" si="22"/>
        <v>0.99633699633699635</v>
      </c>
      <c r="I62" s="21">
        <f t="shared" si="22"/>
        <v>1</v>
      </c>
      <c r="J62" s="21">
        <f t="shared" si="22"/>
        <v>1</v>
      </c>
      <c r="K62" s="21">
        <f t="shared" si="22"/>
        <v>1</v>
      </c>
      <c r="L62" s="21">
        <f t="shared" si="22"/>
        <v>0.70652173913043481</v>
      </c>
      <c r="M62" s="21">
        <f t="shared" si="22"/>
        <v>2.9702970297029702E-2</v>
      </c>
      <c r="N62" s="21">
        <f t="shared" si="22"/>
        <v>1.5503875968992248E-2</v>
      </c>
      <c r="O62" s="21">
        <f t="shared" si="22"/>
        <v>0</v>
      </c>
    </row>
    <row r="63" spans="1:15" ht="12.75" customHeight="1" x14ac:dyDescent="0.2">
      <c r="A63" s="10"/>
      <c r="B63" s="20"/>
      <c r="C63" s="20"/>
      <c r="D63" s="2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ht="12.75" customHeight="1" x14ac:dyDescent="0.2">
      <c r="A64" s="10"/>
      <c r="B64" s="20"/>
      <c r="C64" s="20"/>
      <c r="D64" s="2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ht="12.75" customHeight="1" x14ac:dyDescent="0.2">
      <c r="A65" s="1" t="s">
        <v>25</v>
      </c>
      <c r="B65" s="1" t="s">
        <v>26</v>
      </c>
      <c r="C65" s="2"/>
      <c r="D65" s="2" t="s">
        <v>9</v>
      </c>
      <c r="E65" s="3"/>
      <c r="F65" s="3"/>
      <c r="G65" s="3"/>
      <c r="H65" s="3"/>
      <c r="I65" s="3">
        <v>97</v>
      </c>
      <c r="J65" s="3">
        <v>3037</v>
      </c>
      <c r="K65" s="3">
        <v>3915</v>
      </c>
      <c r="L65" s="3">
        <v>7590</v>
      </c>
      <c r="M65" s="3">
        <v>5589</v>
      </c>
      <c r="N65" s="3">
        <v>5521</v>
      </c>
      <c r="O65" s="3">
        <v>2077</v>
      </c>
    </row>
    <row r="66" spans="1:15" ht="12.75" customHeight="1" x14ac:dyDescent="0.2">
      <c r="D66" s="2" t="s">
        <v>10</v>
      </c>
      <c r="E66" s="3"/>
      <c r="F66" s="3"/>
      <c r="G66" s="3"/>
      <c r="H66" s="3"/>
      <c r="I66" s="3">
        <v>279</v>
      </c>
      <c r="J66" s="3">
        <v>4857</v>
      </c>
      <c r="K66" s="3">
        <v>6442</v>
      </c>
      <c r="L66" s="3">
        <v>8063</v>
      </c>
      <c r="M66" s="3">
        <v>6519</v>
      </c>
      <c r="N66" s="3">
        <v>5583</v>
      </c>
      <c r="O66" s="3">
        <v>1645</v>
      </c>
    </row>
    <row r="67" spans="1:15" ht="12.75" customHeight="1" x14ac:dyDescent="0.2">
      <c r="D67" s="2" t="s">
        <v>11</v>
      </c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ht="12.75" customHeight="1" x14ac:dyDescent="0.2">
      <c r="C68" s="2" t="s">
        <v>13</v>
      </c>
      <c r="D68" s="2" t="s">
        <v>9</v>
      </c>
      <c r="E68" s="3"/>
      <c r="F68" s="3"/>
      <c r="G68" s="3"/>
      <c r="H68" s="3"/>
      <c r="I68" s="3"/>
      <c r="J68" s="3">
        <v>1</v>
      </c>
      <c r="K68" s="3">
        <v>1</v>
      </c>
      <c r="L68" s="3"/>
      <c r="M68" s="3">
        <v>1</v>
      </c>
      <c r="N68" s="3"/>
      <c r="O68" s="3"/>
    </row>
    <row r="69" spans="1:15" ht="12.75" customHeight="1" x14ac:dyDescent="0.2">
      <c r="D69" s="2" t="s">
        <v>10</v>
      </c>
      <c r="E69" s="3"/>
      <c r="F69" s="3"/>
      <c r="G69" s="3"/>
      <c r="H69" s="3"/>
      <c r="I69" s="3"/>
      <c r="J69" s="3">
        <v>1</v>
      </c>
      <c r="K69" s="3"/>
      <c r="L69" s="3"/>
      <c r="M69" s="3">
        <v>1</v>
      </c>
      <c r="N69" s="3"/>
      <c r="O69" s="3"/>
    </row>
    <row r="70" spans="1:15" ht="12.75" customHeight="1" x14ac:dyDescent="0.2">
      <c r="C70" s="2" t="s">
        <v>14</v>
      </c>
      <c r="D70" s="2" t="s">
        <v>9</v>
      </c>
      <c r="E70" s="3"/>
      <c r="F70" s="3"/>
      <c r="G70" s="3"/>
      <c r="H70" s="3"/>
      <c r="I70" s="3">
        <v>11</v>
      </c>
      <c r="J70" s="3">
        <v>79</v>
      </c>
      <c r="K70" s="3">
        <v>136</v>
      </c>
      <c r="L70" s="3">
        <v>151</v>
      </c>
      <c r="M70" s="3">
        <v>150</v>
      </c>
      <c r="N70" s="3">
        <v>143</v>
      </c>
      <c r="O70" s="3">
        <v>32</v>
      </c>
    </row>
    <row r="71" spans="1:15" ht="12.75" customHeight="1" x14ac:dyDescent="0.2">
      <c r="D71" s="2" t="s">
        <v>10</v>
      </c>
      <c r="E71" s="3"/>
      <c r="F71" s="3"/>
      <c r="G71" s="3"/>
      <c r="H71" s="3"/>
      <c r="I71" s="3">
        <v>11</v>
      </c>
      <c r="J71" s="3">
        <v>132</v>
      </c>
      <c r="K71" s="3">
        <v>158</v>
      </c>
      <c r="L71" s="3">
        <v>258</v>
      </c>
      <c r="M71" s="3">
        <v>234</v>
      </c>
      <c r="N71" s="3">
        <v>229</v>
      </c>
      <c r="O71" s="3">
        <v>20</v>
      </c>
    </row>
    <row r="72" spans="1:15" ht="12.75" customHeight="1" x14ac:dyDescent="0.2">
      <c r="A72" s="7" t="s">
        <v>27</v>
      </c>
      <c r="B72" s="8"/>
      <c r="C72" s="5"/>
      <c r="D72" s="5"/>
      <c r="E72" s="6">
        <v>0</v>
      </c>
      <c r="F72" s="6">
        <v>0</v>
      </c>
      <c r="G72" s="6">
        <v>0</v>
      </c>
      <c r="H72" s="6">
        <v>0</v>
      </c>
      <c r="I72" s="6">
        <v>398</v>
      </c>
      <c r="J72" s="6">
        <v>8108</v>
      </c>
      <c r="K72" s="6">
        <v>10652</v>
      </c>
      <c r="L72" s="6">
        <v>16062</v>
      </c>
      <c r="M72" s="6">
        <v>12494</v>
      </c>
      <c r="N72" s="6">
        <v>11476</v>
      </c>
      <c r="O72" s="6">
        <v>3774</v>
      </c>
    </row>
    <row r="73" spans="1:15" ht="12.75" customHeight="1" x14ac:dyDescent="0.2">
      <c r="A73" s="19"/>
      <c r="B73" s="14"/>
      <c r="C73" s="14"/>
      <c r="D73" s="22" t="s">
        <v>30</v>
      </c>
      <c r="E73" s="13">
        <f>+E16</f>
        <v>15.970373749750003</v>
      </c>
      <c r="F73" s="13">
        <f t="shared" ref="F73:O73" si="23">+F16</f>
        <v>16.496791675000001</v>
      </c>
      <c r="G73" s="13">
        <f t="shared" si="23"/>
        <v>16.465277500000003</v>
      </c>
      <c r="H73" s="13">
        <f t="shared" si="23"/>
        <v>16.990750000000002</v>
      </c>
      <c r="I73" s="13">
        <f t="shared" si="23"/>
        <v>16.975000000000001</v>
      </c>
      <c r="J73" s="13">
        <f t="shared" si="23"/>
        <v>17.500000000000004</v>
      </c>
      <c r="K73" s="13">
        <f t="shared" si="23"/>
        <v>17.5</v>
      </c>
      <c r="L73" s="13">
        <f t="shared" si="23"/>
        <v>18.025000000000002</v>
      </c>
      <c r="M73" s="13">
        <f t="shared" si="23"/>
        <v>18.565750000000001</v>
      </c>
      <c r="N73" s="13">
        <f t="shared" si="23"/>
        <v>19.122722500000002</v>
      </c>
      <c r="O73" s="13">
        <f t="shared" si="23"/>
        <v>19.696404175000001</v>
      </c>
    </row>
    <row r="74" spans="1:15" ht="12.75" customHeight="1" x14ac:dyDescent="0.2">
      <c r="A74" s="19"/>
      <c r="B74" s="14"/>
      <c r="C74" s="14"/>
      <c r="D74" s="22" t="s">
        <v>36</v>
      </c>
      <c r="E74" s="25">
        <f>+E17</f>
        <v>0.15</v>
      </c>
      <c r="F74" s="25">
        <f t="shared" ref="F74:O74" si="24">+F17</f>
        <v>0.15</v>
      </c>
      <c r="G74" s="25">
        <f t="shared" si="24"/>
        <v>0.15</v>
      </c>
      <c r="H74" s="25">
        <f t="shared" si="24"/>
        <v>0.15</v>
      </c>
      <c r="I74" s="25">
        <f t="shared" si="24"/>
        <v>4.4999999999999998E-2</v>
      </c>
      <c r="J74" s="25">
        <f t="shared" si="24"/>
        <v>4.4999999999999998E-2</v>
      </c>
      <c r="K74" s="25">
        <f t="shared" si="24"/>
        <v>4.4999999999999998E-2</v>
      </c>
      <c r="L74" s="25">
        <f t="shared" si="24"/>
        <v>4.4999999999999998E-2</v>
      </c>
      <c r="M74" s="25">
        <f t="shared" si="24"/>
        <v>4.4999999999999998E-2</v>
      </c>
      <c r="N74" s="25">
        <f t="shared" si="24"/>
        <v>4.4999999999999998E-2</v>
      </c>
      <c r="O74" s="25">
        <f t="shared" si="24"/>
        <v>4.4999999999999998E-2</v>
      </c>
    </row>
    <row r="75" spans="1:15" ht="12.75" customHeight="1" x14ac:dyDescent="0.2">
      <c r="A75" s="19"/>
      <c r="B75" s="14"/>
      <c r="C75" s="14"/>
      <c r="D75" s="16" t="s">
        <v>34</v>
      </c>
      <c r="E75" s="18">
        <f>(+E66+E69+E71)*E73</f>
        <v>0</v>
      </c>
      <c r="F75" s="18">
        <f t="shared" ref="F75:O75" si="25">(+F66+F69+F71)*F73</f>
        <v>0</v>
      </c>
      <c r="G75" s="18">
        <f t="shared" si="25"/>
        <v>0</v>
      </c>
      <c r="H75" s="18">
        <f t="shared" si="25"/>
        <v>0</v>
      </c>
      <c r="I75" s="18">
        <f t="shared" si="25"/>
        <v>4922.75</v>
      </c>
      <c r="J75" s="18">
        <f t="shared" si="25"/>
        <v>87325.000000000015</v>
      </c>
      <c r="K75" s="18">
        <f t="shared" si="25"/>
        <v>115500</v>
      </c>
      <c r="L75" s="18">
        <f t="shared" si="25"/>
        <v>149986.02500000002</v>
      </c>
      <c r="M75" s="18">
        <f t="shared" si="25"/>
        <v>125393.07550000001</v>
      </c>
      <c r="N75" s="18">
        <f t="shared" si="25"/>
        <v>111141.26317000001</v>
      </c>
      <c r="O75" s="18">
        <f t="shared" si="25"/>
        <v>32794.512951375</v>
      </c>
    </row>
    <row r="76" spans="1:15" ht="12.75" customHeight="1" x14ac:dyDescent="0.2">
      <c r="A76" s="19"/>
      <c r="B76" s="14"/>
      <c r="C76" s="14"/>
      <c r="D76" s="16" t="s">
        <v>35</v>
      </c>
      <c r="E76" s="18">
        <f>(+E65+E68+E70)*E74</f>
        <v>0</v>
      </c>
      <c r="F76" s="18">
        <f t="shared" ref="F76:O76" si="26">(+F65+F68+F70)*F74</f>
        <v>0</v>
      </c>
      <c r="G76" s="18">
        <f t="shared" si="26"/>
        <v>0</v>
      </c>
      <c r="H76" s="18">
        <f t="shared" si="26"/>
        <v>0</v>
      </c>
      <c r="I76" s="18">
        <f t="shared" si="26"/>
        <v>4.8599999999999994</v>
      </c>
      <c r="J76" s="18">
        <f t="shared" si="26"/>
        <v>140.26499999999999</v>
      </c>
      <c r="K76" s="18">
        <f t="shared" si="26"/>
        <v>182.34</v>
      </c>
      <c r="L76" s="18">
        <f t="shared" si="26"/>
        <v>348.34499999999997</v>
      </c>
      <c r="M76" s="18">
        <f t="shared" si="26"/>
        <v>258.3</v>
      </c>
      <c r="N76" s="18">
        <f t="shared" si="26"/>
        <v>254.88</v>
      </c>
      <c r="O76" s="18">
        <f t="shared" si="26"/>
        <v>94.905000000000001</v>
      </c>
    </row>
    <row r="77" spans="1:15" ht="12.75" customHeight="1" x14ac:dyDescent="0.2">
      <c r="A77" s="19"/>
      <c r="B77" s="14"/>
      <c r="C77" s="14"/>
      <c r="D77" s="16" t="s">
        <v>37</v>
      </c>
      <c r="E77" s="18">
        <f>SUM(E75:E76)</f>
        <v>0</v>
      </c>
      <c r="F77" s="18">
        <f t="shared" ref="F77:O77" si="27">SUM(F75:F76)</f>
        <v>0</v>
      </c>
      <c r="G77" s="18">
        <f t="shared" si="27"/>
        <v>0</v>
      </c>
      <c r="H77" s="18">
        <f t="shared" si="27"/>
        <v>0</v>
      </c>
      <c r="I77" s="18">
        <f t="shared" si="27"/>
        <v>4927.6099999999997</v>
      </c>
      <c r="J77" s="18">
        <f t="shared" si="27"/>
        <v>87465.265000000014</v>
      </c>
      <c r="K77" s="18">
        <f t="shared" si="27"/>
        <v>115682.34</v>
      </c>
      <c r="L77" s="18">
        <f t="shared" si="27"/>
        <v>150334.37000000002</v>
      </c>
      <c r="M77" s="18">
        <f t="shared" si="27"/>
        <v>125651.37550000001</v>
      </c>
      <c r="N77" s="18">
        <f t="shared" si="27"/>
        <v>111396.14317000001</v>
      </c>
      <c r="O77" s="18">
        <f t="shared" si="27"/>
        <v>32889.417951374999</v>
      </c>
    </row>
    <row r="78" spans="1:15" ht="12.75" customHeight="1" x14ac:dyDescent="0.2">
      <c r="A78" s="19"/>
      <c r="B78" s="14"/>
      <c r="C78" s="14"/>
      <c r="D78" s="16" t="s">
        <v>32</v>
      </c>
      <c r="E78" s="21">
        <v>0</v>
      </c>
      <c r="F78" s="21">
        <v>0</v>
      </c>
      <c r="G78" s="21">
        <v>0</v>
      </c>
      <c r="H78" s="21">
        <v>0</v>
      </c>
      <c r="I78" s="21">
        <f>(+I65+I68+I70)/I72</f>
        <v>0.271356783919598</v>
      </c>
      <c r="J78" s="21">
        <f t="shared" ref="J78:O78" si="28">(+J65+J68+J70)/J72</f>
        <v>0.38443512580167738</v>
      </c>
      <c r="K78" s="21">
        <f t="shared" si="28"/>
        <v>0.38039804731505822</v>
      </c>
      <c r="L78" s="21">
        <f t="shared" si="28"/>
        <v>0.48194496326733904</v>
      </c>
      <c r="M78" s="21">
        <f t="shared" si="28"/>
        <v>0.45942052185048826</v>
      </c>
      <c r="N78" s="21">
        <f t="shared" si="28"/>
        <v>0.49355176019518998</v>
      </c>
      <c r="O78" s="21">
        <f t="shared" si="28"/>
        <v>0.55882352941176472</v>
      </c>
    </row>
    <row r="79" spans="1:15" ht="12.75" customHeight="1" x14ac:dyDescent="0.2">
      <c r="A79" s="19"/>
      <c r="B79" s="14"/>
      <c r="C79" s="14"/>
      <c r="D79" s="16" t="s">
        <v>38</v>
      </c>
      <c r="E79" s="21"/>
      <c r="F79" s="21"/>
      <c r="G79" s="21"/>
      <c r="H79" s="21"/>
      <c r="I79" s="21">
        <f>(+I66+I69+I71)/I72</f>
        <v>0.72864321608040206</v>
      </c>
      <c r="J79" s="21">
        <f t="shared" ref="J79:O79" si="29">(+J66+J69+J71)/J72</f>
        <v>0.61544153922052292</v>
      </c>
      <c r="K79" s="21">
        <f t="shared" si="29"/>
        <v>0.61960195268494178</v>
      </c>
      <c r="L79" s="21">
        <f t="shared" si="29"/>
        <v>0.51805503673266096</v>
      </c>
      <c r="M79" s="21">
        <f t="shared" si="29"/>
        <v>0.54057947814951179</v>
      </c>
      <c r="N79" s="21">
        <f t="shared" si="29"/>
        <v>0.50644823980481002</v>
      </c>
      <c r="O79" s="21">
        <f t="shared" si="29"/>
        <v>0.44117647058823528</v>
      </c>
    </row>
    <row r="80" spans="1:15" ht="12.75" customHeight="1" x14ac:dyDescent="0.2">
      <c r="A80" s="19"/>
      <c r="B80" s="14"/>
      <c r="C80" s="14"/>
      <c r="D80" s="14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1:15" ht="12.75" customHeight="1" x14ac:dyDescent="0.2">
      <c r="A81" s="7" t="s">
        <v>33</v>
      </c>
      <c r="B81" s="8"/>
      <c r="C81" s="8"/>
      <c r="D81" s="8"/>
      <c r="E81" s="9">
        <f t="shared" ref="E81:O81" si="30">+E15+E32+E55+E72</f>
        <v>64895</v>
      </c>
      <c r="F81" s="9">
        <f t="shared" si="30"/>
        <v>120552</v>
      </c>
      <c r="G81" s="9">
        <f t="shared" si="30"/>
        <v>124705</v>
      </c>
      <c r="H81" s="9">
        <f t="shared" si="30"/>
        <v>125408</v>
      </c>
      <c r="I81" s="9">
        <f t="shared" si="30"/>
        <v>124768</v>
      </c>
      <c r="J81" s="9">
        <f t="shared" si="30"/>
        <v>215483</v>
      </c>
      <c r="K81" s="9">
        <f t="shared" si="30"/>
        <v>231713</v>
      </c>
      <c r="L81" s="9">
        <f t="shared" si="30"/>
        <v>261625</v>
      </c>
      <c r="M81" s="9">
        <f t="shared" si="30"/>
        <v>276327</v>
      </c>
      <c r="N81" s="9">
        <f t="shared" si="30"/>
        <v>262549</v>
      </c>
      <c r="O81" s="9">
        <f t="shared" si="30"/>
        <v>97442</v>
      </c>
    </row>
    <row r="82" spans="1:15" ht="12.75" customHeight="1" x14ac:dyDescent="0.2">
      <c r="A82" s="19"/>
      <c r="B82" s="14"/>
      <c r="C82" s="14"/>
      <c r="D82" s="28" t="s">
        <v>34</v>
      </c>
      <c r="E82" s="29">
        <f>+E18+E35+E58+E75</f>
        <v>244075.22201742927</v>
      </c>
      <c r="F82" s="29">
        <f t="shared" ref="F82:O82" si="31">+F18+F35+F58+F75</f>
        <v>490383.62933105003</v>
      </c>
      <c r="G82" s="29">
        <f t="shared" si="31"/>
        <v>451428.51321750012</v>
      </c>
      <c r="H82" s="29">
        <f t="shared" si="31"/>
        <v>445684.36325000005</v>
      </c>
      <c r="I82" s="29">
        <f t="shared" si="31"/>
        <v>439703.42500000005</v>
      </c>
      <c r="J82" s="29">
        <f t="shared" si="31"/>
        <v>664580.00000000012</v>
      </c>
      <c r="K82" s="29">
        <f t="shared" si="31"/>
        <v>591482.5</v>
      </c>
      <c r="L82" s="29">
        <f t="shared" si="31"/>
        <v>583541.35000000009</v>
      </c>
      <c r="M82" s="29">
        <f t="shared" si="31"/>
        <v>570562.62900000007</v>
      </c>
      <c r="N82" s="29">
        <f t="shared" si="31"/>
        <v>434372.64158750005</v>
      </c>
      <c r="O82" s="29">
        <f t="shared" si="31"/>
        <v>122629.81239355</v>
      </c>
    </row>
    <row r="83" spans="1:15" ht="12.75" customHeight="1" x14ac:dyDescent="0.2">
      <c r="A83" s="19"/>
      <c r="B83" s="14"/>
      <c r="C83" s="14"/>
      <c r="D83" s="28" t="s">
        <v>35</v>
      </c>
      <c r="E83" s="29">
        <f>+E19+E36+E59+E76</f>
        <v>226.95</v>
      </c>
      <c r="F83" s="29">
        <f t="shared" ref="F83:O83" si="32">+F19+F36+F59+F76</f>
        <v>865.19999999999993</v>
      </c>
      <c r="G83" s="29">
        <f t="shared" si="32"/>
        <v>1358.85</v>
      </c>
      <c r="H83" s="29">
        <f t="shared" si="32"/>
        <v>1751.25</v>
      </c>
      <c r="I83" s="29">
        <f t="shared" si="32"/>
        <v>551.34</v>
      </c>
      <c r="J83" s="29">
        <f t="shared" si="32"/>
        <v>2115.1349999999998</v>
      </c>
      <c r="K83" s="29">
        <f t="shared" si="32"/>
        <v>2645.9549999999999</v>
      </c>
      <c r="L83" s="29">
        <f t="shared" si="32"/>
        <v>3264.8399999999997</v>
      </c>
      <c r="M83" s="29">
        <f t="shared" si="32"/>
        <v>3466.6650000000004</v>
      </c>
      <c r="N83" s="29">
        <f t="shared" si="32"/>
        <v>3723.3</v>
      </c>
      <c r="O83" s="29">
        <f t="shared" si="32"/>
        <v>1435.1849999999999</v>
      </c>
    </row>
    <row r="84" spans="1:15" ht="12.75" customHeight="1" x14ac:dyDescent="0.2">
      <c r="A84" s="19"/>
      <c r="B84" s="14"/>
      <c r="C84" s="14"/>
      <c r="D84" s="28" t="s">
        <v>31</v>
      </c>
      <c r="E84" s="29">
        <f>SUM(E82:E83)</f>
        <v>244302.17201742929</v>
      </c>
      <c r="F84" s="29">
        <f t="shared" ref="F84:O84" si="33">SUM(F82:F83)</f>
        <v>491248.82933105004</v>
      </c>
      <c r="G84" s="29">
        <f t="shared" si="33"/>
        <v>452787.3632175001</v>
      </c>
      <c r="H84" s="29">
        <f t="shared" si="33"/>
        <v>447435.61325000005</v>
      </c>
      <c r="I84" s="29">
        <f t="shared" si="33"/>
        <v>440254.76500000007</v>
      </c>
      <c r="J84" s="29">
        <f t="shared" si="33"/>
        <v>666695.13500000013</v>
      </c>
      <c r="K84" s="29">
        <f t="shared" si="33"/>
        <v>594128.45499999996</v>
      </c>
      <c r="L84" s="29">
        <f t="shared" si="33"/>
        <v>586806.19000000006</v>
      </c>
      <c r="M84" s="29">
        <f t="shared" si="33"/>
        <v>574029.29400000011</v>
      </c>
      <c r="N84" s="29">
        <f t="shared" si="33"/>
        <v>438095.94158750004</v>
      </c>
      <c r="O84" s="29">
        <f t="shared" si="33"/>
        <v>124064.99739355</v>
      </c>
    </row>
    <row r="85" spans="1:15" ht="12.75" customHeight="1" x14ac:dyDescent="0.2">
      <c r="A85" s="19"/>
      <c r="B85" s="14"/>
      <c r="C85" s="14"/>
      <c r="D85" s="28" t="s">
        <v>54</v>
      </c>
      <c r="E85" s="29">
        <f>+E6+E11+E25+E28+E30+E49+E53+E65+E68+E70</f>
        <v>1513</v>
      </c>
      <c r="F85" s="29">
        <f t="shared" ref="F85:O85" si="34">+F6+F11+F25+F28+F30+F49+F53+F65+F68+F70</f>
        <v>5768</v>
      </c>
      <c r="G85" s="29">
        <f t="shared" si="34"/>
        <v>9059</v>
      </c>
      <c r="H85" s="29">
        <f t="shared" si="34"/>
        <v>11675</v>
      </c>
      <c r="I85" s="29">
        <f t="shared" si="34"/>
        <v>12252</v>
      </c>
      <c r="J85" s="29">
        <f t="shared" si="34"/>
        <v>47003</v>
      </c>
      <c r="K85" s="29">
        <f t="shared" si="34"/>
        <v>58799</v>
      </c>
      <c r="L85" s="29">
        <f t="shared" si="34"/>
        <v>72552</v>
      </c>
      <c r="M85" s="29">
        <f t="shared" si="34"/>
        <v>77037</v>
      </c>
      <c r="N85" s="29">
        <f t="shared" si="34"/>
        <v>82740</v>
      </c>
      <c r="O85" s="29">
        <f t="shared" si="34"/>
        <v>31893</v>
      </c>
    </row>
    <row r="86" spans="1:15" ht="12.75" customHeight="1" x14ac:dyDescent="0.2">
      <c r="A86" s="19"/>
      <c r="B86" s="14"/>
      <c r="C86" s="14"/>
      <c r="D86" s="28" t="s">
        <v>55</v>
      </c>
      <c r="E86" s="29">
        <f>+E7+E10+E12+E26+E29+E31+E50+E54+E66+E69+E17</f>
        <v>15283.15</v>
      </c>
      <c r="F86" s="29">
        <f t="shared" ref="F86:O86" si="35">+F7+F10+F12+F26+F29+F31+F50+F54+F66+F69+F17</f>
        <v>29726.15</v>
      </c>
      <c r="G86" s="29">
        <f t="shared" si="35"/>
        <v>27417.15</v>
      </c>
      <c r="H86" s="29">
        <f t="shared" si="35"/>
        <v>26231.15</v>
      </c>
      <c r="I86" s="29">
        <f t="shared" si="35"/>
        <v>25892.044999999998</v>
      </c>
      <c r="J86" s="29">
        <f t="shared" si="35"/>
        <v>37844.044999999998</v>
      </c>
      <c r="K86" s="29">
        <f t="shared" si="35"/>
        <v>33641.044999999998</v>
      </c>
      <c r="L86" s="29">
        <f t="shared" si="35"/>
        <v>32116.044999999998</v>
      </c>
      <c r="M86" s="29">
        <f t="shared" si="35"/>
        <v>30498.044999999998</v>
      </c>
      <c r="N86" s="29">
        <f t="shared" si="35"/>
        <v>22486.044999999998</v>
      </c>
      <c r="O86" s="29">
        <f t="shared" si="35"/>
        <v>6206.0450000000001</v>
      </c>
    </row>
    <row r="87" spans="1:15" ht="12.75" customHeight="1" x14ac:dyDescent="0.2">
      <c r="A87" s="19"/>
      <c r="B87" s="14"/>
      <c r="C87" s="14"/>
      <c r="D87" s="28" t="s">
        <v>56</v>
      </c>
      <c r="E87" s="29">
        <f>+E14</f>
        <v>48098</v>
      </c>
      <c r="F87" s="29">
        <f t="shared" ref="F87:O87" si="36">+F14</f>
        <v>85058</v>
      </c>
      <c r="G87" s="29">
        <f t="shared" si="36"/>
        <v>88229</v>
      </c>
      <c r="H87" s="29">
        <f t="shared" si="36"/>
        <v>87500</v>
      </c>
      <c r="I87" s="29">
        <f t="shared" si="36"/>
        <v>86613</v>
      </c>
      <c r="J87" s="29">
        <f t="shared" si="36"/>
        <v>130479</v>
      </c>
      <c r="K87" s="29">
        <f t="shared" si="36"/>
        <v>139115</v>
      </c>
      <c r="L87" s="29">
        <f t="shared" si="36"/>
        <v>156697</v>
      </c>
      <c r="M87" s="29">
        <f t="shared" si="36"/>
        <v>168519</v>
      </c>
      <c r="N87" s="29">
        <f t="shared" si="36"/>
        <v>156999</v>
      </c>
      <c r="O87" s="29">
        <f t="shared" si="36"/>
        <v>59301</v>
      </c>
    </row>
    <row r="88" spans="1:15" ht="12.75" customHeight="1" x14ac:dyDescent="0.2">
      <c r="A88" s="19"/>
      <c r="B88" s="14"/>
      <c r="C88" s="14"/>
      <c r="D88" s="28" t="s">
        <v>32</v>
      </c>
      <c r="E88" s="30">
        <f>(+E6+E11+E25+E28+E30+E49+E53+E65+E68+E70)/E81</f>
        <v>2.3314585099006087E-2</v>
      </c>
      <c r="F88" s="30">
        <f t="shared" ref="F88:O88" si="37">(+F6+F11+F25+F28+F30+F49+F53+F65+F68+F70)/F81</f>
        <v>4.7846572433472692E-2</v>
      </c>
      <c r="G88" s="30">
        <f t="shared" si="37"/>
        <v>7.2643438514895159E-2</v>
      </c>
      <c r="H88" s="30">
        <f t="shared" si="37"/>
        <v>9.3096134217912727E-2</v>
      </c>
      <c r="I88" s="30">
        <f t="shared" si="37"/>
        <v>9.8198255963067457E-2</v>
      </c>
      <c r="J88" s="30">
        <f t="shared" si="37"/>
        <v>0.21812857626819748</v>
      </c>
      <c r="K88" s="30">
        <f t="shared" si="37"/>
        <v>0.25375788151722173</v>
      </c>
      <c r="L88" s="30">
        <f t="shared" si="37"/>
        <v>0.27731294792164357</v>
      </c>
      <c r="M88" s="30">
        <f t="shared" si="37"/>
        <v>0.27878926055000053</v>
      </c>
      <c r="N88" s="30">
        <f t="shared" si="37"/>
        <v>0.31514117364758576</v>
      </c>
      <c r="O88" s="30">
        <f t="shared" si="37"/>
        <v>0.327302395271033</v>
      </c>
    </row>
    <row r="89" spans="1:15" ht="12.75" customHeight="1" x14ac:dyDescent="0.2">
      <c r="A89" s="19"/>
      <c r="B89" s="14"/>
      <c r="C89" s="14"/>
      <c r="D89" s="28" t="s">
        <v>38</v>
      </c>
      <c r="E89" s="30">
        <f>(+E7+E10+E12+E26+E29+E31+E50+E54+E66+E69+E71)/E81</f>
        <v>0.23550350566299408</v>
      </c>
      <c r="F89" s="30">
        <f t="shared" ref="F89:O89" si="38">(+F7+F10+F12+F26+F29+F31+F50+F54+F66+F69+F71)/F81</f>
        <v>0.24658238768332338</v>
      </c>
      <c r="G89" s="30">
        <f t="shared" si="38"/>
        <v>0.21985485746361413</v>
      </c>
      <c r="H89" s="30">
        <f t="shared" si="38"/>
        <v>0.20916528451135494</v>
      </c>
      <c r="I89" s="30">
        <f t="shared" si="38"/>
        <v>0.20760932290330855</v>
      </c>
      <c r="J89" s="30">
        <f t="shared" si="38"/>
        <v>0.17623664047743906</v>
      </c>
      <c r="K89" s="30">
        <f t="shared" si="38"/>
        <v>0.14586579087060286</v>
      </c>
      <c r="L89" s="30">
        <f t="shared" si="38"/>
        <v>0.12374199713330149</v>
      </c>
      <c r="M89" s="30">
        <f t="shared" si="38"/>
        <v>0.11121605923416822</v>
      </c>
      <c r="N89" s="30">
        <f t="shared" si="38"/>
        <v>8.651718345908764E-2</v>
      </c>
      <c r="O89" s="30">
        <f t="shared" si="38"/>
        <v>6.3894419244268391E-2</v>
      </c>
    </row>
    <row r="90" spans="1:15" ht="12.75" customHeight="1" x14ac:dyDescent="0.2">
      <c r="A90" s="19"/>
      <c r="B90" s="14"/>
      <c r="C90" s="14"/>
      <c r="D90" s="28" t="s">
        <v>53</v>
      </c>
      <c r="E90" s="30">
        <f>+E14/E81</f>
        <v>0.74116649973033366</v>
      </c>
      <c r="F90" s="30">
        <f t="shared" ref="F90:O90" si="39">+F14/F81</f>
        <v>0.70557103988320391</v>
      </c>
      <c r="G90" s="30">
        <f t="shared" si="39"/>
        <v>0.70750170402149071</v>
      </c>
      <c r="H90" s="30">
        <f t="shared" si="39"/>
        <v>0.69772263332482776</v>
      </c>
      <c r="I90" s="30">
        <f t="shared" si="39"/>
        <v>0.694192421133624</v>
      </c>
      <c r="J90" s="30">
        <f t="shared" si="39"/>
        <v>0.6055187648213548</v>
      </c>
      <c r="K90" s="30">
        <f t="shared" si="39"/>
        <v>0.60037632761217541</v>
      </c>
      <c r="L90" s="30">
        <f t="shared" si="39"/>
        <v>0.59893741041567128</v>
      </c>
      <c r="M90" s="30">
        <f t="shared" si="39"/>
        <v>0.60985354308482342</v>
      </c>
      <c r="N90" s="30">
        <f t="shared" si="39"/>
        <v>0.59797980567436937</v>
      </c>
      <c r="O90" s="30">
        <f t="shared" si="39"/>
        <v>0.60857741015167999</v>
      </c>
    </row>
    <row r="91" spans="1:15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</row>
    <row r="93" spans="1:15" x14ac:dyDescent="0.2">
      <c r="A93" s="33" t="s">
        <v>28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1:15" x14ac:dyDescent="0.2">
      <c r="A94" s="33" t="s">
        <v>29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</row>
  </sheetData>
  <mergeCells count="7">
    <mergeCell ref="A94:O94"/>
    <mergeCell ref="A1:O1"/>
    <mergeCell ref="A2:O2"/>
    <mergeCell ref="E3:O3"/>
    <mergeCell ref="A91:O91"/>
    <mergeCell ref="A92:O92"/>
    <mergeCell ref="A93:O93"/>
  </mergeCells>
  <pageMargins left="0" right="0" top="0" bottom="0" header="0" footer="0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FAU_Amy</dc:creator>
  <cp:lastModifiedBy>ssemmel</cp:lastModifiedBy>
  <cp:lastPrinted>2013-05-14T11:38:57Z</cp:lastPrinted>
  <dcterms:created xsi:type="dcterms:W3CDTF">2013-05-09T12:25:51Z</dcterms:created>
  <dcterms:modified xsi:type="dcterms:W3CDTF">2013-05-14T11:40:37Z</dcterms:modified>
</cp:coreProperties>
</file>