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Spring 2012 Totals" sheetId="1" r:id="rId1"/>
    <sheet name="Spring 2013 Totals" sheetId="2" r:id="rId2"/>
    <sheet name="Side-By-Side Comparison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44" i="3" l="1"/>
  <c r="B44" i="3"/>
  <c r="C22" i="2" l="1"/>
  <c r="C21" i="2"/>
  <c r="C20" i="2"/>
  <c r="J28" i="2"/>
  <c r="K28" i="2" s="1"/>
  <c r="J27" i="2"/>
  <c r="K27" i="2" s="1"/>
  <c r="J26" i="2"/>
  <c r="K26" i="2" s="1"/>
  <c r="J22" i="2"/>
  <c r="K22" i="2" s="1"/>
  <c r="J21" i="2"/>
  <c r="K21" i="2" s="1"/>
  <c r="J20" i="2"/>
  <c r="K20" i="2" s="1"/>
  <c r="J16" i="2"/>
  <c r="K16" i="2" s="1"/>
  <c r="J15" i="2"/>
  <c r="K15" i="2" s="1"/>
  <c r="J14" i="2"/>
  <c r="K14" i="2" s="1"/>
  <c r="J10" i="2"/>
  <c r="K10" i="2" s="1"/>
  <c r="J9" i="2"/>
  <c r="K9" i="2" s="1"/>
  <c r="J8" i="2"/>
  <c r="K8" i="2" s="1"/>
  <c r="J4" i="2"/>
  <c r="K4" i="2" s="1"/>
  <c r="J3" i="2"/>
  <c r="K3" i="2" s="1"/>
  <c r="J2" i="2"/>
  <c r="K2" i="2" s="1"/>
  <c r="F34" i="2"/>
  <c r="G34" i="2" s="1"/>
  <c r="F33" i="2"/>
  <c r="G33" i="2" s="1"/>
  <c r="F32" i="2"/>
  <c r="G32" i="2" s="1"/>
  <c r="F28" i="2"/>
  <c r="G28" i="2" s="1"/>
  <c r="F27" i="2"/>
  <c r="G27" i="2" s="1"/>
  <c r="F26" i="2"/>
  <c r="G26" i="2" s="1"/>
  <c r="F22" i="2"/>
  <c r="G22" i="2" s="1"/>
  <c r="F21" i="2"/>
  <c r="G21" i="2" s="1"/>
  <c r="F20" i="2"/>
  <c r="G20" i="2" s="1"/>
  <c r="F16" i="2"/>
  <c r="G16" i="2" s="1"/>
  <c r="F15" i="2"/>
  <c r="G15" i="2" s="1"/>
  <c r="F14" i="2"/>
  <c r="G14" i="2" s="1"/>
  <c r="F10" i="2"/>
  <c r="G10" i="2" s="1"/>
  <c r="F9" i="2"/>
  <c r="G9" i="2" s="1"/>
  <c r="F8" i="2"/>
  <c r="G8" i="2" s="1"/>
  <c r="F4" i="2"/>
  <c r="G4" i="2" s="1"/>
  <c r="F3" i="2"/>
  <c r="G3" i="2" s="1"/>
  <c r="F2" i="2"/>
  <c r="G2" i="2" s="1"/>
  <c r="B34" i="2"/>
  <c r="C34" i="2" s="1"/>
  <c r="B33" i="2"/>
  <c r="C33" i="2" s="1"/>
  <c r="B32" i="2"/>
  <c r="C32" i="2" s="1"/>
  <c r="B2" i="2"/>
  <c r="C2" i="2" s="1"/>
  <c r="B3" i="2"/>
  <c r="C3" i="2" s="1"/>
  <c r="B4" i="2"/>
  <c r="C4" i="2" s="1"/>
  <c r="B5" i="2"/>
  <c r="C5" i="2" s="1"/>
  <c r="B8" i="2"/>
  <c r="C8" i="2" s="1"/>
  <c r="B9" i="2"/>
  <c r="C9" i="2" s="1"/>
  <c r="B10" i="2"/>
  <c r="C10" i="2" s="1"/>
  <c r="B11" i="2"/>
  <c r="C11" i="2" s="1"/>
  <c r="B14" i="2"/>
  <c r="C14" i="2" s="1"/>
  <c r="B15" i="2"/>
  <c r="C15" i="2" s="1"/>
  <c r="B16" i="2"/>
  <c r="C16" i="2" s="1"/>
  <c r="B17" i="2"/>
  <c r="C17" i="2" s="1"/>
  <c r="B23" i="2"/>
  <c r="C23" i="2" s="1"/>
  <c r="B26" i="2"/>
  <c r="C26" i="2" s="1"/>
  <c r="B27" i="2"/>
  <c r="C27" i="2" s="1"/>
  <c r="B28" i="2"/>
  <c r="B29" i="2" s="1"/>
  <c r="C29" i="2" s="1"/>
  <c r="F35" i="2" l="1"/>
  <c r="G35" i="2" s="1"/>
  <c r="J5" i="2"/>
  <c r="K5" i="2" s="1"/>
  <c r="J11" i="2"/>
  <c r="K11" i="2" s="1"/>
  <c r="J17" i="2"/>
  <c r="K17" i="2" s="1"/>
  <c r="J23" i="2"/>
  <c r="K23" i="2" s="1"/>
  <c r="J29" i="2"/>
  <c r="K29" i="2" s="1"/>
  <c r="F17" i="2"/>
  <c r="G17" i="2" s="1"/>
  <c r="F23" i="2"/>
  <c r="G23" i="2" s="1"/>
  <c r="F29" i="2"/>
  <c r="G29" i="2" s="1"/>
  <c r="B35" i="2"/>
  <c r="C35" i="2" s="1"/>
  <c r="F5" i="2"/>
  <c r="G5" i="2" s="1"/>
  <c r="F11" i="2"/>
  <c r="G11" i="2" s="1"/>
  <c r="C28" i="2"/>
</calcChain>
</file>

<file path=xl/sharedStrings.xml><?xml version="1.0" encoding="utf-8"?>
<sst xmlns="http://schemas.openxmlformats.org/spreadsheetml/2006/main" count="303" uniqueCount="99">
  <si>
    <t xml:space="preserve"> ACG 2021Totals</t>
  </si>
  <si>
    <t>1 session</t>
  </si>
  <si>
    <t>2-5 sessions</t>
  </si>
  <si>
    <t>6+ sessions</t>
  </si>
  <si>
    <t>Total Students</t>
  </si>
  <si>
    <t>ACG 2071Totals</t>
  </si>
  <si>
    <t>BCH 3033 Totals</t>
  </si>
  <si>
    <t>BSC 2086 Totals</t>
  </si>
  <si>
    <t>CHM 2045 Totals</t>
  </si>
  <si>
    <t>GEA 2000 Totals</t>
  </si>
  <si>
    <t>CHM 2046 Totals</t>
  </si>
  <si>
    <t>CHM 2210 Totals</t>
  </si>
  <si>
    <t>CHM 2211Totals</t>
  </si>
  <si>
    <t>EGN 2095 Totals</t>
  </si>
  <si>
    <t>GLY 2010 Totals</t>
  </si>
  <si>
    <t>GLY 2100 Totals</t>
  </si>
  <si>
    <t>MAC 1105 Totals</t>
  </si>
  <si>
    <t>MAC 2233 Totals</t>
  </si>
  <si>
    <t>MAC 2281 Totals</t>
  </si>
  <si>
    <t>MAC 2282 Totals</t>
  </si>
  <si>
    <t>MAC 2311 Totals</t>
  </si>
  <si>
    <t>PSY 1012 Totals</t>
  </si>
  <si>
    <t>QMB 3600 Totals</t>
  </si>
  <si>
    <t>STA 2023 Totals</t>
  </si>
  <si>
    <t>CHM 1025 Totals</t>
  </si>
  <si>
    <t>PHY 2053 Totals</t>
  </si>
  <si>
    <t>Course</t>
  </si>
  <si>
    <t>Difference</t>
  </si>
  <si>
    <t>ACG 2021</t>
  </si>
  <si>
    <t>ACG 2071</t>
  </si>
  <si>
    <t>BCH 3033</t>
  </si>
  <si>
    <t>BSC 2086</t>
  </si>
  <si>
    <t>CHM 2045</t>
  </si>
  <si>
    <t>CHM 2046</t>
  </si>
  <si>
    <t>CHM 2210</t>
  </si>
  <si>
    <t>CHM 2211</t>
  </si>
  <si>
    <t>GLY 2010</t>
  </si>
  <si>
    <t>GLY 2100</t>
  </si>
  <si>
    <t>EGN 2095</t>
  </si>
  <si>
    <t>Spring 2013: 6+ Sessions</t>
  </si>
  <si>
    <t>Spring 2012: 6+ Sessions</t>
  </si>
  <si>
    <t>Increase of 3%</t>
  </si>
  <si>
    <t>MAC 1105</t>
  </si>
  <si>
    <t>MAC 2233</t>
  </si>
  <si>
    <t>MAC 2282</t>
  </si>
  <si>
    <t>MAC 2311</t>
  </si>
  <si>
    <t>PSY 1012</t>
  </si>
  <si>
    <t>QMB 3600</t>
  </si>
  <si>
    <t>STA 2023</t>
  </si>
  <si>
    <t>+2%</t>
  </si>
  <si>
    <t>-4%</t>
  </si>
  <si>
    <t>-1%</t>
  </si>
  <si>
    <t>+4%</t>
  </si>
  <si>
    <t>+10%</t>
  </si>
  <si>
    <t>+23%</t>
  </si>
  <si>
    <t>+29%</t>
  </si>
  <si>
    <t>+1%</t>
  </si>
  <si>
    <t>-7%</t>
  </si>
  <si>
    <t>+3%</t>
  </si>
  <si>
    <t>-2%</t>
  </si>
  <si>
    <t>-10%</t>
  </si>
  <si>
    <t>+7%</t>
  </si>
  <si>
    <t>+15%</t>
  </si>
  <si>
    <t>Spring 2012 % 6+ sessions</t>
  </si>
  <si>
    <t>Spring 2013 % 6+ sessions</t>
  </si>
  <si>
    <t>MAC 2281*</t>
  </si>
  <si>
    <t xml:space="preserve">TOTAL % of students </t>
  </si>
  <si>
    <t>Spring 2012 # 6+ sessions</t>
  </si>
  <si>
    <t>Spring 2013 # 6+ sessions</t>
  </si>
  <si>
    <t>TOTAL unique participants</t>
  </si>
  <si>
    <t>TOTAL visits</t>
  </si>
  <si>
    <t xml:space="preserve">*In MAC 2281, we lost the SI Leader during spring 2013 semester* </t>
  </si>
  <si>
    <t>+9</t>
  </si>
  <si>
    <t>-38</t>
  </si>
  <si>
    <t>+27</t>
  </si>
  <si>
    <t>+20</t>
  </si>
  <si>
    <t>+12</t>
  </si>
  <si>
    <t>-19</t>
  </si>
  <si>
    <t>+17</t>
  </si>
  <si>
    <t>+21</t>
  </si>
  <si>
    <t>-14</t>
  </si>
  <si>
    <t>-9</t>
  </si>
  <si>
    <t>0</t>
  </si>
  <si>
    <t>+66</t>
  </si>
  <si>
    <t>+68</t>
  </si>
  <si>
    <t>+35</t>
  </si>
  <si>
    <t>-31</t>
  </si>
  <si>
    <t>-26</t>
  </si>
  <si>
    <t>-30</t>
  </si>
  <si>
    <t>+14</t>
  </si>
  <si>
    <t>-21</t>
  </si>
  <si>
    <t>TOTAL 6+ Sessions</t>
  </si>
  <si>
    <t>+111</t>
  </si>
  <si>
    <t>FAU SI Comparison - Spring 2012 to Spring 2013</t>
  </si>
  <si>
    <t>2830</t>
  </si>
  <si>
    <t>15,128</t>
  </si>
  <si>
    <t>+416</t>
  </si>
  <si>
    <t>+2,654</t>
  </si>
  <si>
    <t>Data from TutorTrac (spring 2012) and Excel attendance database (spring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</si>
</sst>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3"/>
      <color theme="1"/>
      <name val="Calibri"/>
      <family val="2"/>
      <scheme val="minor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6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1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2">
    <xf numFmtId="0" fontId="0" fillId="0" borderId="0" xfId="0"/>
    <xf numFmtId="0" fontId="3" fillId="0" borderId="0" xfId="2" applyFont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0" fontId="5" fillId="0" borderId="1" xfId="2" applyFont="1" applyBorder="1"/>
    <xf numFmtId="0" fontId="5" fillId="4" borderId="1" xfId="2" applyFont="1" applyFill="1" applyBorder="1"/>
    <xf numFmtId="9" fontId="5" fillId="0" borderId="1" xfId="2" applyNumberFormat="1" applyFont="1" applyBorder="1"/>
    <xf numFmtId="9" fontId="5" fillId="3" borderId="1" xfId="2" applyNumberFormat="1" applyFont="1" applyFill="1" applyBorder="1"/>
    <xf numFmtId="9" fontId="5" fillId="0" borderId="1" xfId="0" applyNumberFormat="1" applyFont="1" applyBorder="1"/>
    <xf numFmtId="0" fontId="5" fillId="0" borderId="1" xfId="0" applyFont="1" applyBorder="1"/>
    <xf numFmtId="9" fontId="5" fillId="3" borderId="1" xfId="0" applyNumberFormat="1" applyFont="1" applyFill="1" applyBorder="1"/>
    <xf numFmtId="0" fontId="5" fillId="4" borderId="1" xfId="0" applyFont="1" applyFill="1" applyBorder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0" fontId="3" fillId="0" borderId="1" xfId="2" applyFont="1" applyBorder="1"/>
    <xf numFmtId="0" fontId="3" fillId="2" borderId="5" xfId="2" applyFont="1" applyFill="1" applyBorder="1"/>
    <xf numFmtId="0" fontId="3" fillId="2" borderId="1" xfId="2" applyFont="1" applyFill="1" applyBorder="1"/>
    <xf numFmtId="9" fontId="3" fillId="0" borderId="1" xfId="4" applyFont="1" applyBorder="1"/>
    <xf numFmtId="9" fontId="3" fillId="3" borderId="1" xfId="4" applyFont="1" applyFill="1" applyBorder="1"/>
    <xf numFmtId="0" fontId="3" fillId="0" borderId="0" xfId="2" applyFont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0" fontId="3" fillId="0" borderId="0" xfId="2" applyFont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9" fontId="3" fillId="0" borderId="1" xfId="5" applyFont="1" applyBorder="1"/>
    <xf numFmtId="9" fontId="3" fillId="3" borderId="1" xfId="5" applyFont="1" applyFill="1" applyBorder="1"/>
    <xf numFmtId="0" fontId="5" fillId="0" borderId="1" xfId="2" applyFont="1" applyBorder="1"/>
    <xf numFmtId="0" fontId="5" fillId="4" borderId="1" xfId="2" applyFont="1" applyFill="1" applyBorder="1"/>
    <xf numFmtId="9" fontId="5" fillId="0" borderId="1" xfId="2" applyNumberFormat="1" applyFont="1" applyBorder="1"/>
    <xf numFmtId="9" fontId="5" fillId="3" borderId="1" xfId="2" applyNumberFormat="1" applyFont="1" applyFill="1" applyBorder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0" fontId="3" fillId="0" borderId="1" xfId="2" applyFont="1" applyBorder="1"/>
    <xf numFmtId="0" fontId="3" fillId="2" borderId="5" xfId="2" applyFont="1" applyFill="1" applyBorder="1"/>
    <xf numFmtId="9" fontId="3" fillId="0" borderId="1" xfId="3" applyFont="1" applyBorder="1"/>
    <xf numFmtId="0" fontId="3" fillId="2" borderId="1" xfId="2" applyFont="1" applyFill="1" applyBorder="1"/>
    <xf numFmtId="9" fontId="3" fillId="3" borderId="1" xfId="3" applyFont="1" applyFill="1" applyBorder="1"/>
    <xf numFmtId="0" fontId="3" fillId="0" borderId="0" xfId="0" applyFont="1"/>
    <xf numFmtId="9" fontId="3" fillId="3" borderId="1" xfId="1" applyFont="1" applyFill="1" applyBorder="1"/>
    <xf numFmtId="0" fontId="3" fillId="2" borderId="1" xfId="0" applyFont="1" applyFill="1" applyBorder="1"/>
    <xf numFmtId="0" fontId="3" fillId="0" borderId="1" xfId="0" applyFont="1" applyBorder="1"/>
    <xf numFmtId="9" fontId="3" fillId="0" borderId="1" xfId="1" applyFont="1" applyBorder="1"/>
    <xf numFmtId="0" fontId="3" fillId="2" borderId="5" xfId="0" applyFont="1" applyFill="1" applyBorder="1"/>
    <xf numFmtId="9" fontId="0" fillId="0" borderId="1" xfId="0" applyNumberFormat="1" applyBorder="1"/>
    <xf numFmtId="0" fontId="3" fillId="0" borderId="1" xfId="0" applyFont="1" applyBorder="1"/>
    <xf numFmtId="0" fontId="3" fillId="2" borderId="5" xfId="0" applyFont="1" applyFill="1" applyBorder="1"/>
    <xf numFmtId="9" fontId="3" fillId="0" borderId="1" xfId="1" applyFont="1" applyBorder="1"/>
    <xf numFmtId="0" fontId="3" fillId="2" borderId="1" xfId="0" applyFont="1" applyFill="1" applyBorder="1"/>
    <xf numFmtId="9" fontId="3" fillId="3" borderId="1" xfId="1" applyFont="1" applyFill="1" applyBorder="1"/>
    <xf numFmtId="0" fontId="0" fillId="0" borderId="0" xfId="0"/>
    <xf numFmtId="0" fontId="0" fillId="2" borderId="1" xfId="0" applyFill="1" applyBorder="1"/>
    <xf numFmtId="0" fontId="3" fillId="0" borderId="0" xfId="0" applyFont="1"/>
    <xf numFmtId="0" fontId="3" fillId="0" borderId="1" xfId="0" applyFont="1" applyBorder="1"/>
    <xf numFmtId="0" fontId="3" fillId="2" borderId="5" xfId="0" applyFont="1" applyFill="1" applyBorder="1"/>
    <xf numFmtId="9" fontId="3" fillId="0" borderId="1" xfId="1" applyFont="1" applyBorder="1"/>
    <xf numFmtId="0" fontId="3" fillId="2" borderId="1" xfId="0" applyFont="1" applyFill="1" applyBorder="1"/>
    <xf numFmtId="9" fontId="3" fillId="0" borderId="1" xfId="4" applyFont="1" applyBorder="1"/>
    <xf numFmtId="9" fontId="3" fillId="0" borderId="1" xfId="5" applyFont="1" applyBorder="1"/>
    <xf numFmtId="9" fontId="3" fillId="3" borderId="1" xfId="1" applyFont="1" applyFill="1" applyBorder="1"/>
    <xf numFmtId="9" fontId="3" fillId="3" borderId="1" xfId="4" applyFont="1" applyFill="1" applyBorder="1"/>
    <xf numFmtId="9" fontId="3" fillId="3" borderId="1" xfId="5" applyFont="1" applyFill="1" applyBorder="1"/>
    <xf numFmtId="0" fontId="0" fillId="0" borderId="0" xfId="0" applyAlignment="1">
      <alignment horizontal="right"/>
    </xf>
    <xf numFmtId="0" fontId="14" fillId="0" borderId="0" xfId="0" applyFont="1"/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wrapText="1"/>
    </xf>
    <xf numFmtId="0" fontId="14" fillId="6" borderId="1" xfId="0" applyFont="1" applyFill="1" applyBorder="1" applyAlignment="1">
      <alignment horizontal="right"/>
    </xf>
    <xf numFmtId="9" fontId="0" fillId="0" borderId="5" xfId="0" applyNumberFormat="1" applyBorder="1"/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 wrapText="1"/>
    </xf>
    <xf numFmtId="0" fontId="14" fillId="6" borderId="8" xfId="0" applyFont="1" applyFill="1" applyBorder="1" applyAlignment="1">
      <alignment horizontal="right"/>
    </xf>
    <xf numFmtId="0" fontId="0" fillId="2" borderId="5" xfId="0" applyFill="1" applyBorder="1"/>
    <xf numFmtId="0" fontId="7" fillId="0" borderId="5" xfId="0" applyFont="1" applyBorder="1"/>
    <xf numFmtId="9" fontId="7" fillId="0" borderId="5" xfId="0" applyNumberFormat="1" applyFont="1" applyBorder="1"/>
    <xf numFmtId="9" fontId="7" fillId="0" borderId="5" xfId="0" applyNumberFormat="1" applyFont="1" applyFill="1" applyBorder="1" applyAlignment="1">
      <alignment horizontal="right"/>
    </xf>
    <xf numFmtId="0" fontId="7" fillId="0" borderId="1" xfId="0" applyFont="1" applyBorder="1"/>
    <xf numFmtId="9" fontId="7" fillId="0" borderId="1" xfId="0" applyNumberFormat="1" applyFont="1" applyBorder="1"/>
    <xf numFmtId="49" fontId="7" fillId="3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7" fillId="7" borderId="1" xfId="0" applyFont="1" applyFill="1" applyBorder="1"/>
    <xf numFmtId="49" fontId="7" fillId="2" borderId="1" xfId="0" applyNumberFormat="1" applyFont="1" applyFill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1" xfId="0" applyFont="1" applyFill="1" applyBorder="1"/>
    <xf numFmtId="1" fontId="7" fillId="2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/>
    <xf numFmtId="0" fontId="15" fillId="6" borderId="1" xfId="0" applyFont="1" applyFill="1" applyBorder="1" applyAlignment="1">
      <alignment wrapText="1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/>
    <xf numFmtId="0" fontId="3" fillId="3" borderId="2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646"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13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268" builtinId="9" hidden="1"/>
    <cellStyle name="Followed Hyperlink" xfId="229" builtinId="9" hidden="1"/>
    <cellStyle name="Followed Hyperlink" xfId="223" builtinId="9" hidden="1"/>
    <cellStyle name="Followed Hyperlink" xfId="6" builtinId="9" hidden="1"/>
    <cellStyle name="Followed Hyperlink" xfId="228" builtinId="9" hidden="1"/>
    <cellStyle name="Followed Hyperlink" xfId="224" builtinId="9" hidden="1"/>
    <cellStyle name="Followed Hyperlink" xfId="9" builtinId="9" hidden="1"/>
    <cellStyle name="Followed Hyperlink" xfId="366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272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416" builtinId="9" hidden="1"/>
    <cellStyle name="Followed Hyperlink" xfId="377" builtinId="9" hidden="1"/>
    <cellStyle name="Followed Hyperlink" xfId="11" builtinId="9" hidden="1"/>
    <cellStyle name="Followed Hyperlink" xfId="226" builtinId="9" hidden="1"/>
    <cellStyle name="Followed Hyperlink" xfId="376" builtinId="9" hidden="1"/>
    <cellStyle name="Followed Hyperlink" xfId="373" builtinId="9" hidden="1"/>
    <cellStyle name="Followed Hyperlink" xfId="270" builtinId="9" hidden="1"/>
    <cellStyle name="Followed Hyperlink" xfId="511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7" builtinId="8" hidden="1"/>
    <cellStyle name="Hyperlink" xfId="367" builtinId="8" hidden="1"/>
    <cellStyle name="Hyperlink" xfId="369" builtinId="8" hidden="1"/>
    <cellStyle name="Hyperlink" xfId="371" builtinId="8" hidden="1"/>
    <cellStyle name="Hyperlink" xfId="271" builtinId="8" hidden="1"/>
    <cellStyle name="Hyperlink" xfId="266" builtinId="8" hidden="1"/>
    <cellStyle name="Hyperlink" xfId="225" builtinId="8" hidden="1"/>
    <cellStyle name="Hyperlink" xfId="197" builtinId="8" hidden="1"/>
    <cellStyle name="Hyperlink" xfId="267" builtinId="8" hidden="1"/>
    <cellStyle name="Hyperlink" xfId="227" builtinId="8" hidden="1"/>
    <cellStyle name="Hyperlink" xfId="198" builtinId="8" hidden="1"/>
    <cellStyle name="Hyperlink" xfId="365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269" builtinId="8" hidden="1"/>
    <cellStyle name="Hyperlink" xfId="512" builtinId="8" hidden="1"/>
    <cellStyle name="Hyperlink" xfId="514" builtinId="8" hidden="1"/>
    <cellStyle name="Hyperlink" xfId="516" builtinId="8" hidden="1"/>
    <cellStyle name="Hyperlink" xfId="417" builtinId="8" hidden="1"/>
    <cellStyle name="Hyperlink" xfId="414" builtinId="8" hidden="1"/>
    <cellStyle name="Hyperlink" xfId="374" builtinId="8" hidden="1"/>
    <cellStyle name="Hyperlink" xfId="196" builtinId="8" hidden="1"/>
    <cellStyle name="Hyperlink" xfId="415" builtinId="8" hidden="1"/>
    <cellStyle name="Hyperlink" xfId="375" builtinId="8" hidden="1"/>
    <cellStyle name="Hyperlink" xfId="195" builtinId="8" hidden="1"/>
    <cellStyle name="Hyperlink" xfId="510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Normal" xfId="0" builtinId="0"/>
    <cellStyle name="Normal 10" xfId="188"/>
    <cellStyle name="Normal 11" xfId="187"/>
    <cellStyle name="Normal 2" xfId="2"/>
    <cellStyle name="Normal 2 2" xfId="17"/>
    <cellStyle name="Normal 2 3" xfId="43"/>
    <cellStyle name="Normal 2 4" xfId="47"/>
    <cellStyle name="Normal 2 5" xfId="49"/>
    <cellStyle name="Normal 2 6" xfId="88"/>
    <cellStyle name="Normal 2 7" xfId="8"/>
    <cellStyle name="Normal 3" xfId="10"/>
    <cellStyle name="Normal 3 2" xfId="16"/>
    <cellStyle name="Normal 3 3" xfId="42"/>
    <cellStyle name="Normal 3 4" xfId="44"/>
    <cellStyle name="Normal 3 5" xfId="50"/>
    <cellStyle name="Normal 3 6" xfId="87"/>
    <cellStyle name="Normal 3 7" xfId="89"/>
    <cellStyle name="Normal 4" xfId="92"/>
    <cellStyle name="Normal 4 2" xfId="194"/>
    <cellStyle name="Normal 5" xfId="193"/>
    <cellStyle name="Normal 6" xfId="192"/>
    <cellStyle name="Normal 7" xfId="191"/>
    <cellStyle name="Normal 8" xfId="190"/>
    <cellStyle name="Normal 9" xfId="189"/>
    <cellStyle name="Percent" xfId="1" builtinId="5"/>
    <cellStyle name="Percent 2" xfId="3"/>
    <cellStyle name="Percent 2 2" xfId="12"/>
    <cellStyle name="Percent 2 3" xfId="5"/>
    <cellStyle name="Percent 2 4" xfId="14"/>
    <cellStyle name="Percent 2 5" xfId="48"/>
    <cellStyle name="Percent 2 6" xfId="46"/>
    <cellStyle name="Percent 3" xfId="4"/>
    <cellStyle name="Percent 3 2" xfId="15"/>
    <cellStyle name="Percent 3 3" xfId="45"/>
    <cellStyle name="Percent 3 4" xfId="90"/>
    <cellStyle name="Percent 3 5" xfId="91"/>
    <cellStyle name="Percent 4" xfId="93"/>
    <cellStyle name="Percent 5" xfId="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bergal/AppData/Local/Microsoft/Windows/Temporary%20Internet%20Files/Content.Outlook/Z6EM1ROW/Spring%202013/Attendance/UPDATED_Spring%202013%20SI%20Attendance_Master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G 2021"/>
      <sheetName val="ACG 2071"/>
      <sheetName val="BCH 3033"/>
      <sheetName val="BSC 2086"/>
      <sheetName val="BSC 2086 Davie"/>
      <sheetName val="CHM 1025"/>
      <sheetName val="CHM 2045"/>
      <sheetName val="CHM 2046"/>
      <sheetName val="CHM 2210"/>
      <sheetName val="CHM 2211"/>
      <sheetName val="EGN 2095"/>
      <sheetName val="GLY 2010"/>
      <sheetName val="GLY 2100"/>
      <sheetName val="MAC 1105"/>
      <sheetName val="MAC 2233"/>
      <sheetName val="MAC 2281"/>
      <sheetName val="MAC 2282"/>
      <sheetName val="MAC 2311"/>
      <sheetName val="PHY 2053"/>
      <sheetName val="PSY 1012"/>
      <sheetName val="QMB 3600"/>
      <sheetName val="QMB 3600 Davie"/>
      <sheetName val="STA 2023"/>
      <sheetName val="Totals"/>
      <sheetName val="AcCESS Data"/>
      <sheetName val="AcCESS Student Totals"/>
    </sheetNames>
    <sheetDataSet>
      <sheetData sheetId="0">
        <row r="3">
          <cell r="Y3">
            <v>29</v>
          </cell>
        </row>
        <row r="4">
          <cell r="Y4">
            <v>57</v>
          </cell>
        </row>
        <row r="5">
          <cell r="Y5">
            <v>22</v>
          </cell>
        </row>
        <row r="6">
          <cell r="Y6">
            <v>108</v>
          </cell>
        </row>
      </sheetData>
      <sheetData sheetId="1">
        <row r="3">
          <cell r="Y3">
            <v>9</v>
          </cell>
        </row>
        <row r="4">
          <cell r="Y4">
            <v>82</v>
          </cell>
        </row>
        <row r="5">
          <cell r="Y5">
            <v>37</v>
          </cell>
        </row>
      </sheetData>
      <sheetData sheetId="2">
        <row r="3">
          <cell r="Y3">
            <v>18</v>
          </cell>
        </row>
        <row r="4">
          <cell r="Y4">
            <v>39</v>
          </cell>
        </row>
        <row r="5">
          <cell r="Y5">
            <v>60</v>
          </cell>
        </row>
      </sheetData>
      <sheetData sheetId="3">
        <row r="3">
          <cell r="Y3">
            <v>64</v>
          </cell>
        </row>
      </sheetData>
      <sheetData sheetId="4">
        <row r="3">
          <cell r="Y3">
            <v>2</v>
          </cell>
        </row>
      </sheetData>
      <sheetData sheetId="5">
        <row r="3">
          <cell r="Y3">
            <v>1</v>
          </cell>
        </row>
        <row r="4">
          <cell r="Y4">
            <v>6</v>
          </cell>
        </row>
        <row r="5">
          <cell r="Y5">
            <v>9</v>
          </cell>
        </row>
      </sheetData>
      <sheetData sheetId="6">
        <row r="3">
          <cell r="Y3">
            <v>55</v>
          </cell>
        </row>
        <row r="4">
          <cell r="Y4">
            <v>92</v>
          </cell>
        </row>
        <row r="5">
          <cell r="Y5">
            <v>31</v>
          </cell>
        </row>
      </sheetData>
      <sheetData sheetId="7">
        <row r="3">
          <cell r="Y3">
            <v>50</v>
          </cell>
        </row>
        <row r="4">
          <cell r="Y4">
            <v>98</v>
          </cell>
        </row>
        <row r="5">
          <cell r="Y5">
            <v>57</v>
          </cell>
        </row>
      </sheetData>
      <sheetData sheetId="8">
        <row r="3">
          <cell r="Y3">
            <v>26</v>
          </cell>
        </row>
        <row r="4">
          <cell r="Y4">
            <v>80</v>
          </cell>
        </row>
        <row r="5">
          <cell r="Y5">
            <v>122</v>
          </cell>
        </row>
      </sheetData>
      <sheetData sheetId="9">
        <row r="3">
          <cell r="Y3">
            <v>22</v>
          </cell>
        </row>
        <row r="4">
          <cell r="Y4">
            <v>57</v>
          </cell>
        </row>
        <row r="5">
          <cell r="Y5">
            <v>79</v>
          </cell>
        </row>
      </sheetData>
      <sheetData sheetId="10">
        <row r="3">
          <cell r="Y3">
            <v>36</v>
          </cell>
        </row>
        <row r="4">
          <cell r="Y4">
            <v>33</v>
          </cell>
        </row>
        <row r="5">
          <cell r="Y5">
            <v>6</v>
          </cell>
        </row>
      </sheetData>
      <sheetData sheetId="11">
        <row r="3">
          <cell r="Y3">
            <v>16</v>
          </cell>
        </row>
        <row r="4">
          <cell r="Y4">
            <v>26</v>
          </cell>
        </row>
        <row r="5">
          <cell r="Y5">
            <v>15</v>
          </cell>
        </row>
      </sheetData>
      <sheetData sheetId="12">
        <row r="4">
          <cell r="Y4">
            <v>10</v>
          </cell>
        </row>
        <row r="5">
          <cell r="Y5">
            <v>40</v>
          </cell>
        </row>
        <row r="6">
          <cell r="Y6">
            <v>16</v>
          </cell>
        </row>
      </sheetData>
      <sheetData sheetId="13">
        <row r="3">
          <cell r="Y3">
            <v>39</v>
          </cell>
        </row>
        <row r="4">
          <cell r="Y4">
            <v>84</v>
          </cell>
        </row>
        <row r="5">
          <cell r="Y5">
            <v>69</v>
          </cell>
        </row>
      </sheetData>
      <sheetData sheetId="14">
        <row r="3">
          <cell r="Y3">
            <v>99</v>
          </cell>
        </row>
        <row r="4">
          <cell r="Y4">
            <v>224</v>
          </cell>
        </row>
        <row r="5">
          <cell r="Y5">
            <v>98</v>
          </cell>
        </row>
      </sheetData>
      <sheetData sheetId="15">
        <row r="3">
          <cell r="Y3">
            <v>11</v>
          </cell>
        </row>
        <row r="4">
          <cell r="Y4">
            <v>8</v>
          </cell>
        </row>
        <row r="5">
          <cell r="Y5">
            <v>7</v>
          </cell>
        </row>
      </sheetData>
      <sheetData sheetId="16">
        <row r="3">
          <cell r="Y3">
            <v>29</v>
          </cell>
        </row>
        <row r="4">
          <cell r="Y4">
            <v>27</v>
          </cell>
        </row>
        <row r="5">
          <cell r="Y5">
            <v>14</v>
          </cell>
        </row>
      </sheetData>
      <sheetData sheetId="17">
        <row r="3">
          <cell r="Y3">
            <v>15</v>
          </cell>
        </row>
        <row r="4">
          <cell r="Y4">
            <v>43</v>
          </cell>
        </row>
        <row r="5">
          <cell r="Y5">
            <v>49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5"/>
  <sheetViews>
    <sheetView zoomScale="85" zoomScaleNormal="85" workbookViewId="0">
      <selection activeCell="E35" sqref="E35"/>
    </sheetView>
  </sheetViews>
  <sheetFormatPr defaultRowHeight="15" x14ac:dyDescent="0.25"/>
  <cols>
    <col min="1" max="1" width="16" bestFit="1" customWidth="1"/>
    <col min="5" max="5" width="15.85546875" bestFit="1" customWidth="1"/>
    <col min="9" max="9" width="15.85546875" bestFit="1" customWidth="1"/>
    <col min="13" max="13" width="15.85546875" bestFit="1" customWidth="1"/>
  </cols>
  <sheetData>
    <row r="1" spans="1:15" ht="17.25" x14ac:dyDescent="0.3">
      <c r="A1" s="127" t="s">
        <v>0</v>
      </c>
      <c r="B1" s="128"/>
      <c r="C1" s="129"/>
      <c r="E1" s="127" t="s">
        <v>11</v>
      </c>
      <c r="F1" s="128"/>
      <c r="G1" s="129"/>
      <c r="I1" s="127" t="s">
        <v>16</v>
      </c>
      <c r="J1" s="128"/>
      <c r="K1" s="129"/>
      <c r="M1" s="127" t="s">
        <v>22</v>
      </c>
      <c r="N1" s="128"/>
      <c r="O1" s="129"/>
    </row>
    <row r="2" spans="1:15" ht="17.25" x14ac:dyDescent="0.3">
      <c r="A2" s="2" t="s">
        <v>1</v>
      </c>
      <c r="B2" s="3">
        <v>50</v>
      </c>
      <c r="C2" s="4">
        <v>7.716049382716049E-2</v>
      </c>
      <c r="E2" s="26" t="s">
        <v>1</v>
      </c>
      <c r="F2" s="27">
        <v>19</v>
      </c>
      <c r="G2" s="28">
        <v>4.4917257683215132E-2</v>
      </c>
      <c r="I2" s="47" t="s">
        <v>1</v>
      </c>
      <c r="J2" s="48">
        <v>31</v>
      </c>
      <c r="K2" s="52">
        <v>4.4797687861271675E-2</v>
      </c>
      <c r="M2" s="63" t="s">
        <v>1</v>
      </c>
      <c r="N2" s="64">
        <v>34</v>
      </c>
      <c r="O2" s="65">
        <v>4.7419804741980473E-2</v>
      </c>
    </row>
    <row r="3" spans="1:15" ht="17.25" x14ac:dyDescent="0.3">
      <c r="A3" s="2" t="s">
        <v>2</v>
      </c>
      <c r="B3" s="5">
        <v>81</v>
      </c>
      <c r="C3" s="4">
        <v>0.125</v>
      </c>
      <c r="E3" s="26" t="s">
        <v>2</v>
      </c>
      <c r="F3" s="29">
        <v>105</v>
      </c>
      <c r="G3" s="28">
        <v>0.24822695035460993</v>
      </c>
      <c r="I3" s="47" t="s">
        <v>2</v>
      </c>
      <c r="J3" s="50">
        <v>72</v>
      </c>
      <c r="K3" s="52">
        <v>0.10404624277456648</v>
      </c>
      <c r="M3" s="63" t="s">
        <v>2</v>
      </c>
      <c r="N3" s="66">
        <v>80</v>
      </c>
      <c r="O3" s="65">
        <v>0.11157601115760112</v>
      </c>
    </row>
    <row r="4" spans="1:15" ht="17.25" x14ac:dyDescent="0.3">
      <c r="A4" s="2" t="s">
        <v>3</v>
      </c>
      <c r="B4" s="5">
        <v>43</v>
      </c>
      <c r="C4" s="4">
        <v>6.6358024691358028E-2</v>
      </c>
      <c r="E4" s="26" t="s">
        <v>3</v>
      </c>
      <c r="F4" s="29">
        <v>54</v>
      </c>
      <c r="G4" s="28">
        <v>0.1276595744680851</v>
      </c>
      <c r="I4" s="47" t="s">
        <v>3</v>
      </c>
      <c r="J4" s="50">
        <v>48</v>
      </c>
      <c r="K4" s="52">
        <v>6.9364161849710976E-2</v>
      </c>
      <c r="M4" s="63" t="s">
        <v>3</v>
      </c>
      <c r="N4" s="66">
        <v>98</v>
      </c>
      <c r="O4" s="65">
        <v>0.13668061366806136</v>
      </c>
    </row>
    <row r="5" spans="1:15" ht="17.25" x14ac:dyDescent="0.3">
      <c r="A5" s="2" t="s">
        <v>4</v>
      </c>
      <c r="B5" s="5">
        <v>174</v>
      </c>
      <c r="C5" s="6">
        <v>0.26851851851851855</v>
      </c>
      <c r="E5" s="26" t="s">
        <v>4</v>
      </c>
      <c r="F5" s="29">
        <v>178</v>
      </c>
      <c r="G5" s="30">
        <v>0.42080378250591016</v>
      </c>
      <c r="I5" s="47" t="s">
        <v>4</v>
      </c>
      <c r="J5" s="50">
        <v>151</v>
      </c>
      <c r="K5" s="53">
        <v>0.21820809248554912</v>
      </c>
      <c r="M5" s="63" t="s">
        <v>4</v>
      </c>
      <c r="N5" s="66">
        <v>212</v>
      </c>
      <c r="O5" s="67">
        <v>0.29567642956764295</v>
      </c>
    </row>
    <row r="6" spans="1:15" ht="17.25" x14ac:dyDescent="0.3">
      <c r="A6" s="1"/>
      <c r="B6" s="1"/>
      <c r="C6" s="1"/>
      <c r="E6" s="25"/>
      <c r="F6" s="25"/>
      <c r="G6" s="25"/>
      <c r="I6" s="46"/>
      <c r="J6" s="46"/>
      <c r="K6" s="46"/>
    </row>
    <row r="7" spans="1:15" ht="17.25" x14ac:dyDescent="0.3">
      <c r="A7" s="127" t="s">
        <v>5</v>
      </c>
      <c r="B7" s="128"/>
      <c r="C7" s="129"/>
      <c r="E7" s="127" t="s">
        <v>12</v>
      </c>
      <c r="F7" s="128"/>
      <c r="G7" s="129"/>
      <c r="I7" s="127" t="s">
        <v>17</v>
      </c>
      <c r="J7" s="128"/>
      <c r="K7" s="129"/>
      <c r="M7" s="127" t="s">
        <v>23</v>
      </c>
      <c r="N7" s="128"/>
      <c r="O7" s="129"/>
    </row>
    <row r="8" spans="1:15" ht="17.25" x14ac:dyDescent="0.3">
      <c r="A8" s="2" t="s">
        <v>1</v>
      </c>
      <c r="B8" s="3">
        <v>47</v>
      </c>
      <c r="C8" s="4">
        <v>0.10585585585585586</v>
      </c>
      <c r="E8" s="26" t="s">
        <v>1</v>
      </c>
      <c r="F8" s="27">
        <v>22</v>
      </c>
      <c r="G8" s="28">
        <v>5.5137844611528819E-2</v>
      </c>
      <c r="I8" s="47" t="s">
        <v>1</v>
      </c>
      <c r="J8" s="48">
        <v>77</v>
      </c>
      <c r="K8" s="52">
        <v>7.6011846001974331E-2</v>
      </c>
      <c r="M8" s="68" t="s">
        <v>1</v>
      </c>
      <c r="N8" s="69">
        <v>50</v>
      </c>
      <c r="O8" s="70">
        <v>4.6253469010175761E-2</v>
      </c>
    </row>
    <row r="9" spans="1:15" ht="17.25" x14ac:dyDescent="0.3">
      <c r="A9" s="2" t="s">
        <v>2</v>
      </c>
      <c r="B9" s="5">
        <v>57</v>
      </c>
      <c r="C9" s="4">
        <v>0.12837837837837837</v>
      </c>
      <c r="E9" s="26" t="s">
        <v>2</v>
      </c>
      <c r="F9" s="29">
        <v>10</v>
      </c>
      <c r="G9" s="28">
        <v>2.5062656641604009E-2</v>
      </c>
      <c r="I9" s="47" t="s">
        <v>2</v>
      </c>
      <c r="J9" s="50">
        <v>163</v>
      </c>
      <c r="K9" s="52">
        <v>0.16090819348469892</v>
      </c>
      <c r="M9" s="68" t="s">
        <v>2</v>
      </c>
      <c r="N9" s="71">
        <v>94</v>
      </c>
      <c r="O9" s="70">
        <v>8.6956521739130432E-2</v>
      </c>
    </row>
    <row r="10" spans="1:15" ht="17.25" x14ac:dyDescent="0.3">
      <c r="A10" s="2" t="s">
        <v>3</v>
      </c>
      <c r="B10" s="5">
        <v>23</v>
      </c>
      <c r="C10" s="4">
        <v>5.18018018018018E-2</v>
      </c>
      <c r="E10" s="26" t="s">
        <v>3</v>
      </c>
      <c r="F10" s="29">
        <v>13</v>
      </c>
      <c r="G10" s="28">
        <v>3.2581453634085211E-2</v>
      </c>
      <c r="I10" s="47" t="s">
        <v>3</v>
      </c>
      <c r="J10" s="50">
        <v>81</v>
      </c>
      <c r="K10" s="52">
        <v>7.9960513326752219E-2</v>
      </c>
      <c r="M10" s="68" t="s">
        <v>3</v>
      </c>
      <c r="N10" s="71">
        <v>40</v>
      </c>
      <c r="O10" s="70">
        <v>3.7002775208140611E-2</v>
      </c>
    </row>
    <row r="11" spans="1:15" ht="17.25" x14ac:dyDescent="0.3">
      <c r="A11" s="2" t="s">
        <v>4</v>
      </c>
      <c r="B11" s="5">
        <v>127</v>
      </c>
      <c r="C11" s="6">
        <v>0.28603603603603606</v>
      </c>
      <c r="E11" s="26" t="s">
        <v>4</v>
      </c>
      <c r="F11" s="29">
        <v>45</v>
      </c>
      <c r="G11" s="30">
        <v>0.11278195488721804</v>
      </c>
      <c r="I11" s="47" t="s">
        <v>4</v>
      </c>
      <c r="J11" s="50">
        <v>321</v>
      </c>
      <c r="K11" s="53">
        <v>0.31688055281342548</v>
      </c>
      <c r="M11" s="68" t="s">
        <v>4</v>
      </c>
      <c r="N11" s="71">
        <v>184</v>
      </c>
      <c r="O11" s="72">
        <v>0.1702127659574468</v>
      </c>
    </row>
    <row r="12" spans="1:15" ht="17.25" x14ac:dyDescent="0.3">
      <c r="A12" s="1"/>
      <c r="B12" s="1"/>
      <c r="C12" s="1"/>
      <c r="E12" s="25"/>
      <c r="F12" s="25"/>
      <c r="G12" s="25"/>
      <c r="I12" s="46"/>
      <c r="J12" s="46"/>
      <c r="K12" s="46"/>
    </row>
    <row r="13" spans="1:15" ht="17.25" x14ac:dyDescent="0.3">
      <c r="A13" s="127" t="s">
        <v>6</v>
      </c>
      <c r="B13" s="128"/>
      <c r="C13" s="129"/>
      <c r="E13" s="127" t="s">
        <v>13</v>
      </c>
      <c r="F13" s="128"/>
      <c r="G13" s="129"/>
      <c r="I13" s="127" t="s">
        <v>18</v>
      </c>
      <c r="J13" s="128"/>
      <c r="K13" s="129"/>
    </row>
    <row r="14" spans="1:15" ht="17.25" x14ac:dyDescent="0.3">
      <c r="A14" s="2" t="s">
        <v>1</v>
      </c>
      <c r="B14" s="3">
        <v>18</v>
      </c>
      <c r="C14" s="4">
        <v>6.0810810810810814E-2</v>
      </c>
      <c r="E14" s="26" t="s">
        <v>1</v>
      </c>
      <c r="F14" s="27">
        <v>18</v>
      </c>
      <c r="G14" s="28">
        <v>0.11464968152866242</v>
      </c>
      <c r="I14" s="47" t="s">
        <v>1</v>
      </c>
      <c r="J14" s="48">
        <v>16</v>
      </c>
      <c r="K14" s="52">
        <v>8.3769633507853408E-2</v>
      </c>
    </row>
    <row r="15" spans="1:15" ht="17.25" x14ac:dyDescent="0.3">
      <c r="A15" s="2" t="s">
        <v>2</v>
      </c>
      <c r="B15" s="5">
        <v>27</v>
      </c>
      <c r="C15" s="4">
        <v>9.1216216216216214E-2</v>
      </c>
      <c r="E15" s="26" t="s">
        <v>2</v>
      </c>
      <c r="F15" s="29">
        <v>13</v>
      </c>
      <c r="G15" s="28">
        <v>8.2802547770700632E-2</v>
      </c>
      <c r="I15" s="47" t="s">
        <v>2</v>
      </c>
      <c r="J15" s="50">
        <v>32</v>
      </c>
      <c r="K15" s="52">
        <v>0.16753926701570682</v>
      </c>
    </row>
    <row r="16" spans="1:15" ht="17.25" x14ac:dyDescent="0.3">
      <c r="A16" s="2" t="s">
        <v>3</v>
      </c>
      <c r="B16" s="5">
        <v>90</v>
      </c>
      <c r="C16" s="4">
        <v>0.30405405405405406</v>
      </c>
      <c r="E16" s="26" t="s">
        <v>3</v>
      </c>
      <c r="F16" s="29">
        <v>6</v>
      </c>
      <c r="G16" s="28">
        <v>3.8216560509554139E-2</v>
      </c>
      <c r="I16" s="47" t="s">
        <v>3</v>
      </c>
      <c r="J16" s="50">
        <v>26</v>
      </c>
      <c r="K16" s="52">
        <v>0.13612565445026178</v>
      </c>
    </row>
    <row r="17" spans="1:11" ht="17.25" x14ac:dyDescent="0.3">
      <c r="A17" s="2" t="s">
        <v>4</v>
      </c>
      <c r="B17" s="5">
        <v>135</v>
      </c>
      <c r="C17" s="6">
        <v>0.45608108108108109</v>
      </c>
      <c r="E17" s="26" t="s">
        <v>4</v>
      </c>
      <c r="F17" s="29">
        <v>37</v>
      </c>
      <c r="G17" s="30">
        <v>0.2356687898089172</v>
      </c>
      <c r="I17" s="47" t="s">
        <v>4</v>
      </c>
      <c r="J17" s="50">
        <v>74</v>
      </c>
      <c r="K17" s="53">
        <v>0.38743455497382201</v>
      </c>
    </row>
    <row r="18" spans="1:11" ht="17.25" x14ac:dyDescent="0.3">
      <c r="A18" s="1"/>
      <c r="B18" s="1"/>
      <c r="C18" s="1"/>
      <c r="I18" s="46"/>
      <c r="J18" s="46"/>
      <c r="K18" s="46"/>
    </row>
    <row r="19" spans="1:11" ht="17.25" x14ac:dyDescent="0.3">
      <c r="A19" s="130" t="s">
        <v>7</v>
      </c>
      <c r="B19" s="131"/>
      <c r="C19" s="132"/>
      <c r="E19" s="127" t="s">
        <v>9</v>
      </c>
      <c r="F19" s="128"/>
      <c r="G19" s="129"/>
      <c r="I19" s="127" t="s">
        <v>19</v>
      </c>
      <c r="J19" s="128"/>
      <c r="K19" s="129"/>
    </row>
    <row r="20" spans="1:11" ht="17.25" x14ac:dyDescent="0.3">
      <c r="A20" s="7" t="s">
        <v>1</v>
      </c>
      <c r="B20" s="8">
        <v>35</v>
      </c>
      <c r="C20" s="9">
        <v>4.0935672514619881E-2</v>
      </c>
      <c r="E20" s="31" t="s">
        <v>1</v>
      </c>
      <c r="F20" s="32">
        <v>20</v>
      </c>
      <c r="G20" s="33">
        <v>3.5714285714285712E-2</v>
      </c>
      <c r="I20" s="47" t="s">
        <v>1</v>
      </c>
      <c r="J20" s="48">
        <v>5</v>
      </c>
      <c r="K20" s="49">
        <v>2.9239766081871343E-2</v>
      </c>
    </row>
    <row r="21" spans="1:11" ht="17.25" x14ac:dyDescent="0.3">
      <c r="A21" s="7" t="s">
        <v>2</v>
      </c>
      <c r="B21" s="8">
        <v>209</v>
      </c>
      <c r="C21" s="9">
        <v>0.24444444444444444</v>
      </c>
      <c r="E21" s="31" t="s">
        <v>2</v>
      </c>
      <c r="F21" s="34">
        <v>25</v>
      </c>
      <c r="G21" s="33">
        <v>4.4642857142857144E-2</v>
      </c>
      <c r="I21" s="47" t="s">
        <v>2</v>
      </c>
      <c r="J21" s="50">
        <v>5</v>
      </c>
      <c r="K21" s="49">
        <v>2.9239766081871343E-2</v>
      </c>
    </row>
    <row r="22" spans="1:11" ht="17.25" x14ac:dyDescent="0.3">
      <c r="A22" s="7" t="s">
        <v>3</v>
      </c>
      <c r="B22" s="8">
        <v>159</v>
      </c>
      <c r="C22" s="9">
        <v>0.18596491228070175</v>
      </c>
      <c r="E22" s="31" t="s">
        <v>3</v>
      </c>
      <c r="F22" s="34">
        <v>19</v>
      </c>
      <c r="G22" s="33">
        <v>3.3928571428571426E-2</v>
      </c>
      <c r="I22" s="47" t="s">
        <v>3</v>
      </c>
      <c r="J22" s="50">
        <v>2</v>
      </c>
      <c r="K22" s="49">
        <v>1.1695906432748537E-2</v>
      </c>
    </row>
    <row r="23" spans="1:11" ht="17.25" x14ac:dyDescent="0.3">
      <c r="A23" s="7" t="s">
        <v>4</v>
      </c>
      <c r="B23" s="8">
        <v>403</v>
      </c>
      <c r="C23" s="10">
        <v>0.47134502923976607</v>
      </c>
      <c r="E23" s="31" t="s">
        <v>4</v>
      </c>
      <c r="F23" s="34">
        <v>64</v>
      </c>
      <c r="G23" s="35">
        <v>0.11428571428571428</v>
      </c>
      <c r="I23" s="47" t="s">
        <v>4</v>
      </c>
      <c r="J23" s="50">
        <v>12</v>
      </c>
      <c r="K23" s="51">
        <v>7.0175438596491224E-2</v>
      </c>
    </row>
    <row r="25" spans="1:11" ht="17.25" x14ac:dyDescent="0.3">
      <c r="A25" s="127" t="s">
        <v>8</v>
      </c>
      <c r="B25" s="128"/>
      <c r="C25" s="129"/>
      <c r="E25" s="127" t="s">
        <v>14</v>
      </c>
      <c r="F25" s="128"/>
      <c r="G25" s="129"/>
      <c r="I25" s="130" t="s">
        <v>20</v>
      </c>
      <c r="J25" s="131"/>
      <c r="K25" s="132"/>
    </row>
    <row r="26" spans="1:11" ht="17.25" x14ac:dyDescent="0.3">
      <c r="A26" s="15" t="s">
        <v>1</v>
      </c>
      <c r="B26" s="16">
        <v>61</v>
      </c>
      <c r="C26" s="17">
        <v>0.10391822827938671</v>
      </c>
      <c r="E26" s="36" t="s">
        <v>1</v>
      </c>
      <c r="F26" s="37">
        <v>19</v>
      </c>
      <c r="G26" s="38">
        <v>0.13286713286713286</v>
      </c>
      <c r="I26" s="54" t="s">
        <v>1</v>
      </c>
      <c r="J26" s="55">
        <v>5</v>
      </c>
      <c r="K26" s="56">
        <v>2.3809523809523808E-2</v>
      </c>
    </row>
    <row r="27" spans="1:11" ht="17.25" x14ac:dyDescent="0.3">
      <c r="A27" s="15" t="s">
        <v>2</v>
      </c>
      <c r="B27" s="18">
        <v>103</v>
      </c>
      <c r="C27" s="17">
        <v>0.17546848381601363</v>
      </c>
      <c r="E27" s="36" t="s">
        <v>2</v>
      </c>
      <c r="F27" s="39">
        <v>49</v>
      </c>
      <c r="G27" s="38">
        <v>0.34265734265734266</v>
      </c>
      <c r="I27" s="54" t="s">
        <v>2</v>
      </c>
      <c r="J27" s="55">
        <v>18</v>
      </c>
      <c r="K27" s="56">
        <v>8.5714285714285715E-2</v>
      </c>
    </row>
    <row r="28" spans="1:11" ht="17.25" x14ac:dyDescent="0.3">
      <c r="A28" s="15" t="s">
        <v>3</v>
      </c>
      <c r="B28" s="18">
        <v>62</v>
      </c>
      <c r="C28" s="17">
        <v>0.10562180579216354</v>
      </c>
      <c r="E28" s="36" t="s">
        <v>3</v>
      </c>
      <c r="F28" s="39">
        <v>24</v>
      </c>
      <c r="G28" s="38">
        <v>0.16783216783216784</v>
      </c>
      <c r="I28" s="54" t="s">
        <v>3</v>
      </c>
      <c r="J28" s="55">
        <v>19</v>
      </c>
      <c r="K28" s="56">
        <v>9.0476190476190474E-2</v>
      </c>
    </row>
    <row r="29" spans="1:11" ht="17.25" x14ac:dyDescent="0.3">
      <c r="A29" s="15" t="s">
        <v>4</v>
      </c>
      <c r="B29" s="18">
        <v>226</v>
      </c>
      <c r="C29" s="19">
        <v>0.38500851788756391</v>
      </c>
      <c r="E29" s="36" t="s">
        <v>4</v>
      </c>
      <c r="F29" s="39">
        <v>92</v>
      </c>
      <c r="G29" s="40">
        <v>0.64335664335664333</v>
      </c>
      <c r="I29" s="54" t="s">
        <v>4</v>
      </c>
      <c r="J29" s="55">
        <v>42</v>
      </c>
      <c r="K29" s="57">
        <v>0.2</v>
      </c>
    </row>
    <row r="31" spans="1:11" ht="17.25" x14ac:dyDescent="0.3">
      <c r="A31" s="127" t="s">
        <v>10</v>
      </c>
      <c r="B31" s="128"/>
      <c r="C31" s="129"/>
      <c r="E31" s="127" t="s">
        <v>15</v>
      </c>
      <c r="F31" s="128"/>
      <c r="G31" s="129"/>
      <c r="I31" s="127" t="s">
        <v>21</v>
      </c>
      <c r="J31" s="128"/>
      <c r="K31" s="129"/>
    </row>
    <row r="32" spans="1:11" ht="17.25" x14ac:dyDescent="0.3">
      <c r="A32" s="20" t="s">
        <v>1</v>
      </c>
      <c r="B32" s="21">
        <v>50</v>
      </c>
      <c r="C32" s="23">
        <v>7.8369905956112859E-2</v>
      </c>
      <c r="E32" s="41" t="s">
        <v>1</v>
      </c>
      <c r="F32" s="42">
        <v>9</v>
      </c>
      <c r="G32" s="43">
        <v>4.3062200956937802E-2</v>
      </c>
      <c r="I32" s="58" t="s">
        <v>1</v>
      </c>
      <c r="J32" s="59">
        <v>69</v>
      </c>
      <c r="K32" s="60">
        <v>6.9486404833836862E-2</v>
      </c>
    </row>
    <row r="33" spans="1:11" ht="17.25" x14ac:dyDescent="0.3">
      <c r="A33" s="20" t="s">
        <v>2</v>
      </c>
      <c r="B33" s="22">
        <v>55</v>
      </c>
      <c r="C33" s="23">
        <v>8.6206896551724144E-2</v>
      </c>
      <c r="E33" s="41" t="s">
        <v>2</v>
      </c>
      <c r="F33" s="44">
        <v>32</v>
      </c>
      <c r="G33" s="43">
        <v>0.15311004784688995</v>
      </c>
      <c r="I33" s="58" t="s">
        <v>2</v>
      </c>
      <c r="J33" s="61">
        <v>33</v>
      </c>
      <c r="K33" s="60">
        <v>3.3232628398791542E-2</v>
      </c>
    </row>
    <row r="34" spans="1:11" ht="17.25" x14ac:dyDescent="0.3">
      <c r="A34" s="20" t="s">
        <v>3</v>
      </c>
      <c r="B34" s="22">
        <v>22</v>
      </c>
      <c r="C34" s="23">
        <v>3.4482758620689655E-2</v>
      </c>
      <c r="E34" s="41" t="s">
        <v>3</v>
      </c>
      <c r="F34" s="44">
        <v>30</v>
      </c>
      <c r="G34" s="43">
        <v>0.14354066985645933</v>
      </c>
      <c r="I34" s="58" t="s">
        <v>3</v>
      </c>
      <c r="J34" s="61">
        <v>4</v>
      </c>
      <c r="K34" s="60">
        <v>4.0281973816717019E-3</v>
      </c>
    </row>
    <row r="35" spans="1:11" ht="17.25" x14ac:dyDescent="0.3">
      <c r="A35" s="20" t="s">
        <v>4</v>
      </c>
      <c r="B35" s="22">
        <v>127</v>
      </c>
      <c r="C35" s="24">
        <v>0.19905956112852666</v>
      </c>
      <c r="E35" s="41" t="s">
        <v>4</v>
      </c>
      <c r="F35" s="44">
        <v>71</v>
      </c>
      <c r="G35" s="45">
        <v>0.33971291866028708</v>
      </c>
      <c r="I35" s="58" t="s">
        <v>4</v>
      </c>
      <c r="J35" s="61">
        <v>106</v>
      </c>
      <c r="K35" s="62">
        <v>0.1067472306143001</v>
      </c>
    </row>
  </sheetData>
  <mergeCells count="20">
    <mergeCell ref="I25:K25"/>
    <mergeCell ref="I31:K31"/>
    <mergeCell ref="M1:O1"/>
    <mergeCell ref="M7:O7"/>
    <mergeCell ref="I19:K19"/>
    <mergeCell ref="I7:K7"/>
    <mergeCell ref="I13:K13"/>
    <mergeCell ref="I1:K1"/>
    <mergeCell ref="A31:C31"/>
    <mergeCell ref="E13:G13"/>
    <mergeCell ref="E1:G1"/>
    <mergeCell ref="E7:G7"/>
    <mergeCell ref="E19:G19"/>
    <mergeCell ref="E25:G25"/>
    <mergeCell ref="E31:G31"/>
    <mergeCell ref="A13:C13"/>
    <mergeCell ref="A19:C19"/>
    <mergeCell ref="A1:C1"/>
    <mergeCell ref="A7:C7"/>
    <mergeCell ref="A25:C25"/>
  </mergeCells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5"/>
  <sheetViews>
    <sheetView workbookViewId="0">
      <selection activeCell="M27" sqref="M27"/>
    </sheetView>
  </sheetViews>
  <sheetFormatPr defaultRowHeight="15" x14ac:dyDescent="0.25"/>
  <cols>
    <col min="1" max="1" width="16" bestFit="1" customWidth="1"/>
    <col min="5" max="5" width="18.85546875" bestFit="1" customWidth="1"/>
    <col min="9" max="9" width="18.7109375" bestFit="1" customWidth="1"/>
    <col min="13" max="13" width="18.85546875" bestFit="1" customWidth="1"/>
  </cols>
  <sheetData>
    <row r="1" spans="1:15" ht="17.25" x14ac:dyDescent="0.3">
      <c r="A1" s="133" t="s">
        <v>0</v>
      </c>
      <c r="B1" s="134"/>
      <c r="C1" s="135"/>
      <c r="E1" s="133" t="s">
        <v>10</v>
      </c>
      <c r="F1" s="134"/>
      <c r="G1" s="135"/>
      <c r="I1" s="133" t="s">
        <v>16</v>
      </c>
      <c r="J1" s="134"/>
      <c r="K1" s="135"/>
      <c r="M1" s="133" t="s">
        <v>21</v>
      </c>
      <c r="N1" s="134"/>
      <c r="O1" s="135"/>
    </row>
    <row r="2" spans="1:15" ht="17.25" x14ac:dyDescent="0.3">
      <c r="A2" s="76" t="s">
        <v>1</v>
      </c>
      <c r="B2" s="78">
        <f>'[1]ACG 2021'!Y3</f>
        <v>29</v>
      </c>
      <c r="C2" s="77">
        <f>B2/626</f>
        <v>4.6325878594249199E-2</v>
      </c>
      <c r="E2" s="88" t="s">
        <v>1</v>
      </c>
      <c r="F2" s="89">
        <f>'[1]CHM 2046'!Y3</f>
        <v>50</v>
      </c>
      <c r="G2" s="92">
        <f>F2/446</f>
        <v>0.11210762331838565</v>
      </c>
      <c r="I2" s="88" t="s">
        <v>1</v>
      </c>
      <c r="J2" s="89">
        <f>'[1]MAC 1105'!Y3</f>
        <v>39</v>
      </c>
      <c r="K2" s="93">
        <f>J2/660</f>
        <v>5.909090909090909E-2</v>
      </c>
      <c r="M2" s="88" t="s">
        <v>1</v>
      </c>
      <c r="N2" s="89">
        <v>25</v>
      </c>
      <c r="O2" s="90">
        <v>3.5561877667140827E-2</v>
      </c>
    </row>
    <row r="3" spans="1:15" ht="17.25" x14ac:dyDescent="0.3">
      <c r="A3" s="76" t="s">
        <v>2</v>
      </c>
      <c r="B3" s="75">
        <f>'[1]ACG 2021'!Y4</f>
        <v>57</v>
      </c>
      <c r="C3" s="77">
        <f>B3/626</f>
        <v>9.1054313099041537E-2</v>
      </c>
      <c r="E3" s="88" t="s">
        <v>2</v>
      </c>
      <c r="F3" s="91">
        <f>'[1]CHM 2046'!Y4</f>
        <v>98</v>
      </c>
      <c r="G3" s="92">
        <f>F3/446</f>
        <v>0.21973094170403587</v>
      </c>
      <c r="I3" s="88" t="s">
        <v>2</v>
      </c>
      <c r="J3" s="91">
        <f>'[1]MAC 1105'!Y4</f>
        <v>84</v>
      </c>
      <c r="K3" s="93">
        <f>J3/660</f>
        <v>0.12727272727272726</v>
      </c>
      <c r="M3" s="88" t="s">
        <v>2</v>
      </c>
      <c r="N3" s="91">
        <v>141</v>
      </c>
      <c r="O3" s="90">
        <v>0.20056899004267426</v>
      </c>
    </row>
    <row r="4" spans="1:15" ht="17.25" x14ac:dyDescent="0.3">
      <c r="A4" s="76" t="s">
        <v>3</v>
      </c>
      <c r="B4" s="75">
        <f>'[1]ACG 2021'!Y5</f>
        <v>22</v>
      </c>
      <c r="C4" s="77">
        <f>B4/626</f>
        <v>3.5143769968051117E-2</v>
      </c>
      <c r="E4" s="88" t="s">
        <v>3</v>
      </c>
      <c r="F4" s="91">
        <f>'[1]CHM 2046'!Y5</f>
        <v>57</v>
      </c>
      <c r="G4" s="92">
        <f>F4/446</f>
        <v>0.12780269058295965</v>
      </c>
      <c r="I4" s="88" t="s">
        <v>3</v>
      </c>
      <c r="J4" s="91">
        <f>'[1]MAC 1105'!Y5</f>
        <v>69</v>
      </c>
      <c r="K4" s="93">
        <f>J4/660</f>
        <v>0.10454545454545454</v>
      </c>
      <c r="M4" s="88" t="s">
        <v>3</v>
      </c>
      <c r="N4" s="91">
        <v>31</v>
      </c>
      <c r="O4" s="90">
        <v>4.4096728307254626E-2</v>
      </c>
    </row>
    <row r="5" spans="1:15" ht="17.25" x14ac:dyDescent="0.3">
      <c r="A5" s="76" t="s">
        <v>4</v>
      </c>
      <c r="B5" s="75">
        <f>'[1]ACG 2021'!Y6</f>
        <v>108</v>
      </c>
      <c r="C5" s="74">
        <f>B5/626</f>
        <v>0.17252396166134185</v>
      </c>
      <c r="E5" s="88" t="s">
        <v>4</v>
      </c>
      <c r="F5" s="91">
        <f>SUM(F2:F4)</f>
        <v>205</v>
      </c>
      <c r="G5" s="95">
        <f>F5/446</f>
        <v>0.45964125560538116</v>
      </c>
      <c r="I5" s="88" t="s">
        <v>4</v>
      </c>
      <c r="J5" s="91">
        <f>SUM(J2:J4)</f>
        <v>192</v>
      </c>
      <c r="K5" s="96">
        <f>J5/660</f>
        <v>0.29090909090909089</v>
      </c>
      <c r="M5" s="88" t="s">
        <v>4</v>
      </c>
      <c r="N5" s="91">
        <v>197</v>
      </c>
      <c r="O5" s="94">
        <v>0.2802275960170697</v>
      </c>
    </row>
    <row r="6" spans="1:15" ht="17.25" x14ac:dyDescent="0.3">
      <c r="A6" s="73"/>
      <c r="B6" s="73"/>
      <c r="C6" s="73"/>
      <c r="E6" s="87"/>
      <c r="F6" s="87"/>
      <c r="G6" s="87"/>
      <c r="I6" s="87"/>
      <c r="J6" s="87"/>
      <c r="K6" s="87"/>
      <c r="M6" s="85"/>
      <c r="N6" s="85"/>
      <c r="O6" s="85"/>
    </row>
    <row r="7" spans="1:15" ht="17.25" x14ac:dyDescent="0.3">
      <c r="A7" s="133" t="s">
        <v>5</v>
      </c>
      <c r="B7" s="134"/>
      <c r="C7" s="135"/>
      <c r="E7" s="133" t="s">
        <v>11</v>
      </c>
      <c r="F7" s="134"/>
      <c r="G7" s="135"/>
      <c r="I7" s="133" t="s">
        <v>17</v>
      </c>
      <c r="J7" s="134"/>
      <c r="K7" s="135"/>
      <c r="M7" s="133" t="s">
        <v>22</v>
      </c>
      <c r="N7" s="134"/>
      <c r="O7" s="135"/>
    </row>
    <row r="8" spans="1:15" ht="17.25" x14ac:dyDescent="0.3">
      <c r="A8" s="76" t="s">
        <v>1</v>
      </c>
      <c r="B8" s="78">
        <f>'[1]ACG 2071'!Y3</f>
        <v>9</v>
      </c>
      <c r="C8" s="77">
        <f>B8/533</f>
        <v>1.6885553470919325E-2</v>
      </c>
      <c r="E8" s="88" t="s">
        <v>1</v>
      </c>
      <c r="F8" s="89">
        <f>'[1]CHM 2210'!Y3</f>
        <v>26</v>
      </c>
      <c r="G8" s="90">
        <f>F8/337</f>
        <v>7.71513353115727E-2</v>
      </c>
      <c r="I8" s="88" t="s">
        <v>1</v>
      </c>
      <c r="J8" s="89">
        <f>'[1]MAC 2233'!Y3</f>
        <v>99</v>
      </c>
      <c r="K8" s="93">
        <f>J8/1010</f>
        <v>9.8019801980198024E-2</v>
      </c>
      <c r="M8" s="88" t="s">
        <v>1</v>
      </c>
      <c r="N8" s="89">
        <v>48</v>
      </c>
      <c r="O8" s="90">
        <v>9.1954022988505746E-2</v>
      </c>
    </row>
    <row r="9" spans="1:15" ht="17.25" x14ac:dyDescent="0.3">
      <c r="A9" s="76" t="s">
        <v>2</v>
      </c>
      <c r="B9" s="75">
        <f>'[1]ACG 2071'!Y4</f>
        <v>82</v>
      </c>
      <c r="C9" s="77">
        <f>B9/533</f>
        <v>0.15384615384615385</v>
      </c>
      <c r="E9" s="88" t="s">
        <v>2</v>
      </c>
      <c r="F9" s="91">
        <f>'[1]CHM 2210'!Y4</f>
        <v>80</v>
      </c>
      <c r="G9" s="90">
        <f>F9/337</f>
        <v>0.23738872403560832</v>
      </c>
      <c r="I9" s="88" t="s">
        <v>2</v>
      </c>
      <c r="J9" s="91">
        <f>'[1]MAC 2233'!Y4</f>
        <v>224</v>
      </c>
      <c r="K9" s="93">
        <f>J9/1010</f>
        <v>0.22178217821782178</v>
      </c>
      <c r="M9" s="88" t="s">
        <v>2</v>
      </c>
      <c r="N9" s="91">
        <v>46</v>
      </c>
      <c r="O9" s="90">
        <v>8.8122605363984668E-2</v>
      </c>
    </row>
    <row r="10" spans="1:15" ht="17.25" x14ac:dyDescent="0.3">
      <c r="A10" s="76" t="s">
        <v>3</v>
      </c>
      <c r="B10" s="75">
        <f>'[1]ACG 2071'!Y5</f>
        <v>37</v>
      </c>
      <c r="C10" s="77">
        <f>B10/533</f>
        <v>6.9418386491557224E-2</v>
      </c>
      <c r="E10" s="88" t="s">
        <v>3</v>
      </c>
      <c r="F10" s="91">
        <f>'[1]CHM 2210'!Y5</f>
        <v>122</v>
      </c>
      <c r="G10" s="90">
        <f>F10/337</f>
        <v>0.36201780415430268</v>
      </c>
      <c r="I10" s="88" t="s">
        <v>3</v>
      </c>
      <c r="J10" s="91">
        <f>'[1]MAC 2233'!Y5</f>
        <v>98</v>
      </c>
      <c r="K10" s="93">
        <f>J10/1010</f>
        <v>9.7029702970297033E-2</v>
      </c>
      <c r="M10" s="88" t="s">
        <v>3</v>
      </c>
      <c r="N10" s="91">
        <v>85</v>
      </c>
      <c r="O10" s="90">
        <v>0.16283524904214558</v>
      </c>
    </row>
    <row r="11" spans="1:15" ht="17.25" x14ac:dyDescent="0.3">
      <c r="A11" s="76" t="s">
        <v>4</v>
      </c>
      <c r="B11" s="75">
        <f>SUM(B8:B10)</f>
        <v>128</v>
      </c>
      <c r="C11" s="74">
        <f>B11/533</f>
        <v>0.24015009380863039</v>
      </c>
      <c r="E11" s="88" t="s">
        <v>4</v>
      </c>
      <c r="F11" s="91">
        <f>SUM(F8:F10)</f>
        <v>228</v>
      </c>
      <c r="G11" s="94">
        <f>F11/337</f>
        <v>0.67655786350148372</v>
      </c>
      <c r="I11" s="88" t="s">
        <v>4</v>
      </c>
      <c r="J11" s="91">
        <f>SUM(J8:J10)</f>
        <v>421</v>
      </c>
      <c r="K11" s="96">
        <f>J11/1010</f>
        <v>0.41683168316831681</v>
      </c>
      <c r="M11" s="88" t="s">
        <v>4</v>
      </c>
      <c r="N11" s="91">
        <v>179</v>
      </c>
      <c r="O11" s="94">
        <v>0.34291187739463602</v>
      </c>
    </row>
    <row r="12" spans="1:15" ht="17.25" x14ac:dyDescent="0.3">
      <c r="A12" s="73"/>
      <c r="B12" s="73"/>
      <c r="C12" s="73"/>
      <c r="E12" s="87"/>
      <c r="F12" s="87"/>
      <c r="G12" s="87"/>
      <c r="I12" s="87"/>
      <c r="J12" s="87"/>
      <c r="K12" s="87"/>
    </row>
    <row r="13" spans="1:15" ht="17.25" x14ac:dyDescent="0.3">
      <c r="A13" s="133" t="s">
        <v>6</v>
      </c>
      <c r="B13" s="134"/>
      <c r="C13" s="135"/>
      <c r="E13" s="133" t="s">
        <v>12</v>
      </c>
      <c r="F13" s="134"/>
      <c r="G13" s="135"/>
      <c r="I13" s="133" t="s">
        <v>18</v>
      </c>
      <c r="J13" s="134"/>
      <c r="K13" s="135"/>
      <c r="M13" s="133" t="s">
        <v>23</v>
      </c>
      <c r="N13" s="134"/>
      <c r="O13" s="135"/>
    </row>
    <row r="14" spans="1:15" ht="17.25" x14ac:dyDescent="0.3">
      <c r="A14" s="76" t="s">
        <v>1</v>
      </c>
      <c r="B14" s="78">
        <f>'[1]BCH 3033'!Y3</f>
        <v>18</v>
      </c>
      <c r="C14" s="77">
        <f>B14/227</f>
        <v>7.9295154185022032E-2</v>
      </c>
      <c r="E14" s="88" t="s">
        <v>1</v>
      </c>
      <c r="F14" s="89">
        <f>'[1]CHM 2211'!Y3</f>
        <v>22</v>
      </c>
      <c r="G14" s="90">
        <f>F14/247</f>
        <v>8.9068825910931168E-2</v>
      </c>
      <c r="I14" s="88" t="s">
        <v>1</v>
      </c>
      <c r="J14" s="89">
        <f>'[1]MAC 2281'!Y3</f>
        <v>11</v>
      </c>
      <c r="K14" s="93">
        <f>J14/159</f>
        <v>6.9182389937106917E-2</v>
      </c>
      <c r="M14" s="88" t="s">
        <v>1</v>
      </c>
      <c r="N14" s="89">
        <v>90</v>
      </c>
      <c r="O14" s="90">
        <v>9.193054136874361E-2</v>
      </c>
    </row>
    <row r="15" spans="1:15" ht="17.25" x14ac:dyDescent="0.3">
      <c r="A15" s="76" t="s">
        <v>2</v>
      </c>
      <c r="B15" s="75">
        <f>'[1]BCH 3033'!Y4</f>
        <v>39</v>
      </c>
      <c r="C15" s="77">
        <f>B15/227</f>
        <v>0.17180616740088106</v>
      </c>
      <c r="E15" s="88" t="s">
        <v>2</v>
      </c>
      <c r="F15" s="91">
        <f>'[1]CHM 2211'!Y4</f>
        <v>57</v>
      </c>
      <c r="G15" s="90">
        <f>F15/247</f>
        <v>0.23076923076923078</v>
      </c>
      <c r="I15" s="88" t="s">
        <v>2</v>
      </c>
      <c r="J15" s="91">
        <f>'[1]MAC 2281'!Y4</f>
        <v>8</v>
      </c>
      <c r="K15" s="93">
        <f>J15/159</f>
        <v>5.0314465408805034E-2</v>
      </c>
      <c r="M15" s="88" t="s">
        <v>2</v>
      </c>
      <c r="N15" s="91">
        <v>226</v>
      </c>
      <c r="O15" s="90">
        <v>0.23084780388151174</v>
      </c>
    </row>
    <row r="16" spans="1:15" ht="17.25" x14ac:dyDescent="0.3">
      <c r="A16" s="76" t="s">
        <v>3</v>
      </c>
      <c r="B16" s="75">
        <f>'[1]BCH 3033'!Y5</f>
        <v>60</v>
      </c>
      <c r="C16" s="77">
        <f>B16/227</f>
        <v>0.26431718061674009</v>
      </c>
      <c r="E16" s="88" t="s">
        <v>3</v>
      </c>
      <c r="F16" s="91">
        <f>'[1]CHM 2211'!Y5</f>
        <v>79</v>
      </c>
      <c r="G16" s="90">
        <f>F16/247</f>
        <v>0.31983805668016196</v>
      </c>
      <c r="I16" s="88" t="s">
        <v>3</v>
      </c>
      <c r="J16" s="91">
        <f>'[1]MAC 2281'!Y5</f>
        <v>7</v>
      </c>
      <c r="K16" s="93">
        <f>J16/159</f>
        <v>4.40251572327044E-2</v>
      </c>
      <c r="M16" s="88" t="s">
        <v>3</v>
      </c>
      <c r="N16" s="91">
        <v>49</v>
      </c>
      <c r="O16" s="90">
        <v>5.0051072522982638E-2</v>
      </c>
    </row>
    <row r="17" spans="1:15" ht="17.25" x14ac:dyDescent="0.3">
      <c r="A17" s="76" t="s">
        <v>4</v>
      </c>
      <c r="B17" s="75">
        <f>SUM(B14:B16)</f>
        <v>117</v>
      </c>
      <c r="C17" s="74">
        <f>B17/227</f>
        <v>0.51541850220264318</v>
      </c>
      <c r="E17" s="88" t="s">
        <v>4</v>
      </c>
      <c r="F17" s="91">
        <f>SUM(F14:F16)</f>
        <v>158</v>
      </c>
      <c r="G17" s="94">
        <f>F17/247</f>
        <v>0.63967611336032393</v>
      </c>
      <c r="I17" s="88" t="s">
        <v>4</v>
      </c>
      <c r="J17" s="91">
        <f>SUM(J14:J16)</f>
        <v>26</v>
      </c>
      <c r="K17" s="96">
        <f>J17/159</f>
        <v>0.16352201257861634</v>
      </c>
      <c r="M17" s="88" t="s">
        <v>4</v>
      </c>
      <c r="N17" s="91">
        <v>365</v>
      </c>
      <c r="O17" s="94">
        <v>0.37282941777323803</v>
      </c>
    </row>
    <row r="18" spans="1:15" ht="17.25" x14ac:dyDescent="0.3">
      <c r="A18" s="73"/>
      <c r="B18" s="73"/>
      <c r="C18" s="73"/>
      <c r="E18" s="87"/>
      <c r="F18" s="87"/>
      <c r="G18" s="87"/>
      <c r="I18" s="87"/>
      <c r="J18" s="87"/>
      <c r="K18" s="87"/>
    </row>
    <row r="19" spans="1:15" ht="17.25" x14ac:dyDescent="0.3">
      <c r="A19" s="136" t="s">
        <v>7</v>
      </c>
      <c r="B19" s="137"/>
      <c r="C19" s="138"/>
      <c r="E19" s="133" t="s">
        <v>13</v>
      </c>
      <c r="F19" s="134"/>
      <c r="G19" s="135"/>
      <c r="I19" s="133" t="s">
        <v>19</v>
      </c>
      <c r="J19" s="134"/>
      <c r="K19" s="135"/>
    </row>
    <row r="20" spans="1:15" ht="17.25" x14ac:dyDescent="0.3">
      <c r="A20" s="12" t="s">
        <v>1</v>
      </c>
      <c r="B20" s="14">
        <v>68</v>
      </c>
      <c r="C20" s="11">
        <f>B20/737</f>
        <v>9.2265943012211665E-2</v>
      </c>
      <c r="E20" s="88" t="s">
        <v>1</v>
      </c>
      <c r="F20" s="89">
        <f>'[1]EGN 2095'!Y3</f>
        <v>36</v>
      </c>
      <c r="G20" s="90">
        <f>F20/136</f>
        <v>0.26470588235294118</v>
      </c>
      <c r="I20" s="88" t="s">
        <v>1</v>
      </c>
      <c r="J20" s="89">
        <f>'[1]MAC 2282'!Y3</f>
        <v>29</v>
      </c>
      <c r="K20" s="90">
        <f>J20/186</f>
        <v>0.15591397849462366</v>
      </c>
    </row>
    <row r="21" spans="1:15" ht="17.25" x14ac:dyDescent="0.3">
      <c r="A21" s="12" t="s">
        <v>2</v>
      </c>
      <c r="B21" s="14">
        <v>122</v>
      </c>
      <c r="C21" s="11">
        <f>B21/737</f>
        <v>0.1655359565807327</v>
      </c>
      <c r="E21" s="88" t="s">
        <v>2</v>
      </c>
      <c r="F21" s="91">
        <f>'[1]EGN 2095'!Y4</f>
        <v>33</v>
      </c>
      <c r="G21" s="90">
        <f>F21/136</f>
        <v>0.24264705882352941</v>
      </c>
      <c r="I21" s="88" t="s">
        <v>2</v>
      </c>
      <c r="J21" s="91">
        <f>'[1]MAC 2282'!Y4</f>
        <v>27</v>
      </c>
      <c r="K21" s="90">
        <f>J21/186</f>
        <v>0.14516129032258066</v>
      </c>
    </row>
    <row r="22" spans="1:15" ht="17.25" x14ac:dyDescent="0.3">
      <c r="A22" s="12" t="s">
        <v>3</v>
      </c>
      <c r="B22" s="14">
        <v>133</v>
      </c>
      <c r="C22" s="11">
        <f>B22/737</f>
        <v>0.18046132971506107</v>
      </c>
      <c r="E22" s="88" t="s">
        <v>3</v>
      </c>
      <c r="F22" s="91">
        <f>'[1]EGN 2095'!Y5</f>
        <v>6</v>
      </c>
      <c r="G22" s="90">
        <f>F22/136</f>
        <v>4.4117647058823532E-2</v>
      </c>
      <c r="I22" s="88" t="s">
        <v>3</v>
      </c>
      <c r="J22" s="91">
        <f>'[1]MAC 2282'!Y5</f>
        <v>14</v>
      </c>
      <c r="K22" s="90">
        <f>J22/186</f>
        <v>7.5268817204301078E-2</v>
      </c>
    </row>
    <row r="23" spans="1:15" ht="17.25" x14ac:dyDescent="0.3">
      <c r="A23" s="12" t="s">
        <v>4</v>
      </c>
      <c r="B23" s="14">
        <f>SUM(B20:B22)</f>
        <v>323</v>
      </c>
      <c r="C23" s="13">
        <f>B23/737</f>
        <v>0.43826322930800543</v>
      </c>
      <c r="E23" s="88" t="s">
        <v>4</v>
      </c>
      <c r="F23" s="91">
        <f>SUM(F20:F22)</f>
        <v>75</v>
      </c>
      <c r="G23" s="94">
        <f>F23/136</f>
        <v>0.55147058823529416</v>
      </c>
      <c r="I23" s="88" t="s">
        <v>4</v>
      </c>
      <c r="J23" s="91">
        <f>SUM(J20:J22)</f>
        <v>70</v>
      </c>
      <c r="K23" s="94">
        <f>J23/186</f>
        <v>0.37634408602150538</v>
      </c>
    </row>
    <row r="24" spans="1:15" ht="17.25" x14ac:dyDescent="0.3">
      <c r="A24" s="73"/>
      <c r="B24" s="73"/>
      <c r="C24" s="73"/>
      <c r="E24" s="73"/>
      <c r="F24" s="73"/>
      <c r="G24" s="73"/>
      <c r="I24" s="73"/>
      <c r="J24" s="73"/>
      <c r="K24" s="73"/>
    </row>
    <row r="25" spans="1:15" ht="17.25" x14ac:dyDescent="0.3">
      <c r="A25" s="136" t="s">
        <v>24</v>
      </c>
      <c r="B25" s="137"/>
      <c r="C25" s="138"/>
      <c r="E25" s="133" t="s">
        <v>14</v>
      </c>
      <c r="F25" s="134"/>
      <c r="G25" s="135"/>
      <c r="I25" s="136" t="s">
        <v>20</v>
      </c>
      <c r="J25" s="137"/>
      <c r="K25" s="138"/>
    </row>
    <row r="26" spans="1:15" ht="17.25" x14ac:dyDescent="0.3">
      <c r="A26" s="12" t="s">
        <v>1</v>
      </c>
      <c r="B26" s="14">
        <f>'[1]CHM 1025'!Y3</f>
        <v>1</v>
      </c>
      <c r="C26" s="11">
        <f>B26/51</f>
        <v>1.9607843137254902E-2</v>
      </c>
      <c r="E26" s="76" t="s">
        <v>1</v>
      </c>
      <c r="F26" s="78">
        <f>'[1]GLY 2010'!Y3</f>
        <v>16</v>
      </c>
      <c r="G26" s="77">
        <f>F26/143</f>
        <v>0.11188811188811189</v>
      </c>
      <c r="I26" s="12" t="s">
        <v>1</v>
      </c>
      <c r="J26" s="14">
        <f>'[1]MAC 2311'!Y3</f>
        <v>15</v>
      </c>
      <c r="K26" s="11">
        <f>J26/207</f>
        <v>7.2463768115942032E-2</v>
      </c>
    </row>
    <row r="27" spans="1:15" ht="17.25" x14ac:dyDescent="0.3">
      <c r="A27" s="12" t="s">
        <v>2</v>
      </c>
      <c r="B27" s="14">
        <f>'[1]CHM 1025'!Y4</f>
        <v>6</v>
      </c>
      <c r="C27" s="11">
        <f>B27/51</f>
        <v>0.11764705882352941</v>
      </c>
      <c r="E27" s="76" t="s">
        <v>2</v>
      </c>
      <c r="F27" s="75">
        <f>'[1]GLY 2010'!Y4</f>
        <v>26</v>
      </c>
      <c r="G27" s="77">
        <f>F27/143</f>
        <v>0.18181818181818182</v>
      </c>
      <c r="I27" s="12" t="s">
        <v>2</v>
      </c>
      <c r="J27" s="14">
        <f>'[1]MAC 2311'!Y4</f>
        <v>43</v>
      </c>
      <c r="K27" s="11">
        <f>J27/207</f>
        <v>0.20772946859903382</v>
      </c>
    </row>
    <row r="28" spans="1:15" ht="17.25" x14ac:dyDescent="0.3">
      <c r="A28" s="12" t="s">
        <v>3</v>
      </c>
      <c r="B28" s="14">
        <f>'[1]CHM 1025'!Y5</f>
        <v>9</v>
      </c>
      <c r="C28" s="11">
        <f>B28/51</f>
        <v>0.17647058823529413</v>
      </c>
      <c r="E28" s="76" t="s">
        <v>3</v>
      </c>
      <c r="F28" s="75">
        <f>'[1]GLY 2010'!Y5</f>
        <v>15</v>
      </c>
      <c r="G28" s="77">
        <f>F28/143</f>
        <v>0.1048951048951049</v>
      </c>
      <c r="I28" s="12" t="s">
        <v>3</v>
      </c>
      <c r="J28" s="14">
        <f>'[1]MAC 2311'!Y5</f>
        <v>49</v>
      </c>
      <c r="K28" s="11">
        <f>J28/207</f>
        <v>0.23671497584541062</v>
      </c>
    </row>
    <row r="29" spans="1:15" ht="17.25" x14ac:dyDescent="0.3">
      <c r="A29" s="12" t="s">
        <v>4</v>
      </c>
      <c r="B29" s="14">
        <f>SUM(B26:B28)</f>
        <v>16</v>
      </c>
      <c r="C29" s="13">
        <f>B29/51</f>
        <v>0.31372549019607843</v>
      </c>
      <c r="E29" s="76" t="s">
        <v>4</v>
      </c>
      <c r="F29" s="75">
        <f>SUM(F26:F28)</f>
        <v>57</v>
      </c>
      <c r="G29" s="74">
        <f>F29/143</f>
        <v>0.39860139860139859</v>
      </c>
      <c r="I29" s="12" t="s">
        <v>4</v>
      </c>
      <c r="J29" s="14">
        <f>SUM(J26:J28)</f>
        <v>107</v>
      </c>
      <c r="K29" s="13">
        <f>J29/207</f>
        <v>0.51690821256038644</v>
      </c>
    </row>
    <row r="31" spans="1:15" ht="17.25" x14ac:dyDescent="0.3">
      <c r="A31" s="133" t="s">
        <v>8</v>
      </c>
      <c r="B31" s="134"/>
      <c r="C31" s="135"/>
      <c r="E31" s="133" t="s">
        <v>15</v>
      </c>
      <c r="F31" s="134"/>
      <c r="G31" s="135"/>
      <c r="I31" s="133" t="s">
        <v>25</v>
      </c>
      <c r="J31" s="134"/>
      <c r="K31" s="135"/>
    </row>
    <row r="32" spans="1:15" ht="17.25" x14ac:dyDescent="0.3">
      <c r="A32" s="76" t="s">
        <v>1</v>
      </c>
      <c r="B32" s="78">
        <f>'[1]CHM 2045'!Y3</f>
        <v>55</v>
      </c>
      <c r="C32" s="77">
        <f>B32/446</f>
        <v>0.12331838565022421</v>
      </c>
      <c r="E32" s="76" t="s">
        <v>1</v>
      </c>
      <c r="F32" s="78">
        <f>'[1]GLY 2100'!Y4</f>
        <v>10</v>
      </c>
      <c r="G32" s="77">
        <f>F32/134</f>
        <v>7.4626865671641784E-2</v>
      </c>
      <c r="I32" s="80" t="s">
        <v>1</v>
      </c>
      <c r="J32" s="81">
        <v>13</v>
      </c>
      <c r="K32" s="82">
        <v>4.1666666666666664E-2</v>
      </c>
    </row>
    <row r="33" spans="1:11" ht="17.25" x14ac:dyDescent="0.3">
      <c r="A33" s="76" t="s">
        <v>2</v>
      </c>
      <c r="B33" s="75">
        <f>'[1]CHM 2045'!Y4</f>
        <v>92</v>
      </c>
      <c r="C33" s="77">
        <f>B33/446</f>
        <v>0.20627802690582961</v>
      </c>
      <c r="E33" s="76" t="s">
        <v>2</v>
      </c>
      <c r="F33" s="75">
        <f>'[1]GLY 2100'!Y5</f>
        <v>40</v>
      </c>
      <c r="G33" s="77">
        <f>F33/134</f>
        <v>0.29850746268656714</v>
      </c>
      <c r="I33" s="80" t="s">
        <v>2</v>
      </c>
      <c r="J33" s="83">
        <v>28</v>
      </c>
      <c r="K33" s="82">
        <v>8.9743589743589744E-2</v>
      </c>
    </row>
    <row r="34" spans="1:11" ht="17.25" x14ac:dyDescent="0.3">
      <c r="A34" s="76" t="s">
        <v>3</v>
      </c>
      <c r="B34" s="75">
        <f>'[1]CHM 2045'!Y5</f>
        <v>31</v>
      </c>
      <c r="C34" s="77">
        <f>B34/446</f>
        <v>6.9506726457399109E-2</v>
      </c>
      <c r="E34" s="76" t="s">
        <v>3</v>
      </c>
      <c r="F34" s="75">
        <f>'[1]GLY 2100'!Y6</f>
        <v>16</v>
      </c>
      <c r="G34" s="77">
        <f>F34/134</f>
        <v>0.11940298507462686</v>
      </c>
      <c r="I34" s="80" t="s">
        <v>3</v>
      </c>
      <c r="J34" s="83">
        <v>16</v>
      </c>
      <c r="K34" s="82">
        <v>5.128205128205128E-2</v>
      </c>
    </row>
    <row r="35" spans="1:11" ht="17.25" x14ac:dyDescent="0.3">
      <c r="A35" s="76" t="s">
        <v>4</v>
      </c>
      <c r="B35" s="75">
        <f>SUM(B32:B34)</f>
        <v>178</v>
      </c>
      <c r="C35" s="74">
        <f>B35/446</f>
        <v>0.3991031390134529</v>
      </c>
      <c r="E35" s="76" t="s">
        <v>4</v>
      </c>
      <c r="F35" s="75">
        <f>SUM(F32:F34)</f>
        <v>66</v>
      </c>
      <c r="G35" s="74">
        <f>F35/134</f>
        <v>0.4925373134328358</v>
      </c>
      <c r="I35" s="80" t="s">
        <v>4</v>
      </c>
      <c r="J35" s="83">
        <v>57</v>
      </c>
      <c r="K35" s="84">
        <v>0.18269230769230768</v>
      </c>
    </row>
  </sheetData>
  <mergeCells count="21">
    <mergeCell ref="M1:O1"/>
    <mergeCell ref="M7:O7"/>
    <mergeCell ref="E1:G1"/>
    <mergeCell ref="I1:K1"/>
    <mergeCell ref="I7:K7"/>
    <mergeCell ref="I13:K13"/>
    <mergeCell ref="I19:K19"/>
    <mergeCell ref="I25:K25"/>
    <mergeCell ref="I31:K31"/>
    <mergeCell ref="M13:O13"/>
    <mergeCell ref="E31:G31"/>
    <mergeCell ref="E7:G7"/>
    <mergeCell ref="E13:G13"/>
    <mergeCell ref="E19:G19"/>
    <mergeCell ref="E25:G25"/>
    <mergeCell ref="A1:C1"/>
    <mergeCell ref="A7:C7"/>
    <mergeCell ref="A13:C13"/>
    <mergeCell ref="A19:C19"/>
    <mergeCell ref="A31:C31"/>
    <mergeCell ref="A25:C25"/>
  </mergeCells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0"/>
  <sheetViews>
    <sheetView tabSelected="1" topLeftCell="A28" zoomScaleNormal="100" workbookViewId="0">
      <selection activeCell="P35" sqref="P35"/>
    </sheetView>
  </sheetViews>
  <sheetFormatPr defaultRowHeight="15" x14ac:dyDescent="0.25"/>
  <cols>
    <col min="1" max="1" width="16.5703125" customWidth="1"/>
    <col min="2" max="2" width="14.42578125" customWidth="1"/>
    <col min="3" max="3" width="12.85546875" customWidth="1"/>
    <col min="4" max="4" width="10.42578125" style="97" bestFit="1" customWidth="1"/>
    <col min="5" max="5" width="4.5703125" customWidth="1"/>
    <col min="6" max="6" width="22.5703125" customWidth="1"/>
    <col min="7" max="7" width="6.140625" customWidth="1"/>
    <col min="8" max="8" width="2.140625" customWidth="1"/>
  </cols>
  <sheetData>
    <row r="1" spans="1:7" s="125" customFormat="1" ht="18" customHeight="1" thickBot="1" x14ac:dyDescent="0.3">
      <c r="C1" s="124" t="s">
        <v>93</v>
      </c>
    </row>
    <row r="2" spans="1:7" ht="33" customHeight="1" thickBot="1" x14ac:dyDescent="0.3">
      <c r="A2" s="103" t="s">
        <v>26</v>
      </c>
      <c r="B2" s="104" t="s">
        <v>63</v>
      </c>
      <c r="C2" s="104" t="s">
        <v>64</v>
      </c>
      <c r="D2" s="105" t="s">
        <v>27</v>
      </c>
      <c r="E2" s="98"/>
      <c r="F2" s="139" t="s">
        <v>66</v>
      </c>
      <c r="G2" s="140"/>
    </row>
    <row r="3" spans="1:7" x14ac:dyDescent="0.25">
      <c r="A3" s="107" t="s">
        <v>28</v>
      </c>
      <c r="B3" s="108">
        <v>7.0000000000000007E-2</v>
      </c>
      <c r="C3" s="108">
        <v>0.04</v>
      </c>
      <c r="D3" s="109">
        <v>-0.03</v>
      </c>
      <c r="F3" s="106" t="s">
        <v>40</v>
      </c>
      <c r="G3" s="102">
        <v>0.08</v>
      </c>
    </row>
    <row r="4" spans="1:7" x14ac:dyDescent="0.25">
      <c r="A4" s="110" t="s">
        <v>29</v>
      </c>
      <c r="B4" s="111">
        <v>0.05</v>
      </c>
      <c r="C4" s="111">
        <v>7.0000000000000007E-2</v>
      </c>
      <c r="D4" s="112" t="s">
        <v>49</v>
      </c>
      <c r="F4" s="86" t="s">
        <v>39</v>
      </c>
      <c r="G4" s="79">
        <v>0.11</v>
      </c>
    </row>
    <row r="5" spans="1:7" x14ac:dyDescent="0.25">
      <c r="A5" s="110" t="s">
        <v>30</v>
      </c>
      <c r="B5" s="111">
        <v>0.3</v>
      </c>
      <c r="C5" s="111">
        <v>0.26</v>
      </c>
      <c r="D5" s="113" t="s">
        <v>50</v>
      </c>
      <c r="F5" s="141" t="s">
        <v>41</v>
      </c>
      <c r="G5" s="141"/>
    </row>
    <row r="6" spans="1:7" x14ac:dyDescent="0.25">
      <c r="A6" s="110" t="s">
        <v>31</v>
      </c>
      <c r="B6" s="111">
        <v>0.19</v>
      </c>
      <c r="C6" s="111">
        <v>0.18</v>
      </c>
      <c r="D6" s="113" t="s">
        <v>51</v>
      </c>
    </row>
    <row r="7" spans="1:7" x14ac:dyDescent="0.25">
      <c r="A7" s="110" t="s">
        <v>32</v>
      </c>
      <c r="B7" s="111">
        <v>0.11</v>
      </c>
      <c r="C7" s="111">
        <v>7.0000000000000007E-2</v>
      </c>
      <c r="D7" s="113" t="s">
        <v>50</v>
      </c>
    </row>
    <row r="8" spans="1:7" x14ac:dyDescent="0.25">
      <c r="A8" s="114" t="s">
        <v>33</v>
      </c>
      <c r="B8" s="111">
        <v>0.03</v>
      </c>
      <c r="C8" s="111">
        <v>0.13</v>
      </c>
      <c r="D8" s="112" t="s">
        <v>53</v>
      </c>
    </row>
    <row r="9" spans="1:7" x14ac:dyDescent="0.25">
      <c r="A9" s="114" t="s">
        <v>34</v>
      </c>
      <c r="B9" s="111">
        <v>0.13</v>
      </c>
      <c r="C9" s="111">
        <v>0.36</v>
      </c>
      <c r="D9" s="112" t="s">
        <v>54</v>
      </c>
    </row>
    <row r="10" spans="1:7" x14ac:dyDescent="0.25">
      <c r="A10" s="114" t="s">
        <v>35</v>
      </c>
      <c r="B10" s="111">
        <v>0.03</v>
      </c>
      <c r="C10" s="111">
        <v>0.32</v>
      </c>
      <c r="D10" s="112" t="s">
        <v>55</v>
      </c>
    </row>
    <row r="11" spans="1:7" s="85" customFormat="1" x14ac:dyDescent="0.25">
      <c r="A11" s="110" t="s">
        <v>38</v>
      </c>
      <c r="B11" s="111">
        <v>0.03</v>
      </c>
      <c r="C11" s="111">
        <v>0.04</v>
      </c>
      <c r="D11" s="112" t="s">
        <v>56</v>
      </c>
    </row>
    <row r="12" spans="1:7" x14ac:dyDescent="0.25">
      <c r="A12" s="110" t="s">
        <v>36</v>
      </c>
      <c r="B12" s="111">
        <v>0.17</v>
      </c>
      <c r="C12" s="111">
        <v>0.1</v>
      </c>
      <c r="D12" s="113" t="s">
        <v>57</v>
      </c>
    </row>
    <row r="13" spans="1:7" x14ac:dyDescent="0.25">
      <c r="A13" s="110" t="s">
        <v>37</v>
      </c>
      <c r="B13" s="111">
        <v>0.14000000000000001</v>
      </c>
      <c r="C13" s="111">
        <v>0.12</v>
      </c>
      <c r="D13" s="113" t="s">
        <v>59</v>
      </c>
    </row>
    <row r="14" spans="1:7" x14ac:dyDescent="0.25">
      <c r="A14" s="110" t="s">
        <v>42</v>
      </c>
      <c r="B14" s="111">
        <v>7.0000000000000007E-2</v>
      </c>
      <c r="C14" s="111">
        <v>0.1</v>
      </c>
      <c r="D14" s="112" t="s">
        <v>58</v>
      </c>
    </row>
    <row r="15" spans="1:7" x14ac:dyDescent="0.25">
      <c r="A15" s="110" t="s">
        <v>43</v>
      </c>
      <c r="B15" s="111">
        <v>0.08</v>
      </c>
      <c r="C15" s="111">
        <v>0.1</v>
      </c>
      <c r="D15" s="112" t="s">
        <v>49</v>
      </c>
    </row>
    <row r="16" spans="1:7" x14ac:dyDescent="0.25">
      <c r="A16" s="110" t="s">
        <v>65</v>
      </c>
      <c r="B16" s="111">
        <v>0.14000000000000001</v>
      </c>
      <c r="C16" s="111">
        <v>0.04</v>
      </c>
      <c r="D16" s="115" t="s">
        <v>60</v>
      </c>
    </row>
    <row r="17" spans="1:7" x14ac:dyDescent="0.25">
      <c r="A17" s="110" t="s">
        <v>44</v>
      </c>
      <c r="B17" s="111">
        <v>0.01</v>
      </c>
      <c r="C17" s="111">
        <v>0.08</v>
      </c>
      <c r="D17" s="112" t="s">
        <v>61</v>
      </c>
    </row>
    <row r="18" spans="1:7" x14ac:dyDescent="0.25">
      <c r="A18" s="114" t="s">
        <v>45</v>
      </c>
      <c r="B18" s="111">
        <v>0.09</v>
      </c>
      <c r="C18" s="111">
        <v>0.24</v>
      </c>
      <c r="D18" s="112" t="s">
        <v>62</v>
      </c>
    </row>
    <row r="19" spans="1:7" x14ac:dyDescent="0.25">
      <c r="A19" s="110" t="s">
        <v>46</v>
      </c>
      <c r="B19" s="111">
        <v>0</v>
      </c>
      <c r="C19" s="111">
        <v>0.04</v>
      </c>
      <c r="D19" s="112" t="s">
        <v>52</v>
      </c>
    </row>
    <row r="20" spans="1:7" x14ac:dyDescent="0.25">
      <c r="A20" s="110" t="s">
        <v>47</v>
      </c>
      <c r="B20" s="111">
        <v>0.14000000000000001</v>
      </c>
      <c r="C20" s="111">
        <v>0.16</v>
      </c>
      <c r="D20" s="112" t="s">
        <v>49</v>
      </c>
    </row>
    <row r="21" spans="1:7" x14ac:dyDescent="0.25">
      <c r="A21" s="110" t="s">
        <v>48</v>
      </c>
      <c r="B21" s="111">
        <v>0.04</v>
      </c>
      <c r="C21" s="111">
        <v>0.05</v>
      </c>
      <c r="D21" s="112" t="s">
        <v>56</v>
      </c>
    </row>
    <row r="22" spans="1:7" x14ac:dyDescent="0.25">
      <c r="A22" s="126" t="s">
        <v>71</v>
      </c>
      <c r="B22" s="116"/>
      <c r="C22" s="116"/>
      <c r="D22" s="117"/>
    </row>
    <row r="23" spans="1:7" ht="10.5" customHeight="1" x14ac:dyDescent="0.25"/>
    <row r="24" spans="1:7" ht="30" x14ac:dyDescent="0.25">
      <c r="A24" s="99" t="s">
        <v>26</v>
      </c>
      <c r="B24" s="100" t="s">
        <v>67</v>
      </c>
      <c r="C24" s="100" t="s">
        <v>68</v>
      </c>
      <c r="D24" s="101" t="s">
        <v>27</v>
      </c>
    </row>
    <row r="25" spans="1:7" ht="13.5" customHeight="1" x14ac:dyDescent="0.25">
      <c r="A25" s="118" t="s">
        <v>28</v>
      </c>
      <c r="B25" s="119">
        <v>43</v>
      </c>
      <c r="C25" s="119">
        <v>22</v>
      </c>
      <c r="D25" s="115" t="s">
        <v>90</v>
      </c>
    </row>
    <row r="26" spans="1:7" ht="13.5" customHeight="1" x14ac:dyDescent="0.25">
      <c r="A26" s="118" t="s">
        <v>29</v>
      </c>
      <c r="B26" s="119">
        <v>23</v>
      </c>
      <c r="C26" s="119">
        <v>37</v>
      </c>
      <c r="D26" s="115" t="s">
        <v>89</v>
      </c>
    </row>
    <row r="27" spans="1:7" ht="13.5" customHeight="1" x14ac:dyDescent="0.25">
      <c r="A27" s="118" t="s">
        <v>30</v>
      </c>
      <c r="B27" s="119">
        <v>90</v>
      </c>
      <c r="C27" s="119">
        <v>60</v>
      </c>
      <c r="D27" s="115" t="s">
        <v>88</v>
      </c>
    </row>
    <row r="28" spans="1:7" ht="13.5" customHeight="1" x14ac:dyDescent="0.25">
      <c r="A28" s="118" t="s">
        <v>31</v>
      </c>
      <c r="B28" s="119">
        <v>159</v>
      </c>
      <c r="C28" s="119">
        <v>133</v>
      </c>
      <c r="D28" s="115" t="s">
        <v>87</v>
      </c>
      <c r="G28" s="98"/>
    </row>
    <row r="29" spans="1:7" ht="13.5" customHeight="1" x14ac:dyDescent="0.25">
      <c r="A29" s="118" t="s">
        <v>32</v>
      </c>
      <c r="B29" s="119">
        <v>62</v>
      </c>
      <c r="C29" s="119">
        <v>31</v>
      </c>
      <c r="D29" s="115" t="s">
        <v>86</v>
      </c>
    </row>
    <row r="30" spans="1:7" ht="13.5" customHeight="1" x14ac:dyDescent="0.25">
      <c r="A30" s="118" t="s">
        <v>33</v>
      </c>
      <c r="B30" s="119">
        <v>22</v>
      </c>
      <c r="C30" s="119">
        <v>57</v>
      </c>
      <c r="D30" s="115" t="s">
        <v>85</v>
      </c>
    </row>
    <row r="31" spans="1:7" ht="13.5" customHeight="1" x14ac:dyDescent="0.25">
      <c r="A31" s="118" t="s">
        <v>34</v>
      </c>
      <c r="B31" s="119">
        <v>54</v>
      </c>
      <c r="C31" s="119">
        <v>122</v>
      </c>
      <c r="D31" s="115" t="s">
        <v>84</v>
      </c>
    </row>
    <row r="32" spans="1:7" ht="13.5" customHeight="1" x14ac:dyDescent="0.25">
      <c r="A32" s="118" t="s">
        <v>35</v>
      </c>
      <c r="B32" s="119">
        <v>13</v>
      </c>
      <c r="C32" s="119">
        <v>79</v>
      </c>
      <c r="D32" s="115" t="s">
        <v>83</v>
      </c>
    </row>
    <row r="33" spans="1:4" ht="13.5" customHeight="1" x14ac:dyDescent="0.25">
      <c r="A33" s="118" t="s">
        <v>38</v>
      </c>
      <c r="B33" s="119">
        <v>6</v>
      </c>
      <c r="C33" s="119">
        <v>6</v>
      </c>
      <c r="D33" s="115" t="s">
        <v>82</v>
      </c>
    </row>
    <row r="34" spans="1:4" ht="13.5" customHeight="1" x14ac:dyDescent="0.25">
      <c r="A34" s="118" t="s">
        <v>36</v>
      </c>
      <c r="B34" s="119">
        <v>24</v>
      </c>
      <c r="C34" s="119">
        <v>15</v>
      </c>
      <c r="D34" s="115" t="s">
        <v>81</v>
      </c>
    </row>
    <row r="35" spans="1:4" ht="13.5" customHeight="1" x14ac:dyDescent="0.25">
      <c r="A35" s="118" t="s">
        <v>37</v>
      </c>
      <c r="B35" s="119">
        <v>30</v>
      </c>
      <c r="C35" s="119">
        <v>16</v>
      </c>
      <c r="D35" s="115" t="s">
        <v>80</v>
      </c>
    </row>
    <row r="36" spans="1:4" ht="13.5" customHeight="1" x14ac:dyDescent="0.25">
      <c r="A36" s="118" t="s">
        <v>42</v>
      </c>
      <c r="B36" s="119">
        <v>48</v>
      </c>
      <c r="C36" s="119">
        <v>69</v>
      </c>
      <c r="D36" s="115" t="s">
        <v>79</v>
      </c>
    </row>
    <row r="37" spans="1:4" ht="13.5" customHeight="1" x14ac:dyDescent="0.25">
      <c r="A37" s="118" t="s">
        <v>43</v>
      </c>
      <c r="B37" s="119">
        <v>81</v>
      </c>
      <c r="C37" s="119">
        <v>98</v>
      </c>
      <c r="D37" s="115" t="s">
        <v>78</v>
      </c>
    </row>
    <row r="38" spans="1:4" ht="13.5" customHeight="1" x14ac:dyDescent="0.25">
      <c r="A38" s="118" t="s">
        <v>65</v>
      </c>
      <c r="B38" s="119">
        <v>26</v>
      </c>
      <c r="C38" s="119">
        <v>7</v>
      </c>
      <c r="D38" s="115" t="s">
        <v>77</v>
      </c>
    </row>
    <row r="39" spans="1:4" ht="13.5" customHeight="1" x14ac:dyDescent="0.25">
      <c r="A39" s="118" t="s">
        <v>44</v>
      </c>
      <c r="B39" s="119">
        <v>2</v>
      </c>
      <c r="C39" s="119">
        <v>14</v>
      </c>
      <c r="D39" s="115" t="s">
        <v>76</v>
      </c>
    </row>
    <row r="40" spans="1:4" ht="13.5" customHeight="1" x14ac:dyDescent="0.25">
      <c r="A40" s="118" t="s">
        <v>45</v>
      </c>
      <c r="B40" s="119">
        <v>19</v>
      </c>
      <c r="C40" s="119">
        <v>49</v>
      </c>
      <c r="D40" s="115" t="s">
        <v>75</v>
      </c>
    </row>
    <row r="41" spans="1:4" ht="13.5" customHeight="1" x14ac:dyDescent="0.25">
      <c r="A41" s="118" t="s">
        <v>46</v>
      </c>
      <c r="B41" s="119">
        <v>4</v>
      </c>
      <c r="C41" s="119">
        <v>31</v>
      </c>
      <c r="D41" s="115" t="s">
        <v>74</v>
      </c>
    </row>
    <row r="42" spans="1:4" ht="13.5" customHeight="1" x14ac:dyDescent="0.25">
      <c r="A42" s="118" t="s">
        <v>47</v>
      </c>
      <c r="B42" s="119">
        <v>98</v>
      </c>
      <c r="C42" s="119">
        <v>60</v>
      </c>
      <c r="D42" s="115" t="s">
        <v>73</v>
      </c>
    </row>
    <row r="43" spans="1:4" ht="13.5" customHeight="1" x14ac:dyDescent="0.25">
      <c r="A43" s="110" t="s">
        <v>48</v>
      </c>
      <c r="B43" s="119">
        <v>40</v>
      </c>
      <c r="C43" s="119">
        <v>49</v>
      </c>
      <c r="D43" s="115" t="s">
        <v>72</v>
      </c>
    </row>
    <row r="44" spans="1:4" s="85" customFormat="1" x14ac:dyDescent="0.25">
      <c r="A44" s="120" t="s">
        <v>91</v>
      </c>
      <c r="B44" s="119">
        <f>SUM(B25:B43)</f>
        <v>844</v>
      </c>
      <c r="C44" s="119">
        <f>SUM(C25:C43)</f>
        <v>955</v>
      </c>
      <c r="D44" s="115" t="s">
        <v>92</v>
      </c>
    </row>
    <row r="45" spans="1:4" ht="29.25" customHeight="1" x14ac:dyDescent="0.25">
      <c r="A45" s="121" t="s">
        <v>69</v>
      </c>
      <c r="B45" s="122" t="s">
        <v>94</v>
      </c>
      <c r="C45" s="123">
        <v>3246</v>
      </c>
      <c r="D45" s="115" t="s">
        <v>96</v>
      </c>
    </row>
    <row r="46" spans="1:4" x14ac:dyDescent="0.25">
      <c r="A46" s="120" t="s">
        <v>70</v>
      </c>
      <c r="B46" s="122" t="s">
        <v>95</v>
      </c>
      <c r="C46" s="123">
        <v>17782</v>
      </c>
      <c r="D46" s="115" t="s">
        <v>97</v>
      </c>
    </row>
    <row r="49" spans="1:2" x14ac:dyDescent="0.25">
      <c r="A49" s="85" t="s">
        <v>98</v>
      </c>
      <c r="B49" s="85"/>
    </row>
    <row r="50" spans="1:2" x14ac:dyDescent="0.25">
      <c r="A50" s="85"/>
      <c r="B50" s="85"/>
    </row>
  </sheetData>
  <mergeCells count="2">
    <mergeCell ref="F2:G2"/>
    <mergeCell ref="F5:G5"/>
  </mergeCells>
  <pageMargins left="0.7" right="0.7" top="0.75" bottom="0.5" header="0.3" footer="0.3"/>
  <pageSetup orientation="portrait" r:id="rId1"/>
  <ignoredErrors>
    <ignoredError sqref="D4 C5:D5 D6:D20 D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2012 Totals</vt:lpstr>
      <vt:lpstr>Spring 2013 Totals</vt:lpstr>
      <vt:lpstr>Side-By-Side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ELAM, JESSICA M.</dc:creator>
  <cp:lastModifiedBy>Jennifer Bebergal</cp:lastModifiedBy>
  <cp:lastPrinted>2013-05-29T13:15:03Z</cp:lastPrinted>
  <dcterms:created xsi:type="dcterms:W3CDTF">2013-05-28T21:03:50Z</dcterms:created>
  <dcterms:modified xsi:type="dcterms:W3CDTF">2013-05-29T17:23:23Z</dcterms:modified>
</cp:coreProperties>
</file>