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ontrol" sheetId="1" r:id="rId3"/>
    <sheet state="visible" name="Experiment" sheetId="2" r:id="rId4"/>
    <sheet state="visible" name="notnull_Control" sheetId="3" r:id="rId5"/>
    <sheet state="visible" name="notnull_Experiment" sheetId="4" r:id="rId6"/>
  </sheets>
  <definedNames/>
  <calcPr/>
</workbook>
</file>

<file path=xl/sharedStrings.xml><?xml version="1.0" encoding="utf-8"?>
<sst xmlns="http://schemas.openxmlformats.org/spreadsheetml/2006/main" count="193" uniqueCount="82">
  <si>
    <t>Date</t>
  </si>
  <si>
    <t>Pageviews</t>
  </si>
  <si>
    <t>Clicks</t>
  </si>
  <si>
    <t>Enrollments</t>
  </si>
  <si>
    <t>Payments</t>
  </si>
  <si>
    <t>Sat, Oct 11</t>
  </si>
  <si>
    <t>Enrollments, ctrl</t>
  </si>
  <si>
    <t>Sun, Oct 12</t>
  </si>
  <si>
    <t>Mon, Oct 13</t>
  </si>
  <si>
    <t>Tue, Oct 14</t>
  </si>
  <si>
    <t>Wed, Oct 15</t>
  </si>
  <si>
    <t>Thu, Oct 16</t>
  </si>
  <si>
    <t>Fri, Oct 17</t>
  </si>
  <si>
    <t>Sat, Oct 18</t>
  </si>
  <si>
    <t>Payments, ctrl</t>
  </si>
  <si>
    <t>GC, exp</t>
  </si>
  <si>
    <t>Sun, Oct 19</t>
  </si>
  <si>
    <t>Mon, Oct 20</t>
  </si>
  <si>
    <t>GC, ctrl</t>
  </si>
  <si>
    <t>Tue, Oct 21</t>
  </si>
  <si>
    <t>GC, exp-ctrl</t>
  </si>
  <si>
    <t>NC, exp</t>
  </si>
  <si>
    <t>NC, ctrl</t>
  </si>
  <si>
    <t>NC, exp-ctrl</t>
  </si>
  <si>
    <t>Wed, Oct 22</t>
  </si>
  <si>
    <t>Thu, Oct 23</t>
  </si>
  <si>
    <t>Fri, Oct 24</t>
  </si>
  <si>
    <t>Sat, Oct 25</t>
  </si>
  <si>
    <t>Sun, Oct 26</t>
  </si>
  <si>
    <t>Mon, Oct 27</t>
  </si>
  <si>
    <t>Tue, Oct 28</t>
  </si>
  <si>
    <t>Wed, Oct 29</t>
  </si>
  <si>
    <t>Thu, Oct 30</t>
  </si>
  <si>
    <t>Fri, Oct 31</t>
  </si>
  <si>
    <t>Sat, Nov 1</t>
  </si>
  <si>
    <t>Sun, Nov 2</t>
  </si>
  <si>
    <t>Mon, Nov 3</t>
  </si>
  <si>
    <t>Tue, Nov 4</t>
  </si>
  <si>
    <t>Wed, Nov 5</t>
  </si>
  <si>
    <t>Thu, Nov 6</t>
  </si>
  <si>
    <t>Fri, Nov 7</t>
  </si>
  <si>
    <t>Sat, Nov 8</t>
  </si>
  <si>
    <t>Sun, Nov 9</t>
  </si>
  <si>
    <t>Mon, Nov 10</t>
  </si>
  <si>
    <t>Tue, Nov 11</t>
  </si>
  <si>
    <t>Wed, Nov 12</t>
  </si>
  <si>
    <t>Thu, Nov 13</t>
  </si>
  <si>
    <t>Fri, Nov 14</t>
  </si>
  <si>
    <t>Sat, Nov 15</t>
  </si>
  <si>
    <t>Sun, Nov 16</t>
  </si>
  <si>
    <t>Sanity check</t>
  </si>
  <si>
    <t>Totals</t>
  </si>
  <si>
    <t>Totals for control</t>
  </si>
  <si>
    <t>Totals for experiment</t>
  </si>
  <si>
    <t>Totals for control+exp (total)</t>
  </si>
  <si>
    <t>Proportion of control-to-total</t>
  </si>
  <si>
    <t>Expected</t>
  </si>
  <si>
    <t>SE</t>
  </si>
  <si>
    <t>ME</t>
  </si>
  <si>
    <t>UB</t>
  </si>
  <si>
    <t>LB</t>
  </si>
  <si>
    <t>CTP, control</t>
  </si>
  <si>
    <t>CTP, exper</t>
  </si>
  <si>
    <t>difference CTP_exp-CTP_ctrl</t>
  </si>
  <si>
    <t>CTP, pooled</t>
  </si>
  <si>
    <t>SE CTP_ctrl</t>
  </si>
  <si>
    <t>ME CTP_ctrl</t>
  </si>
  <si>
    <t>UB CTP_ctrl</t>
  </si>
  <si>
    <t>LB CTP_ctrl</t>
  </si>
  <si>
    <t>Number of successes</t>
  </si>
  <si>
    <t>Total number</t>
  </si>
  <si>
    <t>GC (enrolled/clicks) control</t>
  </si>
  <si>
    <t>GC (enrolled/clicks) exp</t>
  </si>
  <si>
    <t>GC_exp-GC_ctrl</t>
  </si>
  <si>
    <t>d_min</t>
  </si>
  <si>
    <t>p_hat_pooled</t>
  </si>
  <si>
    <t>SE pooled</t>
  </si>
  <si>
    <t>stat_sign?</t>
  </si>
  <si>
    <t>pract_sign?</t>
  </si>
  <si>
    <t>NC (payments/clicks) control</t>
  </si>
  <si>
    <t>NC (payments/clicks) exp</t>
  </si>
  <si>
    <t>NC_exp-NC_ctrl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</si>
</sst>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"/>
  </numFmts>
  <fonts count="5">
    <font>
      <sz val="10.0"/>
      <color rgb="FF000000"/>
      <name val="Arial"/>
    </font>
    <font>
      <sz val="10.0"/>
    </font>
    <font/>
    <font>
      <b/>
      <sz val="10.0"/>
    </font>
    <font>
      <b/>
    </font>
  </fonts>
  <fills count="2">
    <fill>
      <patternFill patternType="none"/>
    </fill>
    <fill>
      <patternFill patternType="lightGray"/>
    </fill>
  </fills>
  <borders count="2">
    <border>
      <left/>
      <right/>
      <top/>
      <bottom/>
    </border>
    <border>
      <left/>
      <right/>
      <top/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1" numFmtId="0" xfId="0" applyAlignment="1" applyFont="1">
      <alignment horizontal="right"/>
    </xf>
    <xf borderId="0" fillId="0" fontId="1" numFmtId="0" xfId="0" applyAlignment="1" applyFont="1">
      <alignment/>
    </xf>
    <xf borderId="0" fillId="0" fontId="2" numFmtId="0" xfId="0" applyAlignment="1" applyFont="1">
      <alignment/>
    </xf>
    <xf borderId="0" fillId="0" fontId="1" numFmtId="0" xfId="0" applyFont="1"/>
    <xf borderId="1" fillId="0" fontId="3" numFmtId="0" xfId="0" applyAlignment="1" applyBorder="1" applyFont="1">
      <alignment horizontal="center"/>
    </xf>
    <xf borderId="1" fillId="0" fontId="2" numFmtId="0" xfId="0" applyBorder="1" applyFont="1"/>
    <xf borderId="0" fillId="0" fontId="4" numFmtId="0" xfId="0" applyAlignment="1" applyFont="1">
      <alignment/>
    </xf>
    <xf borderId="0" fillId="0" fontId="3" numFmtId="0" xfId="0" applyAlignment="1" applyFont="1">
      <alignment/>
    </xf>
    <xf borderId="0" fillId="0" fontId="2" numFmtId="164" xfId="0" applyAlignment="1" applyFont="1" applyNumberFormat="1">
      <alignment/>
    </xf>
    <xf borderId="0" fillId="0" fontId="2" numFmtId="164" xfId="0" applyFont="1" applyNumberFormat="1"/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8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1" t="s">
        <v>5</v>
      </c>
      <c r="B2" s="2">
        <v>7723.0</v>
      </c>
      <c r="C2" s="2">
        <v>687.0</v>
      </c>
      <c r="D2" s="2">
        <v>134.0</v>
      </c>
      <c r="E2" s="2">
        <v>70.0</v>
      </c>
    </row>
    <row r="3">
      <c r="A3" s="1" t="s">
        <v>7</v>
      </c>
      <c r="B3" s="2">
        <v>9102.0</v>
      </c>
      <c r="C3" s="2">
        <v>779.0</v>
      </c>
      <c r="D3" s="2">
        <v>147.0</v>
      </c>
      <c r="E3" s="2">
        <v>70.0</v>
      </c>
    </row>
    <row r="4">
      <c r="A4" s="1" t="s">
        <v>8</v>
      </c>
      <c r="B4" s="2">
        <v>10511.0</v>
      </c>
      <c r="C4" s="2">
        <v>909.0</v>
      </c>
      <c r="D4" s="2">
        <v>167.0</v>
      </c>
      <c r="E4" s="2">
        <v>95.0</v>
      </c>
    </row>
    <row r="5">
      <c r="A5" s="1" t="s">
        <v>9</v>
      </c>
      <c r="B5" s="2">
        <v>9871.0</v>
      </c>
      <c r="C5" s="2">
        <v>836.0</v>
      </c>
      <c r="D5" s="2">
        <v>156.0</v>
      </c>
      <c r="E5" s="2">
        <v>105.0</v>
      </c>
    </row>
    <row r="6">
      <c r="A6" s="1" t="s">
        <v>10</v>
      </c>
      <c r="B6" s="2">
        <v>10014.0</v>
      </c>
      <c r="C6" s="2">
        <v>837.0</v>
      </c>
      <c r="D6" s="2">
        <v>163.0</v>
      </c>
      <c r="E6" s="2">
        <v>64.0</v>
      </c>
    </row>
    <row r="7">
      <c r="A7" s="1" t="s">
        <v>11</v>
      </c>
      <c r="B7" s="2">
        <v>9670.0</v>
      </c>
      <c r="C7" s="2">
        <v>823.0</v>
      </c>
      <c r="D7" s="2">
        <v>138.0</v>
      </c>
      <c r="E7" s="2">
        <v>82.0</v>
      </c>
    </row>
    <row r="8">
      <c r="A8" s="1" t="s">
        <v>12</v>
      </c>
      <c r="B8" s="2">
        <v>9008.0</v>
      </c>
      <c r="C8" s="2">
        <v>748.0</v>
      </c>
      <c r="D8" s="2">
        <v>146.0</v>
      </c>
      <c r="E8" s="2">
        <v>76.0</v>
      </c>
    </row>
    <row r="9">
      <c r="A9" s="1" t="s">
        <v>13</v>
      </c>
      <c r="B9" s="2">
        <v>7434.0</v>
      </c>
      <c r="C9" s="2">
        <v>632.0</v>
      </c>
      <c r="D9" s="2">
        <v>110.0</v>
      </c>
      <c r="E9" s="2">
        <v>70.0</v>
      </c>
    </row>
    <row r="10">
      <c r="A10" s="1" t="s">
        <v>16</v>
      </c>
      <c r="B10" s="2">
        <v>8459.0</v>
      </c>
      <c r="C10" s="2">
        <v>691.0</v>
      </c>
      <c r="D10" s="2">
        <v>131.0</v>
      </c>
      <c r="E10" s="2">
        <v>60.0</v>
      </c>
    </row>
    <row r="11">
      <c r="A11" s="1" t="s">
        <v>17</v>
      </c>
      <c r="B11" s="2">
        <v>10667.0</v>
      </c>
      <c r="C11" s="2">
        <v>861.0</v>
      </c>
      <c r="D11" s="2">
        <v>165.0</v>
      </c>
      <c r="E11" s="2">
        <v>97.0</v>
      </c>
    </row>
    <row r="12">
      <c r="A12" s="1" t="s">
        <v>19</v>
      </c>
      <c r="B12" s="2">
        <v>10660.0</v>
      </c>
      <c r="C12" s="2">
        <v>867.0</v>
      </c>
      <c r="D12" s="2">
        <v>196.0</v>
      </c>
      <c r="E12" s="2">
        <v>105.0</v>
      </c>
    </row>
    <row r="13">
      <c r="A13" s="1" t="s">
        <v>24</v>
      </c>
      <c r="B13" s="2">
        <v>9947.0</v>
      </c>
      <c r="C13" s="2">
        <v>838.0</v>
      </c>
      <c r="D13" s="2">
        <v>162.0</v>
      </c>
      <c r="E13" s="2">
        <v>92.0</v>
      </c>
    </row>
    <row r="14">
      <c r="A14" s="1" t="s">
        <v>25</v>
      </c>
      <c r="B14" s="2">
        <v>8324.0</v>
      </c>
      <c r="C14" s="2">
        <v>665.0</v>
      </c>
      <c r="D14" s="2">
        <v>127.0</v>
      </c>
      <c r="E14" s="2">
        <v>56.0</v>
      </c>
    </row>
    <row r="15">
      <c r="A15" s="1" t="s">
        <v>26</v>
      </c>
      <c r="B15" s="2">
        <v>9434.0</v>
      </c>
      <c r="C15" s="2">
        <v>673.0</v>
      </c>
      <c r="D15" s="2">
        <v>220.0</v>
      </c>
      <c r="E15" s="2">
        <v>122.0</v>
      </c>
    </row>
    <row r="16">
      <c r="A16" s="1" t="s">
        <v>27</v>
      </c>
      <c r="B16" s="2">
        <v>8687.0</v>
      </c>
      <c r="C16" s="2">
        <v>691.0</v>
      </c>
      <c r="D16" s="2">
        <v>176.0</v>
      </c>
      <c r="E16" s="2">
        <v>128.0</v>
      </c>
    </row>
    <row r="17">
      <c r="A17" s="1" t="s">
        <v>28</v>
      </c>
      <c r="B17" s="2">
        <v>8896.0</v>
      </c>
      <c r="C17" s="2">
        <v>708.0</v>
      </c>
      <c r="D17" s="2">
        <v>161.0</v>
      </c>
      <c r="E17" s="2">
        <v>104.0</v>
      </c>
    </row>
    <row r="18">
      <c r="A18" s="1" t="s">
        <v>29</v>
      </c>
      <c r="B18" s="2">
        <v>9535.0</v>
      </c>
      <c r="C18" s="2">
        <v>759.0</v>
      </c>
      <c r="D18" s="2">
        <v>233.0</v>
      </c>
      <c r="E18" s="2">
        <v>124.0</v>
      </c>
    </row>
    <row r="19">
      <c r="A19" s="1" t="s">
        <v>30</v>
      </c>
      <c r="B19" s="2">
        <v>9363.0</v>
      </c>
      <c r="C19" s="2">
        <v>736.0</v>
      </c>
      <c r="D19" s="2">
        <v>154.0</v>
      </c>
      <c r="E19" s="2">
        <v>91.0</v>
      </c>
    </row>
    <row r="20">
      <c r="A20" s="1" t="s">
        <v>31</v>
      </c>
      <c r="B20" s="2">
        <v>9327.0</v>
      </c>
      <c r="C20" s="2">
        <v>739.0</v>
      </c>
      <c r="D20" s="2">
        <v>196.0</v>
      </c>
      <c r="E20" s="2">
        <v>86.0</v>
      </c>
    </row>
    <row r="21">
      <c r="A21" s="1" t="s">
        <v>32</v>
      </c>
      <c r="B21" s="2">
        <v>9345.0</v>
      </c>
      <c r="C21" s="2">
        <v>734.0</v>
      </c>
      <c r="D21" s="2">
        <v>167.0</v>
      </c>
      <c r="E21" s="2">
        <v>75.0</v>
      </c>
    </row>
    <row r="22">
      <c r="A22" s="1" t="s">
        <v>33</v>
      </c>
      <c r="B22" s="2">
        <v>8890.0</v>
      </c>
      <c r="C22" s="2">
        <v>706.0</v>
      </c>
      <c r="D22" s="2">
        <v>174.0</v>
      </c>
      <c r="E22" s="2">
        <v>101.0</v>
      </c>
    </row>
    <row r="23">
      <c r="A23" s="1" t="s">
        <v>34</v>
      </c>
      <c r="B23" s="2">
        <v>8460.0</v>
      </c>
      <c r="C23" s="2">
        <v>681.0</v>
      </c>
      <c r="D23" s="2">
        <v>156.0</v>
      </c>
      <c r="E23" s="2">
        <v>93.0</v>
      </c>
    </row>
    <row r="24">
      <c r="A24" s="1" t="s">
        <v>35</v>
      </c>
      <c r="B24" s="2">
        <v>8836.0</v>
      </c>
      <c r="C24" s="2">
        <v>693.0</v>
      </c>
      <c r="D24" s="2">
        <v>206.0</v>
      </c>
      <c r="E24" s="2">
        <v>67.0</v>
      </c>
    </row>
    <row r="25">
      <c r="A25" s="1" t="s">
        <v>36</v>
      </c>
      <c r="B25" s="2">
        <v>9437.0</v>
      </c>
      <c r="C25" s="2">
        <v>788.0</v>
      </c>
      <c r="D25" s="1"/>
      <c r="E25" s="5"/>
    </row>
    <row r="26">
      <c r="A26" s="1" t="s">
        <v>37</v>
      </c>
      <c r="B26" s="2">
        <v>9420.0</v>
      </c>
      <c r="C26" s="2">
        <v>781.0</v>
      </c>
      <c r="D26" s="1"/>
      <c r="E26" s="5"/>
    </row>
    <row r="27">
      <c r="A27" s="1" t="s">
        <v>38</v>
      </c>
      <c r="B27" s="2">
        <v>9570.0</v>
      </c>
      <c r="C27" s="2">
        <v>805.0</v>
      </c>
      <c r="D27" s="1"/>
      <c r="E27" s="5"/>
    </row>
    <row r="28">
      <c r="A28" s="1" t="s">
        <v>39</v>
      </c>
      <c r="B28" s="2">
        <v>9921.0</v>
      </c>
      <c r="C28" s="2">
        <v>830.0</v>
      </c>
      <c r="D28" s="1"/>
      <c r="E28" s="5"/>
    </row>
    <row r="29">
      <c r="A29" s="1" t="s">
        <v>40</v>
      </c>
      <c r="B29" s="2">
        <v>9424.0</v>
      </c>
      <c r="C29" s="2">
        <v>781.0</v>
      </c>
      <c r="D29" s="1"/>
      <c r="E29" s="5"/>
    </row>
    <row r="30">
      <c r="A30" s="1" t="s">
        <v>41</v>
      </c>
      <c r="B30" s="2">
        <v>9010.0</v>
      </c>
      <c r="C30" s="2">
        <v>756.0</v>
      </c>
      <c r="D30" s="1"/>
      <c r="E30" s="5"/>
    </row>
    <row r="31">
      <c r="A31" s="1" t="s">
        <v>42</v>
      </c>
      <c r="B31" s="2">
        <v>9656.0</v>
      </c>
      <c r="C31" s="2">
        <v>825.0</v>
      </c>
      <c r="D31" s="1"/>
      <c r="E31" s="5"/>
    </row>
    <row r="32">
      <c r="A32" s="1" t="s">
        <v>43</v>
      </c>
      <c r="B32" s="2">
        <v>10419.0</v>
      </c>
      <c r="C32" s="2">
        <v>874.0</v>
      </c>
      <c r="D32" s="1"/>
      <c r="E32" s="5"/>
    </row>
    <row r="33">
      <c r="A33" s="1" t="s">
        <v>44</v>
      </c>
      <c r="B33" s="2">
        <v>9880.0</v>
      </c>
      <c r="C33" s="2">
        <v>830.0</v>
      </c>
      <c r="D33" s="1"/>
      <c r="E33" s="5"/>
    </row>
    <row r="34">
      <c r="A34" s="1" t="s">
        <v>45</v>
      </c>
      <c r="B34" s="2">
        <v>10134.0</v>
      </c>
      <c r="C34" s="2">
        <v>801.0</v>
      </c>
      <c r="D34" s="1"/>
      <c r="E34" s="5"/>
    </row>
    <row r="35">
      <c r="A35" s="1" t="s">
        <v>46</v>
      </c>
      <c r="B35" s="2">
        <v>9717.0</v>
      </c>
      <c r="C35" s="2">
        <v>814.0</v>
      </c>
      <c r="D35" s="1"/>
      <c r="E35" s="5"/>
    </row>
    <row r="36">
      <c r="A36" s="1" t="s">
        <v>47</v>
      </c>
      <c r="B36" s="2">
        <v>9192.0</v>
      </c>
      <c r="C36" s="2">
        <v>735.0</v>
      </c>
      <c r="D36" s="1"/>
      <c r="E36" s="5"/>
    </row>
    <row r="37">
      <c r="A37" s="1" t="s">
        <v>48</v>
      </c>
      <c r="B37" s="2">
        <v>8630.0</v>
      </c>
      <c r="C37" s="2">
        <v>743.0</v>
      </c>
      <c r="D37" s="1"/>
      <c r="E37" s="5"/>
    </row>
    <row r="38">
      <c r="A38" s="1" t="s">
        <v>49</v>
      </c>
      <c r="B38" s="2">
        <v>8970.0</v>
      </c>
      <c r="C38" s="2">
        <v>722.0</v>
      </c>
      <c r="D38" s="1"/>
      <c r="E38" s="5"/>
    </row>
    <row r="39">
      <c r="A39" s="1"/>
      <c r="B39" s="2"/>
      <c r="C39" s="2"/>
      <c r="D39" s="2"/>
      <c r="E39" s="2"/>
    </row>
    <row r="40">
      <c r="A40" s="6" t="s">
        <v>50</v>
      </c>
      <c r="B40" s="7"/>
      <c r="C40" s="7"/>
      <c r="D40" s="2"/>
      <c r="E40" s="2"/>
    </row>
    <row r="41">
      <c r="A41" s="9" t="s">
        <v>52</v>
      </c>
      <c r="B41" s="2">
        <f t="shared" ref="B41:E41" si="1">sum(B1:B38)</f>
        <v>345543</v>
      </c>
      <c r="C41" s="2">
        <f t="shared" si="1"/>
        <v>28378</v>
      </c>
      <c r="D41" s="2">
        <f t="shared" si="1"/>
        <v>3785</v>
      </c>
      <c r="E41" s="2">
        <f t="shared" si="1"/>
        <v>2033</v>
      </c>
    </row>
    <row r="42">
      <c r="A42" s="9" t="s">
        <v>53</v>
      </c>
      <c r="B42" s="2">
        <f>Experiment!B40</f>
        <v>344660</v>
      </c>
      <c r="C42" s="2">
        <f>Experiment!C40</f>
        <v>28325</v>
      </c>
      <c r="D42" s="2">
        <f>Experiment!D40</f>
        <v>3423</v>
      </c>
      <c r="E42" s="2">
        <f>Experiment!E40</f>
        <v>1945</v>
      </c>
    </row>
    <row r="43">
      <c r="A43" s="9" t="s">
        <v>54</v>
      </c>
      <c r="B43" s="2">
        <f t="shared" ref="B43:E43" si="2">B42+B41</f>
        <v>690203</v>
      </c>
      <c r="C43" s="2">
        <f t="shared" si="2"/>
        <v>56703</v>
      </c>
      <c r="D43" s="2">
        <f t="shared" si="2"/>
        <v>7208</v>
      </c>
      <c r="E43" s="2">
        <f t="shared" si="2"/>
        <v>3978</v>
      </c>
    </row>
    <row r="44">
      <c r="A44" s="9" t="s">
        <v>55</v>
      </c>
      <c r="B44" s="10">
        <f t="shared" ref="B44:C44" si="3">B41/B43</f>
        <v>0.5006396669</v>
      </c>
      <c r="C44" s="10">
        <f t="shared" si="3"/>
        <v>0.5004673474</v>
      </c>
      <c r="D44" s="1"/>
      <c r="E44" s="5"/>
    </row>
    <row r="45">
      <c r="A45" s="8" t="s">
        <v>56</v>
      </c>
      <c r="B45" s="4">
        <v>0.5</v>
      </c>
      <c r="C45" s="4">
        <v>0.5</v>
      </c>
    </row>
    <row r="46">
      <c r="A46" s="8" t="s">
        <v>57</v>
      </c>
      <c r="B46" s="10">
        <f t="shared" ref="B46:C46" si="4">SQRT(0.5*0.5/B43)</f>
        <v>0.0006018407403</v>
      </c>
      <c r="C46" s="10">
        <f t="shared" si="4"/>
        <v>0.00209974708</v>
      </c>
      <c r="D46" s="4"/>
    </row>
    <row r="47">
      <c r="A47" s="8" t="s">
        <v>58</v>
      </c>
      <c r="B47" s="10">
        <f t="shared" ref="B47:C47" si="5">1.96*B46</f>
        <v>0.001179607851</v>
      </c>
      <c r="C47" s="10">
        <f t="shared" si="5"/>
        <v>0.004115504276</v>
      </c>
      <c r="D47" s="4"/>
    </row>
    <row r="48">
      <c r="A48" s="8" t="s">
        <v>59</v>
      </c>
      <c r="B48" s="10">
        <f t="shared" ref="B48:C48" si="6">0.5+B47</f>
        <v>0.5011796079</v>
      </c>
      <c r="C48" s="10">
        <f t="shared" si="6"/>
        <v>0.5041155043</v>
      </c>
      <c r="D48" s="4"/>
    </row>
    <row r="49">
      <c r="A49" s="8" t="s">
        <v>60</v>
      </c>
      <c r="B49" s="10">
        <f t="shared" ref="B49:C49" si="7">0.5-B47</f>
        <v>0.4988203921</v>
      </c>
      <c r="C49" s="10">
        <f t="shared" si="7"/>
        <v>0.4958844957</v>
      </c>
    </row>
    <row r="51">
      <c r="A51" s="8" t="s">
        <v>61</v>
      </c>
      <c r="B51" s="10">
        <f t="shared" ref="B51:B52" si="8">C41/B41</f>
        <v>0.08212581357</v>
      </c>
    </row>
    <row r="52">
      <c r="A52" s="8" t="s">
        <v>62</v>
      </c>
      <c r="B52" s="10">
        <f t="shared" si="8"/>
        <v>0.08218244067</v>
      </c>
    </row>
    <row r="53">
      <c r="A53" s="8" t="s">
        <v>63</v>
      </c>
      <c r="B53" s="10">
        <f>B52-B51</f>
        <v>0.00005662709159</v>
      </c>
    </row>
    <row r="54">
      <c r="A54" s="8" t="s">
        <v>64</v>
      </c>
      <c r="B54" s="10">
        <f>C43/B43</f>
        <v>0.0821540909</v>
      </c>
    </row>
    <row r="55">
      <c r="A55" s="8" t="s">
        <v>65</v>
      </c>
      <c r="B55" s="11">
        <f>sqrt(B51*(1-B51)/B41)</f>
        <v>0.0004670682766</v>
      </c>
    </row>
    <row r="56">
      <c r="A56" s="8" t="s">
        <v>66</v>
      </c>
      <c r="B56" s="11">
        <f>1.96*B55</f>
        <v>0.000915453822</v>
      </c>
    </row>
    <row r="57">
      <c r="A57" s="8" t="s">
        <v>67</v>
      </c>
      <c r="B57" s="11">
        <f>B54+B56</f>
        <v>0.08306954472</v>
      </c>
    </row>
    <row r="58">
      <c r="A58" s="8" t="s">
        <v>68</v>
      </c>
      <c r="B58" s="11">
        <f>B54-B56</f>
        <v>0.08123863708</v>
      </c>
    </row>
  </sheetData>
  <mergeCells count="1">
    <mergeCell ref="A40:C40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1" t="s">
        <v>0</v>
      </c>
      <c r="B1" s="3" t="s">
        <v>1</v>
      </c>
      <c r="C1" s="1" t="s">
        <v>2</v>
      </c>
      <c r="D1" s="1" t="s">
        <v>3</v>
      </c>
      <c r="E1" s="1" t="s">
        <v>4</v>
      </c>
    </row>
    <row r="2">
      <c r="A2" s="1" t="s">
        <v>5</v>
      </c>
      <c r="B2" s="2">
        <v>7716.0</v>
      </c>
      <c r="C2" s="2">
        <v>686.0</v>
      </c>
      <c r="D2" s="2">
        <v>105.0</v>
      </c>
      <c r="E2" s="2">
        <v>34.0</v>
      </c>
    </row>
    <row r="3">
      <c r="A3" s="1" t="s">
        <v>7</v>
      </c>
      <c r="B3" s="2">
        <v>9288.0</v>
      </c>
      <c r="C3" s="2">
        <v>785.0</v>
      </c>
      <c r="D3" s="2">
        <v>116.0</v>
      </c>
      <c r="E3" s="2">
        <v>91.0</v>
      </c>
    </row>
    <row r="4">
      <c r="A4" s="1" t="s">
        <v>8</v>
      </c>
      <c r="B4" s="2">
        <v>10480.0</v>
      </c>
      <c r="C4" s="2">
        <v>884.0</v>
      </c>
      <c r="D4" s="2">
        <v>145.0</v>
      </c>
      <c r="E4" s="2">
        <v>79.0</v>
      </c>
    </row>
    <row r="5">
      <c r="A5" s="1" t="s">
        <v>9</v>
      </c>
      <c r="B5" s="2">
        <v>9867.0</v>
      </c>
      <c r="C5" s="2">
        <v>827.0</v>
      </c>
      <c r="D5" s="2">
        <v>138.0</v>
      </c>
      <c r="E5" s="2">
        <v>92.0</v>
      </c>
    </row>
    <row r="6">
      <c r="A6" s="1" t="s">
        <v>10</v>
      </c>
      <c r="B6" s="2">
        <v>9793.0</v>
      </c>
      <c r="C6" s="2">
        <v>832.0</v>
      </c>
      <c r="D6" s="2">
        <v>140.0</v>
      </c>
      <c r="E6" s="2">
        <v>94.0</v>
      </c>
    </row>
    <row r="7">
      <c r="A7" s="1" t="s">
        <v>11</v>
      </c>
      <c r="B7" s="2">
        <v>9500.0</v>
      </c>
      <c r="C7" s="2">
        <v>788.0</v>
      </c>
      <c r="D7" s="2">
        <v>129.0</v>
      </c>
      <c r="E7" s="2">
        <v>61.0</v>
      </c>
    </row>
    <row r="8">
      <c r="A8" s="1" t="s">
        <v>12</v>
      </c>
      <c r="B8" s="2">
        <v>9088.0</v>
      </c>
      <c r="C8" s="2">
        <v>780.0</v>
      </c>
      <c r="D8" s="2">
        <v>127.0</v>
      </c>
      <c r="E8" s="2">
        <v>44.0</v>
      </c>
    </row>
    <row r="9">
      <c r="A9" s="1" t="s">
        <v>13</v>
      </c>
      <c r="B9" s="2">
        <v>7664.0</v>
      </c>
      <c r="C9" s="2">
        <v>652.0</v>
      </c>
      <c r="D9" s="2">
        <v>94.0</v>
      </c>
      <c r="E9" s="2">
        <v>62.0</v>
      </c>
    </row>
    <row r="10">
      <c r="A10" s="1" t="s">
        <v>16</v>
      </c>
      <c r="B10" s="2">
        <v>8434.0</v>
      </c>
      <c r="C10" s="2">
        <v>697.0</v>
      </c>
      <c r="D10" s="2">
        <v>120.0</v>
      </c>
      <c r="E10" s="2">
        <v>77.0</v>
      </c>
    </row>
    <row r="11">
      <c r="A11" s="1" t="s">
        <v>17</v>
      </c>
      <c r="B11" s="2">
        <v>10496.0</v>
      </c>
      <c r="C11" s="2">
        <v>860.0</v>
      </c>
      <c r="D11" s="2">
        <v>153.0</v>
      </c>
      <c r="E11" s="2">
        <v>98.0</v>
      </c>
    </row>
    <row r="12">
      <c r="A12" s="1" t="s">
        <v>19</v>
      </c>
      <c r="B12" s="2">
        <v>10551.0</v>
      </c>
      <c r="C12" s="2">
        <v>864.0</v>
      </c>
      <c r="D12" s="2">
        <v>143.0</v>
      </c>
      <c r="E12" s="2">
        <v>71.0</v>
      </c>
    </row>
    <row r="13">
      <c r="A13" s="1" t="s">
        <v>24</v>
      </c>
      <c r="B13" s="2">
        <v>9737.0</v>
      </c>
      <c r="C13" s="2">
        <v>801.0</v>
      </c>
      <c r="D13" s="2">
        <v>128.0</v>
      </c>
      <c r="E13" s="2">
        <v>70.0</v>
      </c>
    </row>
    <row r="14">
      <c r="A14" s="1" t="s">
        <v>25</v>
      </c>
      <c r="B14" s="2">
        <v>8176.0</v>
      </c>
      <c r="C14" s="2">
        <v>642.0</v>
      </c>
      <c r="D14" s="2">
        <v>122.0</v>
      </c>
      <c r="E14" s="2">
        <v>68.0</v>
      </c>
    </row>
    <row r="15">
      <c r="A15" s="1" t="s">
        <v>26</v>
      </c>
      <c r="B15" s="2">
        <v>9402.0</v>
      </c>
      <c r="C15" s="2">
        <v>697.0</v>
      </c>
      <c r="D15" s="2">
        <v>194.0</v>
      </c>
      <c r="E15" s="2">
        <v>94.0</v>
      </c>
    </row>
    <row r="16">
      <c r="A16" s="1" t="s">
        <v>27</v>
      </c>
      <c r="B16" s="2">
        <v>8669.0</v>
      </c>
      <c r="C16" s="2">
        <v>669.0</v>
      </c>
      <c r="D16" s="2">
        <v>127.0</v>
      </c>
      <c r="E16" s="2">
        <v>81.0</v>
      </c>
    </row>
    <row r="17">
      <c r="A17" s="1" t="s">
        <v>28</v>
      </c>
      <c r="B17" s="2">
        <v>8881.0</v>
      </c>
      <c r="C17" s="2">
        <v>693.0</v>
      </c>
      <c r="D17" s="2">
        <v>153.0</v>
      </c>
      <c r="E17" s="2">
        <v>101.0</v>
      </c>
    </row>
    <row r="18">
      <c r="A18" s="1" t="s">
        <v>29</v>
      </c>
      <c r="B18" s="2">
        <v>9655.0</v>
      </c>
      <c r="C18" s="2">
        <v>771.0</v>
      </c>
      <c r="D18" s="2">
        <v>213.0</v>
      </c>
      <c r="E18" s="2">
        <v>119.0</v>
      </c>
    </row>
    <row r="19">
      <c r="A19" s="1" t="s">
        <v>30</v>
      </c>
      <c r="B19" s="2">
        <v>9396.0</v>
      </c>
      <c r="C19" s="2">
        <v>736.0</v>
      </c>
      <c r="D19" s="2">
        <v>162.0</v>
      </c>
      <c r="E19" s="2">
        <v>120.0</v>
      </c>
    </row>
    <row r="20">
      <c r="A20" s="1" t="s">
        <v>31</v>
      </c>
      <c r="B20" s="2">
        <v>9262.0</v>
      </c>
      <c r="C20" s="2">
        <v>727.0</v>
      </c>
      <c r="D20" s="2">
        <v>201.0</v>
      </c>
      <c r="E20" s="2">
        <v>96.0</v>
      </c>
    </row>
    <row r="21">
      <c r="A21" s="1" t="s">
        <v>32</v>
      </c>
      <c r="B21" s="2">
        <v>9308.0</v>
      </c>
      <c r="C21" s="2">
        <v>728.0</v>
      </c>
      <c r="D21" s="2">
        <v>207.0</v>
      </c>
      <c r="E21" s="2">
        <v>67.0</v>
      </c>
    </row>
    <row r="22">
      <c r="A22" s="1" t="s">
        <v>33</v>
      </c>
      <c r="B22" s="2">
        <v>8715.0</v>
      </c>
      <c r="C22" s="2">
        <v>722.0</v>
      </c>
      <c r="D22" s="2">
        <v>182.0</v>
      </c>
      <c r="E22" s="2">
        <v>123.0</v>
      </c>
    </row>
    <row r="23">
      <c r="A23" s="1" t="s">
        <v>34</v>
      </c>
      <c r="B23" s="2">
        <v>8448.0</v>
      </c>
      <c r="C23" s="2">
        <v>695.0</v>
      </c>
      <c r="D23" s="2">
        <v>142.0</v>
      </c>
      <c r="E23" s="2">
        <v>100.0</v>
      </c>
    </row>
    <row r="24">
      <c r="A24" s="1" t="s">
        <v>35</v>
      </c>
      <c r="B24" s="2">
        <v>8836.0</v>
      </c>
      <c r="C24" s="2">
        <v>724.0</v>
      </c>
      <c r="D24" s="2">
        <v>182.0</v>
      </c>
      <c r="E24" s="2">
        <v>103.0</v>
      </c>
    </row>
    <row r="25">
      <c r="A25" s="1" t="s">
        <v>36</v>
      </c>
      <c r="B25" s="2">
        <v>9359.0</v>
      </c>
      <c r="C25" s="2">
        <v>789.0</v>
      </c>
      <c r="D25" s="5"/>
      <c r="E25" s="5"/>
    </row>
    <row r="26">
      <c r="A26" s="1" t="s">
        <v>37</v>
      </c>
      <c r="B26" s="2">
        <v>9427.0</v>
      </c>
      <c r="C26" s="2">
        <v>743.0</v>
      </c>
      <c r="D26" s="5"/>
      <c r="E26" s="5"/>
    </row>
    <row r="27">
      <c r="A27" s="1" t="s">
        <v>38</v>
      </c>
      <c r="B27" s="2">
        <v>9633.0</v>
      </c>
      <c r="C27" s="2">
        <v>808.0</v>
      </c>
      <c r="D27" s="5"/>
      <c r="E27" s="5"/>
    </row>
    <row r="28">
      <c r="A28" s="1" t="s">
        <v>39</v>
      </c>
      <c r="B28" s="2">
        <v>9842.0</v>
      </c>
      <c r="C28" s="2">
        <v>831.0</v>
      </c>
      <c r="D28" s="5"/>
      <c r="E28" s="5"/>
    </row>
    <row r="29">
      <c r="A29" s="1" t="s">
        <v>40</v>
      </c>
      <c r="B29" s="2">
        <v>9272.0</v>
      </c>
      <c r="C29" s="2">
        <v>767.0</v>
      </c>
      <c r="D29" s="5"/>
      <c r="E29" s="5"/>
    </row>
    <row r="30">
      <c r="A30" s="1" t="s">
        <v>41</v>
      </c>
      <c r="B30" s="2">
        <v>8969.0</v>
      </c>
      <c r="C30" s="2">
        <v>760.0</v>
      </c>
      <c r="D30" s="5"/>
      <c r="E30" s="5"/>
    </row>
    <row r="31">
      <c r="A31" s="1" t="s">
        <v>42</v>
      </c>
      <c r="B31" s="2">
        <v>9697.0</v>
      </c>
      <c r="C31" s="2">
        <v>850.0</v>
      </c>
      <c r="D31" s="5"/>
      <c r="E31" s="5"/>
    </row>
    <row r="32">
      <c r="A32" s="1" t="s">
        <v>43</v>
      </c>
      <c r="B32" s="2">
        <v>10445.0</v>
      </c>
      <c r="C32" s="2">
        <v>851.0</v>
      </c>
      <c r="D32" s="5"/>
      <c r="E32" s="5"/>
    </row>
    <row r="33">
      <c r="A33" s="1" t="s">
        <v>44</v>
      </c>
      <c r="B33" s="2">
        <v>9931.0</v>
      </c>
      <c r="C33" s="2">
        <v>831.0</v>
      </c>
      <c r="D33" s="5"/>
      <c r="E33" s="5"/>
    </row>
    <row r="34">
      <c r="A34" s="1" t="s">
        <v>45</v>
      </c>
      <c r="B34" s="2">
        <v>10042.0</v>
      </c>
      <c r="C34" s="2">
        <v>802.0</v>
      </c>
      <c r="D34" s="5"/>
      <c r="E34" s="5"/>
    </row>
    <row r="35">
      <c r="A35" s="1" t="s">
        <v>46</v>
      </c>
      <c r="B35" s="2">
        <v>9721.0</v>
      </c>
      <c r="C35" s="2">
        <v>829.0</v>
      </c>
      <c r="D35" s="5"/>
      <c r="E35" s="5"/>
    </row>
    <row r="36">
      <c r="A36" s="1" t="s">
        <v>47</v>
      </c>
      <c r="B36" s="2">
        <v>9304.0</v>
      </c>
      <c r="C36" s="2">
        <v>770.0</v>
      </c>
      <c r="D36" s="5"/>
      <c r="E36" s="5"/>
    </row>
    <row r="37">
      <c r="A37" s="1" t="s">
        <v>48</v>
      </c>
      <c r="B37" s="2">
        <v>8668.0</v>
      </c>
      <c r="C37" s="2">
        <v>724.0</v>
      </c>
      <c r="D37" s="5"/>
      <c r="E37" s="5"/>
    </row>
    <row r="38">
      <c r="A38" s="1" t="s">
        <v>49</v>
      </c>
      <c r="B38" s="2">
        <v>8988.0</v>
      </c>
      <c r="C38" s="2">
        <v>710.0</v>
      </c>
      <c r="D38" s="5"/>
      <c r="E38" s="5"/>
    </row>
    <row r="39">
      <c r="B39" s="2"/>
      <c r="C39" s="2"/>
      <c r="D39" s="2"/>
      <c r="E39" s="2"/>
    </row>
    <row r="40">
      <c r="A40" s="8" t="s">
        <v>51</v>
      </c>
      <c r="B40" s="2">
        <f t="shared" ref="B40:E40" si="1">sum(B1:B38)</f>
        <v>344660</v>
      </c>
      <c r="C40" s="2">
        <f t="shared" si="1"/>
        <v>28325</v>
      </c>
      <c r="D40" s="2">
        <f t="shared" si="1"/>
        <v>3423</v>
      </c>
      <c r="E40" s="2">
        <f t="shared" si="1"/>
        <v>1945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8.0"/>
    <col customWidth="1" min="7" max="7" width="15.29"/>
    <col customWidth="1" min="8" max="8" width="17.0"/>
  </cols>
  <sheetData>
    <row r="1">
      <c r="A1" s="1" t="s">
        <v>0</v>
      </c>
      <c r="B1" s="1" t="s">
        <v>1</v>
      </c>
      <c r="C1" s="1" t="s">
        <v>2</v>
      </c>
      <c r="D1" s="3" t="s">
        <v>6</v>
      </c>
      <c r="E1" s="3" t="s">
        <v>14</v>
      </c>
      <c r="G1" s="4" t="s">
        <v>15</v>
      </c>
      <c r="H1" s="4" t="s">
        <v>18</v>
      </c>
      <c r="I1" s="4" t="s">
        <v>20</v>
      </c>
      <c r="J1" s="4" t="s">
        <v>21</v>
      </c>
      <c r="K1" s="4" t="s">
        <v>22</v>
      </c>
      <c r="L1" s="4" t="s">
        <v>23</v>
      </c>
    </row>
    <row r="2">
      <c r="A2" s="1" t="s">
        <v>5</v>
      </c>
      <c r="B2" s="2">
        <v>7723.0</v>
      </c>
      <c r="C2" s="2">
        <v>687.0</v>
      </c>
      <c r="D2" s="2">
        <v>134.0</v>
      </c>
      <c r="E2" s="2">
        <v>70.0</v>
      </c>
      <c r="G2">
        <f>notnull_Experiment!D2/notnull_Experiment!C2</f>
        <v>0.1530612245</v>
      </c>
      <c r="H2">
        <f t="shared" ref="H2:H24" si="1">D2/C2</f>
        <v>0.1950509461</v>
      </c>
      <c r="I2">
        <f t="shared" ref="I2:I24" si="2">G2-H2</f>
        <v>-0.04198972165</v>
      </c>
      <c r="J2">
        <f>notnull_Experiment!E2/notnull_Experiment!C2</f>
        <v>0.04956268222</v>
      </c>
      <c r="K2">
        <f t="shared" ref="K2:K24" si="3">E2/C2</f>
        <v>0.1018922853</v>
      </c>
      <c r="L2">
        <f t="shared" ref="L2:L24" si="4">J2-K2</f>
        <v>-0.05232960308</v>
      </c>
    </row>
    <row r="3">
      <c r="A3" s="1" t="s">
        <v>7</v>
      </c>
      <c r="B3" s="2">
        <v>9102.0</v>
      </c>
      <c r="C3" s="2">
        <v>779.0</v>
      </c>
      <c r="D3" s="2">
        <v>147.0</v>
      </c>
      <c r="E3" s="2">
        <v>70.0</v>
      </c>
      <c r="G3">
        <f>notnull_Experiment!D3/notnull_Experiment!C3</f>
        <v>0.1477707006</v>
      </c>
      <c r="H3">
        <f t="shared" si="1"/>
        <v>0.188703466</v>
      </c>
      <c r="I3">
        <f t="shared" si="2"/>
        <v>-0.04093276535</v>
      </c>
      <c r="J3">
        <f>notnull_Experiment!E3/notnull_Experiment!C3</f>
        <v>0.1159235669</v>
      </c>
      <c r="K3">
        <f t="shared" si="3"/>
        <v>0.08985879332</v>
      </c>
      <c r="L3">
        <f t="shared" si="4"/>
        <v>0.02606477355</v>
      </c>
    </row>
    <row r="4">
      <c r="A4" s="1" t="s">
        <v>8</v>
      </c>
      <c r="B4" s="2">
        <v>10511.0</v>
      </c>
      <c r="C4" s="2">
        <v>909.0</v>
      </c>
      <c r="D4" s="2">
        <v>167.0</v>
      </c>
      <c r="E4" s="2">
        <v>95.0</v>
      </c>
      <c r="G4">
        <f>notnull_Experiment!D4/notnull_Experiment!C4</f>
        <v>0.1640271493</v>
      </c>
      <c r="H4">
        <f t="shared" si="1"/>
        <v>0.1837183718</v>
      </c>
      <c r="I4">
        <f t="shared" si="2"/>
        <v>-0.01969122252</v>
      </c>
      <c r="J4">
        <f>notnull_Experiment!E4/notnull_Experiment!C4</f>
        <v>0.08936651584</v>
      </c>
      <c r="K4">
        <f t="shared" si="3"/>
        <v>0.104510451</v>
      </c>
      <c r="L4">
        <f t="shared" si="4"/>
        <v>-0.01514393521</v>
      </c>
    </row>
    <row r="5">
      <c r="A5" s="1" t="s">
        <v>9</v>
      </c>
      <c r="B5" s="2">
        <v>9871.0</v>
      </c>
      <c r="C5" s="2">
        <v>836.0</v>
      </c>
      <c r="D5" s="2">
        <v>156.0</v>
      </c>
      <c r="E5" s="2">
        <v>105.0</v>
      </c>
      <c r="G5">
        <f>notnull_Experiment!D5/notnull_Experiment!C5</f>
        <v>0.1668681983</v>
      </c>
      <c r="H5">
        <f t="shared" si="1"/>
        <v>0.1866028708</v>
      </c>
      <c r="I5">
        <f t="shared" si="2"/>
        <v>-0.01973467251</v>
      </c>
      <c r="J5">
        <f>notnull_Experiment!E5/notnull_Experiment!C5</f>
        <v>0.1112454655</v>
      </c>
      <c r="K5">
        <f t="shared" si="3"/>
        <v>0.1255980861</v>
      </c>
      <c r="L5">
        <f t="shared" si="4"/>
        <v>-0.01435262059</v>
      </c>
    </row>
    <row r="6">
      <c r="A6" s="1" t="s">
        <v>10</v>
      </c>
      <c r="B6" s="2">
        <v>10014.0</v>
      </c>
      <c r="C6" s="2">
        <v>837.0</v>
      </c>
      <c r="D6" s="2">
        <v>163.0</v>
      </c>
      <c r="E6" s="2">
        <v>64.0</v>
      </c>
      <c r="G6">
        <f>notnull_Experiment!D6/notnull_Experiment!C6</f>
        <v>0.1682692308</v>
      </c>
      <c r="H6">
        <f t="shared" si="1"/>
        <v>0.1947431302</v>
      </c>
      <c r="I6">
        <f t="shared" si="2"/>
        <v>-0.02647389946</v>
      </c>
      <c r="J6">
        <f>notnull_Experiment!E6/notnull_Experiment!C6</f>
        <v>0.1129807692</v>
      </c>
      <c r="K6">
        <f t="shared" si="3"/>
        <v>0.07646356033</v>
      </c>
      <c r="L6">
        <f t="shared" si="4"/>
        <v>0.0365172089</v>
      </c>
    </row>
    <row r="7">
      <c r="A7" s="1" t="s">
        <v>11</v>
      </c>
      <c r="B7" s="2">
        <v>9670.0</v>
      </c>
      <c r="C7" s="2">
        <v>823.0</v>
      </c>
      <c r="D7" s="2">
        <v>138.0</v>
      </c>
      <c r="E7" s="2">
        <v>82.0</v>
      </c>
      <c r="G7">
        <f>notnull_Experiment!D7/notnull_Experiment!C7</f>
        <v>0.1637055838</v>
      </c>
      <c r="H7">
        <f t="shared" si="1"/>
        <v>0.1676792224</v>
      </c>
      <c r="I7">
        <f t="shared" si="2"/>
        <v>-0.003973638601</v>
      </c>
      <c r="J7">
        <f>notnull_Experiment!E7/notnull_Experiment!C7</f>
        <v>0.07741116751</v>
      </c>
      <c r="K7">
        <f t="shared" si="3"/>
        <v>0.09963547995</v>
      </c>
      <c r="L7">
        <f t="shared" si="4"/>
        <v>-0.02222431244</v>
      </c>
    </row>
    <row r="8">
      <c r="A8" s="1" t="s">
        <v>12</v>
      </c>
      <c r="B8" s="2">
        <v>9008.0</v>
      </c>
      <c r="C8" s="2">
        <v>748.0</v>
      </c>
      <c r="D8" s="2">
        <v>146.0</v>
      </c>
      <c r="E8" s="2">
        <v>76.0</v>
      </c>
      <c r="G8">
        <f>notnull_Experiment!D8/notnull_Experiment!C8</f>
        <v>0.1628205128</v>
      </c>
      <c r="H8">
        <f t="shared" si="1"/>
        <v>0.1951871658</v>
      </c>
      <c r="I8">
        <f t="shared" si="2"/>
        <v>-0.03236665295</v>
      </c>
      <c r="J8">
        <f>notnull_Experiment!E8/notnull_Experiment!C8</f>
        <v>0.05641025641</v>
      </c>
      <c r="K8">
        <f t="shared" si="3"/>
        <v>0.1016042781</v>
      </c>
      <c r="L8">
        <f t="shared" si="4"/>
        <v>-0.04519402166</v>
      </c>
    </row>
    <row r="9">
      <c r="A9" s="1" t="s">
        <v>13</v>
      </c>
      <c r="B9" s="2">
        <v>7434.0</v>
      </c>
      <c r="C9" s="2">
        <v>632.0</v>
      </c>
      <c r="D9" s="2">
        <v>110.0</v>
      </c>
      <c r="E9" s="2">
        <v>70.0</v>
      </c>
      <c r="G9">
        <f>notnull_Experiment!D9/notnull_Experiment!C9</f>
        <v>0.1441717791</v>
      </c>
      <c r="H9">
        <f t="shared" si="1"/>
        <v>0.1740506329</v>
      </c>
      <c r="I9">
        <f t="shared" si="2"/>
        <v>-0.02987885377</v>
      </c>
      <c r="J9">
        <f>notnull_Experiment!E9/notnull_Experiment!C9</f>
        <v>0.09509202454</v>
      </c>
      <c r="K9">
        <f t="shared" si="3"/>
        <v>0.1107594937</v>
      </c>
      <c r="L9">
        <f t="shared" si="4"/>
        <v>-0.01566746913</v>
      </c>
    </row>
    <row r="10">
      <c r="A10" s="1" t="s">
        <v>16</v>
      </c>
      <c r="B10" s="2">
        <v>8459.0</v>
      </c>
      <c r="C10" s="2">
        <v>691.0</v>
      </c>
      <c r="D10" s="2">
        <v>131.0</v>
      </c>
      <c r="E10" s="2">
        <v>60.0</v>
      </c>
      <c r="G10">
        <f>notnull_Experiment!D10/notnull_Experiment!C10</f>
        <v>0.1721664275</v>
      </c>
      <c r="H10">
        <f t="shared" si="1"/>
        <v>0.1895803184</v>
      </c>
      <c r="I10">
        <f t="shared" si="2"/>
        <v>-0.01741389083</v>
      </c>
      <c r="J10">
        <f>notnull_Experiment!E10/notnull_Experiment!C10</f>
        <v>0.1104734577</v>
      </c>
      <c r="K10">
        <f t="shared" si="3"/>
        <v>0.08683068017</v>
      </c>
      <c r="L10">
        <f t="shared" si="4"/>
        <v>0.0236427775</v>
      </c>
    </row>
    <row r="11">
      <c r="A11" s="1" t="s">
        <v>17</v>
      </c>
      <c r="B11" s="2">
        <v>10667.0</v>
      </c>
      <c r="C11" s="2">
        <v>861.0</v>
      </c>
      <c r="D11" s="2">
        <v>165.0</v>
      </c>
      <c r="E11" s="2">
        <v>97.0</v>
      </c>
      <c r="G11">
        <f>notnull_Experiment!D11/notnull_Experiment!C11</f>
        <v>0.1779069767</v>
      </c>
      <c r="H11">
        <f t="shared" si="1"/>
        <v>0.1916376307</v>
      </c>
      <c r="I11">
        <f t="shared" si="2"/>
        <v>-0.01373065392</v>
      </c>
      <c r="J11">
        <f>notnull_Experiment!E11/notnull_Experiment!C11</f>
        <v>0.1139534884</v>
      </c>
      <c r="K11">
        <f t="shared" si="3"/>
        <v>0.112659698</v>
      </c>
      <c r="L11">
        <f t="shared" si="4"/>
        <v>0.001293790347</v>
      </c>
    </row>
    <row r="12">
      <c r="A12" s="1" t="s">
        <v>19</v>
      </c>
      <c r="B12" s="2">
        <v>10660.0</v>
      </c>
      <c r="C12" s="2">
        <v>867.0</v>
      </c>
      <c r="D12" s="2">
        <v>196.0</v>
      </c>
      <c r="E12" s="2">
        <v>105.0</v>
      </c>
      <c r="G12">
        <f>notnull_Experiment!D12/notnull_Experiment!C12</f>
        <v>0.1655092593</v>
      </c>
      <c r="H12">
        <f t="shared" si="1"/>
        <v>0.2260668973</v>
      </c>
      <c r="I12">
        <f t="shared" si="2"/>
        <v>-0.06055763809</v>
      </c>
      <c r="J12">
        <f>notnull_Experiment!E12/notnull_Experiment!C12</f>
        <v>0.08217592593</v>
      </c>
      <c r="K12">
        <f t="shared" si="3"/>
        <v>0.1211072664</v>
      </c>
      <c r="L12">
        <f t="shared" si="4"/>
        <v>-0.03893134051</v>
      </c>
    </row>
    <row r="13">
      <c r="A13" s="1" t="s">
        <v>24</v>
      </c>
      <c r="B13" s="2">
        <v>9947.0</v>
      </c>
      <c r="C13" s="2">
        <v>838.0</v>
      </c>
      <c r="D13" s="2">
        <v>162.0</v>
      </c>
      <c r="E13" s="2">
        <v>92.0</v>
      </c>
      <c r="G13">
        <f>notnull_Experiment!D13/notnull_Experiment!C13</f>
        <v>0.1598002497</v>
      </c>
      <c r="H13">
        <f t="shared" si="1"/>
        <v>0.1933174224</v>
      </c>
      <c r="I13">
        <f t="shared" si="2"/>
        <v>-0.03351717275</v>
      </c>
      <c r="J13">
        <f>notnull_Experiment!E13/notnull_Experiment!C13</f>
        <v>0.08739076155</v>
      </c>
      <c r="K13">
        <f t="shared" si="3"/>
        <v>0.1097852029</v>
      </c>
      <c r="L13">
        <f t="shared" si="4"/>
        <v>-0.02239444132</v>
      </c>
    </row>
    <row r="14">
      <c r="A14" s="1" t="s">
        <v>25</v>
      </c>
      <c r="B14" s="2">
        <v>8324.0</v>
      </c>
      <c r="C14" s="2">
        <v>665.0</v>
      </c>
      <c r="D14" s="2">
        <v>127.0</v>
      </c>
      <c r="E14" s="2">
        <v>56.0</v>
      </c>
      <c r="G14">
        <f>notnull_Experiment!D14/notnull_Experiment!C14</f>
        <v>0.1900311526</v>
      </c>
      <c r="H14">
        <f t="shared" si="1"/>
        <v>0.1909774436</v>
      </c>
      <c r="I14">
        <f t="shared" si="2"/>
        <v>-0.000946290961</v>
      </c>
      <c r="J14">
        <f>notnull_Experiment!E14/notnull_Experiment!C14</f>
        <v>0.1059190031</v>
      </c>
      <c r="K14">
        <f t="shared" si="3"/>
        <v>0.08421052632</v>
      </c>
      <c r="L14">
        <f t="shared" si="4"/>
        <v>0.0217084768</v>
      </c>
    </row>
    <row r="15">
      <c r="A15" s="1" t="s">
        <v>26</v>
      </c>
      <c r="B15" s="2">
        <v>9434.0</v>
      </c>
      <c r="C15" s="2">
        <v>673.0</v>
      </c>
      <c r="D15" s="2">
        <v>220.0</v>
      </c>
      <c r="E15" s="2">
        <v>122.0</v>
      </c>
      <c r="G15">
        <f>notnull_Experiment!D15/notnull_Experiment!C15</f>
        <v>0.2783357245</v>
      </c>
      <c r="H15">
        <f t="shared" si="1"/>
        <v>0.3268945022</v>
      </c>
      <c r="I15">
        <f t="shared" si="2"/>
        <v>-0.0485587777</v>
      </c>
      <c r="J15">
        <f>notnull_Experiment!E15/notnull_Experiment!C15</f>
        <v>0.1348637016</v>
      </c>
      <c r="K15">
        <f t="shared" si="3"/>
        <v>0.1812778603</v>
      </c>
      <c r="L15">
        <f t="shared" si="4"/>
        <v>-0.04641415875</v>
      </c>
    </row>
    <row r="16">
      <c r="A16" s="1" t="s">
        <v>27</v>
      </c>
      <c r="B16" s="2">
        <v>8687.0</v>
      </c>
      <c r="C16" s="2">
        <v>691.0</v>
      </c>
      <c r="D16" s="2">
        <v>176.0</v>
      </c>
      <c r="E16" s="2">
        <v>128.0</v>
      </c>
      <c r="G16">
        <f>notnull_Experiment!D16/notnull_Experiment!C16</f>
        <v>0.1898355755</v>
      </c>
      <c r="H16">
        <f t="shared" si="1"/>
        <v>0.2547033285</v>
      </c>
      <c r="I16">
        <f t="shared" si="2"/>
        <v>-0.06486775302</v>
      </c>
      <c r="J16">
        <f>notnull_Experiment!E16/notnull_Experiment!C16</f>
        <v>0.1210762332</v>
      </c>
      <c r="K16">
        <f t="shared" si="3"/>
        <v>0.1852387844</v>
      </c>
      <c r="L16">
        <f t="shared" si="4"/>
        <v>-0.06416255119</v>
      </c>
    </row>
    <row r="17">
      <c r="A17" s="1" t="s">
        <v>28</v>
      </c>
      <c r="B17" s="2">
        <v>8896.0</v>
      </c>
      <c r="C17" s="2">
        <v>708.0</v>
      </c>
      <c r="D17" s="2">
        <v>161.0</v>
      </c>
      <c r="E17" s="2">
        <v>104.0</v>
      </c>
      <c r="G17">
        <f>notnull_Experiment!D17/notnull_Experiment!C17</f>
        <v>0.2207792208</v>
      </c>
      <c r="H17">
        <f t="shared" si="1"/>
        <v>0.2274011299</v>
      </c>
      <c r="I17">
        <f t="shared" si="2"/>
        <v>-0.006621909164</v>
      </c>
      <c r="J17">
        <f>notnull_Experiment!E17/notnull_Experiment!C17</f>
        <v>0.1457431457</v>
      </c>
      <c r="K17">
        <f t="shared" si="3"/>
        <v>0.1468926554</v>
      </c>
      <c r="L17">
        <f t="shared" si="4"/>
        <v>-0.001149509624</v>
      </c>
    </row>
    <row r="18">
      <c r="A18" s="1" t="s">
        <v>29</v>
      </c>
      <c r="B18" s="2">
        <v>9535.0</v>
      </c>
      <c r="C18" s="2">
        <v>759.0</v>
      </c>
      <c r="D18" s="2">
        <v>233.0</v>
      </c>
      <c r="E18" s="2">
        <v>124.0</v>
      </c>
      <c r="G18">
        <f>notnull_Experiment!D18/notnull_Experiment!C18</f>
        <v>0.2762645914</v>
      </c>
      <c r="H18">
        <f t="shared" si="1"/>
        <v>0.3069828722</v>
      </c>
      <c r="I18">
        <f t="shared" si="2"/>
        <v>-0.03071828076</v>
      </c>
      <c r="J18">
        <f>notnull_Experiment!E18/notnull_Experiment!C18</f>
        <v>0.1543450065</v>
      </c>
      <c r="K18">
        <f t="shared" si="3"/>
        <v>0.163372859</v>
      </c>
      <c r="L18">
        <f t="shared" si="4"/>
        <v>-0.00902785254</v>
      </c>
    </row>
    <row r="19">
      <c r="A19" s="1" t="s">
        <v>30</v>
      </c>
      <c r="B19" s="2">
        <v>9363.0</v>
      </c>
      <c r="C19" s="2">
        <v>736.0</v>
      </c>
      <c r="D19" s="2">
        <v>154.0</v>
      </c>
      <c r="E19" s="2">
        <v>91.0</v>
      </c>
      <c r="G19">
        <f>notnull_Experiment!D19/notnull_Experiment!C19</f>
        <v>0.2201086957</v>
      </c>
      <c r="H19">
        <f t="shared" si="1"/>
        <v>0.2092391304</v>
      </c>
      <c r="I19">
        <f t="shared" si="2"/>
        <v>0.01086956522</v>
      </c>
      <c r="J19">
        <f>notnull_Experiment!E19/notnull_Experiment!C19</f>
        <v>0.1630434783</v>
      </c>
      <c r="K19">
        <f t="shared" si="3"/>
        <v>0.1236413043</v>
      </c>
      <c r="L19">
        <f t="shared" si="4"/>
        <v>0.03940217391</v>
      </c>
    </row>
    <row r="20">
      <c r="A20" s="1" t="s">
        <v>31</v>
      </c>
      <c r="B20" s="2">
        <v>9327.0</v>
      </c>
      <c r="C20" s="2">
        <v>739.0</v>
      </c>
      <c r="D20" s="2">
        <v>196.0</v>
      </c>
      <c r="E20" s="2">
        <v>86.0</v>
      </c>
      <c r="G20">
        <f>notnull_Experiment!D20/notnull_Experiment!C20</f>
        <v>0.2764786795</v>
      </c>
      <c r="H20">
        <f t="shared" si="1"/>
        <v>0.2652232747</v>
      </c>
      <c r="I20">
        <f t="shared" si="2"/>
        <v>0.01125540481</v>
      </c>
      <c r="J20">
        <f>notnull_Experiment!E20/notnull_Experiment!C20</f>
        <v>0.1320495186</v>
      </c>
      <c r="K20">
        <f t="shared" si="3"/>
        <v>0.1163734777</v>
      </c>
      <c r="L20">
        <f t="shared" si="4"/>
        <v>0.0156760409</v>
      </c>
    </row>
    <row r="21">
      <c r="A21" s="1" t="s">
        <v>32</v>
      </c>
      <c r="B21" s="2">
        <v>9345.0</v>
      </c>
      <c r="C21" s="2">
        <v>734.0</v>
      </c>
      <c r="D21" s="2">
        <v>167.0</v>
      </c>
      <c r="E21" s="2">
        <v>75.0</v>
      </c>
      <c r="G21">
        <f>notnull_Experiment!D21/notnull_Experiment!C21</f>
        <v>0.2843406593</v>
      </c>
      <c r="H21">
        <f t="shared" si="1"/>
        <v>0.227520436</v>
      </c>
      <c r="I21">
        <f t="shared" si="2"/>
        <v>0.05682022337</v>
      </c>
      <c r="J21">
        <f>notnull_Experiment!E21/notnull_Experiment!C21</f>
        <v>0.09203296703</v>
      </c>
      <c r="K21">
        <f t="shared" si="3"/>
        <v>0.1021798365</v>
      </c>
      <c r="L21">
        <f t="shared" si="4"/>
        <v>-0.01014686948</v>
      </c>
    </row>
    <row r="22">
      <c r="A22" s="1" t="s">
        <v>33</v>
      </c>
      <c r="B22" s="2">
        <v>8890.0</v>
      </c>
      <c r="C22" s="2">
        <v>706.0</v>
      </c>
      <c r="D22" s="2">
        <v>174.0</v>
      </c>
      <c r="E22" s="2">
        <v>101.0</v>
      </c>
      <c r="G22">
        <f>notnull_Experiment!D22/notnull_Experiment!C22</f>
        <v>0.2520775623</v>
      </c>
      <c r="H22">
        <f t="shared" si="1"/>
        <v>0.2464589235</v>
      </c>
      <c r="I22">
        <f t="shared" si="2"/>
        <v>0.005618638814</v>
      </c>
      <c r="J22">
        <f>notnull_Experiment!E22/notnull_Experiment!C22</f>
        <v>0.1703601108</v>
      </c>
      <c r="K22">
        <f t="shared" si="3"/>
        <v>0.1430594901</v>
      </c>
      <c r="L22">
        <f t="shared" si="4"/>
        <v>0.02730062072</v>
      </c>
    </row>
    <row r="23">
      <c r="A23" s="1" t="s">
        <v>34</v>
      </c>
      <c r="B23" s="2">
        <v>8460.0</v>
      </c>
      <c r="C23" s="2">
        <v>681.0</v>
      </c>
      <c r="D23" s="2">
        <v>156.0</v>
      </c>
      <c r="E23" s="2">
        <v>93.0</v>
      </c>
      <c r="G23">
        <f>notnull_Experiment!D23/notnull_Experiment!C23</f>
        <v>0.2043165468</v>
      </c>
      <c r="H23">
        <f t="shared" si="1"/>
        <v>0.2290748899</v>
      </c>
      <c r="I23">
        <f t="shared" si="2"/>
        <v>-0.02475834311</v>
      </c>
      <c r="J23">
        <f>notnull_Experiment!E23/notnull_Experiment!C23</f>
        <v>0.1438848921</v>
      </c>
      <c r="K23">
        <f t="shared" si="3"/>
        <v>0.1365638767</v>
      </c>
      <c r="L23">
        <f t="shared" si="4"/>
        <v>0.007321015434</v>
      </c>
    </row>
    <row r="24">
      <c r="A24" s="1" t="s">
        <v>35</v>
      </c>
      <c r="B24" s="2">
        <v>8836.0</v>
      </c>
      <c r="C24" s="2">
        <v>693.0</v>
      </c>
      <c r="D24" s="2">
        <v>206.0</v>
      </c>
      <c r="E24" s="2">
        <v>67.0</v>
      </c>
      <c r="G24">
        <f>notnull_Experiment!D24/notnull_Experiment!C24</f>
        <v>0.2513812155</v>
      </c>
      <c r="H24">
        <f t="shared" si="1"/>
        <v>0.2972582973</v>
      </c>
      <c r="I24">
        <f t="shared" si="2"/>
        <v>-0.04587708179</v>
      </c>
      <c r="J24">
        <f>notnull_Experiment!E24/notnull_Experiment!C24</f>
        <v>0.1422651934</v>
      </c>
      <c r="K24">
        <f t="shared" si="3"/>
        <v>0.09668109668</v>
      </c>
      <c r="L24">
        <f t="shared" si="4"/>
        <v>0.04558409669</v>
      </c>
    </row>
    <row r="25">
      <c r="A25" s="1"/>
      <c r="B25" s="2"/>
      <c r="C25" s="2"/>
      <c r="D25" s="2"/>
      <c r="E25" s="2"/>
      <c r="H25" s="8" t="s">
        <v>69</v>
      </c>
      <c r="I25" s="12">
        <f>COUNTIF(I2:I24,"&lt;0")</f>
        <v>19</v>
      </c>
      <c r="K25" s="8"/>
      <c r="L25" s="12">
        <f>COUNTIF(L2:L24,"&gt;0")</f>
        <v>10</v>
      </c>
    </row>
    <row r="26">
      <c r="A26" s="9" t="s">
        <v>52</v>
      </c>
      <c r="B26" s="2">
        <f t="shared" ref="B26:E26" si="5">sum(B1:B24)</f>
        <v>212163</v>
      </c>
      <c r="C26" s="2">
        <f t="shared" si="5"/>
        <v>17293</v>
      </c>
      <c r="D26" s="2">
        <f t="shared" si="5"/>
        <v>3785</v>
      </c>
      <c r="E26" s="2">
        <f t="shared" si="5"/>
        <v>2033</v>
      </c>
      <c r="H26" s="8" t="s">
        <v>70</v>
      </c>
      <c r="I26" s="12">
        <f>count(H2:H24)</f>
        <v>23</v>
      </c>
    </row>
    <row r="27">
      <c r="A27" s="9" t="s">
        <v>53</v>
      </c>
      <c r="B27" s="2">
        <f>notnull_Experiment!B26</f>
        <v>211362</v>
      </c>
      <c r="C27" s="2">
        <f>notnull_Experiment!C26</f>
        <v>17260</v>
      </c>
      <c r="D27" s="2">
        <f>notnull_Experiment!D26</f>
        <v>3423</v>
      </c>
      <c r="E27" s="2">
        <f>notnull_Experiment!E26</f>
        <v>1945</v>
      </c>
      <c r="I27">
        <f>BINOMDIST(I26,I26,0.5,true)-BINOMDIST(I25,I26,0.5,true)</f>
        <v>0.000244140625</v>
      </c>
    </row>
    <row r="28">
      <c r="A28" s="9" t="s">
        <v>54</v>
      </c>
      <c r="B28" s="2">
        <f t="shared" ref="B28:E28" si="6">B27+B26</f>
        <v>423525</v>
      </c>
      <c r="C28" s="2">
        <f t="shared" si="6"/>
        <v>34553</v>
      </c>
      <c r="D28" s="2">
        <f t="shared" si="6"/>
        <v>7208</v>
      </c>
      <c r="E28" s="2">
        <f t="shared" si="6"/>
        <v>3978</v>
      </c>
    </row>
    <row r="29">
      <c r="A29" s="9" t="s">
        <v>71</v>
      </c>
      <c r="B29" s="10">
        <f>D26/C26</f>
        <v>0.2188746892</v>
      </c>
      <c r="C29" s="10"/>
      <c r="D29" s="9" t="s">
        <v>72</v>
      </c>
      <c r="E29" s="10">
        <f>D27/C27</f>
        <v>0.1983198146</v>
      </c>
      <c r="G29" s="8" t="s">
        <v>73</v>
      </c>
      <c r="H29" s="11">
        <f>E29-B29</f>
        <v>-0.02055487458</v>
      </c>
    </row>
    <row r="30">
      <c r="A30" s="8" t="s">
        <v>74</v>
      </c>
      <c r="B30" s="4">
        <v>0.01</v>
      </c>
      <c r="C30" s="4"/>
      <c r="D30" s="8"/>
    </row>
    <row r="31">
      <c r="A31" s="8" t="s">
        <v>75</v>
      </c>
      <c r="B31" s="10">
        <f>(D27+D26)/(C27+C26)</f>
        <v>0.2086070674</v>
      </c>
      <c r="C31" s="10"/>
      <c r="D31" s="8"/>
    </row>
    <row r="32">
      <c r="A32" s="8" t="s">
        <v>76</v>
      </c>
      <c r="B32" s="10">
        <f>sqrt(B31*(1-B31)*(1/C26+1/C27))</f>
        <v>0.004371675385</v>
      </c>
      <c r="C32" s="10"/>
      <c r="D32" s="8"/>
    </row>
    <row r="33">
      <c r="A33" s="8" t="s">
        <v>58</v>
      </c>
      <c r="B33" s="10">
        <f>1.96*B32</f>
        <v>0.008568483755</v>
      </c>
      <c r="C33" s="10"/>
      <c r="D33" s="8"/>
    </row>
    <row r="34">
      <c r="A34" s="8" t="s">
        <v>59</v>
      </c>
      <c r="B34" s="10">
        <f>H29+B33</f>
        <v>-0.01198639083</v>
      </c>
      <c r="C34" s="10"/>
      <c r="D34" s="8" t="s">
        <v>77</v>
      </c>
      <c r="E34" t="b">
        <f>OR(0&lt;B35,0&gt;B34)</f>
        <v>1</v>
      </c>
    </row>
    <row r="35">
      <c r="A35" s="8" t="s">
        <v>60</v>
      </c>
      <c r="B35" s="10">
        <f>H29-B33</f>
        <v>-0.02912335834</v>
      </c>
      <c r="C35" s="10"/>
      <c r="D35" s="8" t="s">
        <v>78</v>
      </c>
      <c r="E35" t="b">
        <f>and(abs(B35)&gt;B30,abs(B34)&gt;B30)</f>
        <v>1</v>
      </c>
    </row>
    <row r="37">
      <c r="A37" s="9" t="s">
        <v>79</v>
      </c>
      <c r="B37" s="10">
        <f>E26/C26</f>
        <v>0.1175620193</v>
      </c>
      <c r="D37" s="9" t="s">
        <v>80</v>
      </c>
      <c r="E37" s="10">
        <f>E27/C27</f>
        <v>0.1126882966</v>
      </c>
      <c r="G37" s="8" t="s">
        <v>81</v>
      </c>
      <c r="H37" s="11">
        <f>E37-B37</f>
        <v>-0.004873722675</v>
      </c>
    </row>
    <row r="38">
      <c r="A38" s="8" t="s">
        <v>74</v>
      </c>
      <c r="B38" s="4">
        <v>0.0075</v>
      </c>
    </row>
    <row r="39">
      <c r="A39" s="8" t="s">
        <v>75</v>
      </c>
      <c r="B39" s="10">
        <f>(E26+E27)/(C26+C27)</f>
        <v>0.1151274853</v>
      </c>
    </row>
    <row r="40">
      <c r="A40" s="8" t="s">
        <v>76</v>
      </c>
      <c r="B40" s="10">
        <f>sqrt(B39*(1-B39)*(1/C26+1/C27))</f>
        <v>0.003434133513</v>
      </c>
    </row>
    <row r="41">
      <c r="A41" s="8" t="s">
        <v>58</v>
      </c>
      <c r="B41" s="10">
        <f>1.96*B40</f>
        <v>0.006730901685</v>
      </c>
    </row>
    <row r="42">
      <c r="A42" s="8" t="s">
        <v>59</v>
      </c>
      <c r="B42" s="10">
        <f>H37+B41</f>
        <v>0.001857179011</v>
      </c>
      <c r="D42" s="8" t="s">
        <v>77</v>
      </c>
      <c r="E42" t="b">
        <f>OR(0&lt;B43,0&gt;B42)</f>
        <v>0</v>
      </c>
    </row>
    <row r="43">
      <c r="A43" s="8" t="s">
        <v>60</v>
      </c>
      <c r="B43" s="10">
        <f>H37-B41</f>
        <v>-0.01160462436</v>
      </c>
      <c r="D43" s="8" t="s">
        <v>78</v>
      </c>
      <c r="E43" t="b">
        <f>and(abs(B43)&gt;B38,abs(B42)&gt;B38)</f>
        <v>0</v>
      </c>
    </row>
    <row r="44">
      <c r="A44" s="8"/>
      <c r="B44" s="11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3" t="s">
        <v>1</v>
      </c>
      <c r="C1" s="1" t="s">
        <v>2</v>
      </c>
      <c r="D1" s="1" t="s">
        <v>3</v>
      </c>
      <c r="E1" s="1" t="s">
        <v>4</v>
      </c>
    </row>
    <row r="2">
      <c r="A2" s="1" t="s">
        <v>5</v>
      </c>
      <c r="B2" s="2">
        <v>7716.0</v>
      </c>
      <c r="C2" s="2">
        <v>686.0</v>
      </c>
      <c r="D2" s="2">
        <v>105.0</v>
      </c>
      <c r="E2" s="2">
        <v>34.0</v>
      </c>
    </row>
    <row r="3">
      <c r="A3" s="1" t="s">
        <v>7</v>
      </c>
      <c r="B3" s="2">
        <v>9288.0</v>
      </c>
      <c r="C3" s="2">
        <v>785.0</v>
      </c>
      <c r="D3" s="2">
        <v>116.0</v>
      </c>
      <c r="E3" s="2">
        <v>91.0</v>
      </c>
    </row>
    <row r="4">
      <c r="A4" s="1" t="s">
        <v>8</v>
      </c>
      <c r="B4" s="2">
        <v>10480.0</v>
      </c>
      <c r="C4" s="2">
        <v>884.0</v>
      </c>
      <c r="D4" s="2">
        <v>145.0</v>
      </c>
      <c r="E4" s="2">
        <v>79.0</v>
      </c>
    </row>
    <row r="5">
      <c r="A5" s="1" t="s">
        <v>9</v>
      </c>
      <c r="B5" s="2">
        <v>9867.0</v>
      </c>
      <c r="C5" s="2">
        <v>827.0</v>
      </c>
      <c r="D5" s="2">
        <v>138.0</v>
      </c>
      <c r="E5" s="2">
        <v>92.0</v>
      </c>
    </row>
    <row r="6">
      <c r="A6" s="1" t="s">
        <v>10</v>
      </c>
      <c r="B6" s="2">
        <v>9793.0</v>
      </c>
      <c r="C6" s="2">
        <v>832.0</v>
      </c>
      <c r="D6" s="2">
        <v>140.0</v>
      </c>
      <c r="E6" s="2">
        <v>94.0</v>
      </c>
    </row>
    <row r="7">
      <c r="A7" s="1" t="s">
        <v>11</v>
      </c>
      <c r="B7" s="2">
        <v>9500.0</v>
      </c>
      <c r="C7" s="2">
        <v>788.0</v>
      </c>
      <c r="D7" s="2">
        <v>129.0</v>
      </c>
      <c r="E7" s="2">
        <v>61.0</v>
      </c>
    </row>
    <row r="8">
      <c r="A8" s="1" t="s">
        <v>12</v>
      </c>
      <c r="B8" s="2">
        <v>9088.0</v>
      </c>
      <c r="C8" s="2">
        <v>780.0</v>
      </c>
      <c r="D8" s="2">
        <v>127.0</v>
      </c>
      <c r="E8" s="2">
        <v>44.0</v>
      </c>
    </row>
    <row r="9">
      <c r="A9" s="1" t="s">
        <v>13</v>
      </c>
      <c r="B9" s="2">
        <v>7664.0</v>
      </c>
      <c r="C9" s="2">
        <v>652.0</v>
      </c>
      <c r="D9" s="2">
        <v>94.0</v>
      </c>
      <c r="E9" s="2">
        <v>62.0</v>
      </c>
    </row>
    <row r="10">
      <c r="A10" s="1" t="s">
        <v>16</v>
      </c>
      <c r="B10" s="2">
        <v>8434.0</v>
      </c>
      <c r="C10" s="2">
        <v>697.0</v>
      </c>
      <c r="D10" s="2">
        <v>120.0</v>
      </c>
      <c r="E10" s="2">
        <v>77.0</v>
      </c>
    </row>
    <row r="11">
      <c r="A11" s="1" t="s">
        <v>17</v>
      </c>
      <c r="B11" s="2">
        <v>10496.0</v>
      </c>
      <c r="C11" s="2">
        <v>860.0</v>
      </c>
      <c r="D11" s="2">
        <v>153.0</v>
      </c>
      <c r="E11" s="2">
        <v>98.0</v>
      </c>
    </row>
    <row r="12">
      <c r="A12" s="1" t="s">
        <v>19</v>
      </c>
      <c r="B12" s="2">
        <v>10551.0</v>
      </c>
      <c r="C12" s="2">
        <v>864.0</v>
      </c>
      <c r="D12" s="2">
        <v>143.0</v>
      </c>
      <c r="E12" s="2">
        <v>71.0</v>
      </c>
    </row>
    <row r="13">
      <c r="A13" s="1" t="s">
        <v>24</v>
      </c>
      <c r="B13" s="2">
        <v>9737.0</v>
      </c>
      <c r="C13" s="2">
        <v>801.0</v>
      </c>
      <c r="D13" s="2">
        <v>128.0</v>
      </c>
      <c r="E13" s="2">
        <v>70.0</v>
      </c>
    </row>
    <row r="14">
      <c r="A14" s="1" t="s">
        <v>25</v>
      </c>
      <c r="B14" s="2">
        <v>8176.0</v>
      </c>
      <c r="C14" s="2">
        <v>642.0</v>
      </c>
      <c r="D14" s="2">
        <v>122.0</v>
      </c>
      <c r="E14" s="2">
        <v>68.0</v>
      </c>
    </row>
    <row r="15">
      <c r="A15" s="1" t="s">
        <v>26</v>
      </c>
      <c r="B15" s="2">
        <v>9402.0</v>
      </c>
      <c r="C15" s="2">
        <v>697.0</v>
      </c>
      <c r="D15" s="2">
        <v>194.0</v>
      </c>
      <c r="E15" s="2">
        <v>94.0</v>
      </c>
    </row>
    <row r="16">
      <c r="A16" s="1" t="s">
        <v>27</v>
      </c>
      <c r="B16" s="2">
        <v>8669.0</v>
      </c>
      <c r="C16" s="2">
        <v>669.0</v>
      </c>
      <c r="D16" s="2">
        <v>127.0</v>
      </c>
      <c r="E16" s="2">
        <v>81.0</v>
      </c>
    </row>
    <row r="17">
      <c r="A17" s="1" t="s">
        <v>28</v>
      </c>
      <c r="B17" s="2">
        <v>8881.0</v>
      </c>
      <c r="C17" s="2">
        <v>693.0</v>
      </c>
      <c r="D17" s="2">
        <v>153.0</v>
      </c>
      <c r="E17" s="2">
        <v>101.0</v>
      </c>
    </row>
    <row r="18">
      <c r="A18" s="1" t="s">
        <v>29</v>
      </c>
      <c r="B18" s="2">
        <v>9655.0</v>
      </c>
      <c r="C18" s="2">
        <v>771.0</v>
      </c>
      <c r="D18" s="2">
        <v>213.0</v>
      </c>
      <c r="E18" s="2">
        <v>119.0</v>
      </c>
    </row>
    <row r="19">
      <c r="A19" s="1" t="s">
        <v>30</v>
      </c>
      <c r="B19" s="2">
        <v>9396.0</v>
      </c>
      <c r="C19" s="2">
        <v>736.0</v>
      </c>
      <c r="D19" s="2">
        <v>162.0</v>
      </c>
      <c r="E19" s="2">
        <v>120.0</v>
      </c>
    </row>
    <row r="20">
      <c r="A20" s="1" t="s">
        <v>31</v>
      </c>
      <c r="B20" s="2">
        <v>9262.0</v>
      </c>
      <c r="C20" s="2">
        <v>727.0</v>
      </c>
      <c r="D20" s="2">
        <v>201.0</v>
      </c>
      <c r="E20" s="2">
        <v>96.0</v>
      </c>
    </row>
    <row r="21">
      <c r="A21" s="1" t="s">
        <v>32</v>
      </c>
      <c r="B21" s="2">
        <v>9308.0</v>
      </c>
      <c r="C21" s="2">
        <v>728.0</v>
      </c>
      <c r="D21" s="2">
        <v>207.0</v>
      </c>
      <c r="E21" s="2">
        <v>67.0</v>
      </c>
    </row>
    <row r="22">
      <c r="A22" s="1" t="s">
        <v>33</v>
      </c>
      <c r="B22" s="2">
        <v>8715.0</v>
      </c>
      <c r="C22" s="2">
        <v>722.0</v>
      </c>
      <c r="D22" s="2">
        <v>182.0</v>
      </c>
      <c r="E22" s="2">
        <v>123.0</v>
      </c>
    </row>
    <row r="23">
      <c r="A23" s="1" t="s">
        <v>34</v>
      </c>
      <c r="B23" s="2">
        <v>8448.0</v>
      </c>
      <c r="C23" s="2">
        <v>695.0</v>
      </c>
      <c r="D23" s="2">
        <v>142.0</v>
      </c>
      <c r="E23" s="2">
        <v>100.0</v>
      </c>
    </row>
    <row r="24">
      <c r="A24" s="1" t="s">
        <v>35</v>
      </c>
      <c r="B24" s="2">
        <v>8836.0</v>
      </c>
      <c r="C24" s="2">
        <v>724.0</v>
      </c>
      <c r="D24" s="2">
        <v>182.0</v>
      </c>
      <c r="E24" s="2">
        <v>103.0</v>
      </c>
    </row>
    <row r="25">
      <c r="B25" s="2"/>
      <c r="C25" s="2"/>
      <c r="D25" s="2"/>
      <c r="E25" s="2"/>
    </row>
    <row r="26">
      <c r="A26" s="8" t="s">
        <v>51</v>
      </c>
      <c r="B26" s="2">
        <f t="shared" ref="B26:E26" si="1">sum(B1:B24)</f>
        <v>211362</v>
      </c>
      <c r="C26" s="2">
        <f t="shared" si="1"/>
        <v>17260</v>
      </c>
      <c r="D26" s="2">
        <f t="shared" si="1"/>
        <v>3423</v>
      </c>
      <c r="E26" s="2">
        <f t="shared" si="1"/>
        <v>1945</v>
      </c>
    </row>
  </sheetData>
  <drawing r:id="rId1"/>
</worksheet>
</file>