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<sst xmlns="http://schemas.openxmlformats.org/spreadsheetml/2006/main" count="186" uniqueCount="73">
  <si>
    <t>Breakdown of the costs involved in building my 6502 computer replica with custom CPU architecture.</t>
  </si>
  <si>
    <t>Note: All prices in $CAD.</t>
  </si>
  <si>
    <t>Total Cost</t>
  </si>
  <si>
    <t>Total Component Cost:</t>
  </si>
  <si>
    <t>Total cost w/ oscilloscope ($512-640).</t>
  </si>
  <si>
    <t>Without bread. and oscillosope.</t>
  </si>
  <si>
    <t>Component cost - bread.</t>
  </si>
  <si>
    <t>Registers A,B,X,Y, IR, ALU - (8)</t>
  </si>
  <si>
    <t>OTHER</t>
  </si>
  <si>
    <t>Nbr</t>
  </si>
  <si>
    <t>Cost</t>
  </si>
  <si>
    <t>Part</t>
  </si>
  <si>
    <t>ea</t>
  </si>
  <si>
    <t>total</t>
  </si>
  <si>
    <t>indv. cost</t>
  </si>
  <si>
    <t>total cost</t>
  </si>
  <si>
    <t>Total nbr of breadboards:</t>
  </si>
  <si>
    <t>breadboards</t>
  </si>
  <si>
    <t>extra breadboards</t>
  </si>
  <si>
    <t>74HC373</t>
  </si>
  <si>
    <t>Power supply</t>
  </si>
  <si>
    <t>74HCT245</t>
  </si>
  <si>
    <t>Clock module</t>
  </si>
  <si>
    <t>Red LED bar</t>
  </si>
  <si>
    <t>EEPROM Programmer</t>
  </si>
  <si>
    <r>
      <rPr>
        <rFont val="Arial"/>
        <color rgb="FF1155CC"/>
        <u/>
      </rPr>
      <t>Green LED bar</t>
    </r>
    <r>
      <rPr>
        <rFont val="Arial"/>
        <color rgb="FF000000"/>
      </rPr>
      <t xml:space="preserve"> - only IR</t>
    </r>
  </si>
  <si>
    <t>Arduino mega</t>
  </si>
  <si>
    <r>
      <rPr>
        <rFont val="Arial"/>
        <color rgb="FF1155CC"/>
        <u/>
      </rPr>
      <t>330 ohm 1/4W resistors</t>
    </r>
    <r>
      <rPr>
        <rFont val="Arial"/>
        <color rgb="FF000000"/>
        <u/>
      </rPr>
      <t xml:space="preserve"> (10 Pack)</t>
    </r>
  </si>
  <si>
    <t>Pushbutton</t>
  </si>
  <si>
    <t>LCD</t>
  </si>
  <si>
    <t>1MHz oscilator</t>
  </si>
  <si>
    <t>Program Counter - (16)</t>
  </si>
  <si>
    <t>Additional MISC expenses</t>
  </si>
  <si>
    <t>Wire</t>
  </si>
  <si>
    <t>74HC161</t>
  </si>
  <si>
    <t>74HC08</t>
  </si>
  <si>
    <t>PART Summary</t>
  </si>
  <si>
    <r>
      <rPr>
        <rFont val="Arial"/>
        <color rgb="FF1155CC"/>
        <u/>
      </rPr>
      <t>Green LED bar</t>
    </r>
    <r>
      <rPr>
        <rFont val="Arial"/>
        <color rgb="FF000000"/>
      </rPr>
      <t xml:space="preserve"> </t>
    </r>
  </si>
  <si>
    <t xml:space="preserve"> </t>
  </si>
  <si>
    <r>
      <rPr>
        <color rgb="FF1155CC"/>
        <u/>
      </rPr>
      <t>330 ohm 1/4W resistors</t>
    </r>
    <r>
      <rPr>
        <color rgb="FF000000"/>
        <u/>
      </rPr>
      <t xml:space="preserve"> (10 Pack)</t>
    </r>
  </si>
  <si>
    <t>Stack pointer - (16)</t>
  </si>
  <si>
    <r>
      <rPr>
        <rFont val="Arial"/>
        <color rgb="FF1155CC"/>
        <u/>
      </rPr>
      <t>Green LED bar</t>
    </r>
    <r>
      <rPr>
        <rFont val="Arial"/>
        <color rgb="FF000000"/>
      </rPr>
      <t xml:space="preserve"> </t>
    </r>
  </si>
  <si>
    <t>74HC283</t>
  </si>
  <si>
    <t>74HC86</t>
  </si>
  <si>
    <r>
      <rPr>
        <color rgb="FF1155CC"/>
        <u/>
      </rPr>
      <t>330 ohm 1/4W resistors</t>
    </r>
    <r>
      <rPr>
        <color rgb="FF000000"/>
        <u/>
      </rPr>
      <t xml:space="preserve"> (10 Pack)</t>
    </r>
  </si>
  <si>
    <t>MAR - (16)</t>
  </si>
  <si>
    <r>
      <rPr>
        <rFont val="Arial"/>
        <color rgb="FF1155CC"/>
        <u/>
      </rPr>
      <t>Green LED bar</t>
    </r>
    <r>
      <rPr>
        <rFont val="Arial"/>
        <color rgb="FF000000"/>
      </rPr>
      <t xml:space="preserve"> - only IR</t>
    </r>
  </si>
  <si>
    <t>Blue LED bar</t>
  </si>
  <si>
    <r>
      <rPr>
        <rFont val="Arial"/>
        <color rgb="FF1155CC"/>
        <u/>
      </rPr>
      <t>330 ohm 1/4W resistors</t>
    </r>
    <r>
      <rPr>
        <rFont val="Arial"/>
        <color rgb="FF000000"/>
        <u/>
      </rPr>
      <t xml:space="preserve"> (10 Pack)</t>
    </r>
  </si>
  <si>
    <r>
      <rPr>
        <color rgb="FF1155CC"/>
        <u/>
      </rPr>
      <t>330 ohm 1/4W resistors</t>
    </r>
    <r>
      <rPr>
        <color rgb="FF000000"/>
        <u/>
      </rPr>
      <t xml:space="preserve"> (10 Pack)</t>
    </r>
  </si>
  <si>
    <t>74HC32 (OR)</t>
  </si>
  <si>
    <t xml:space="preserve">Versatile interface adpater </t>
  </si>
  <si>
    <t>Registers MSB/LSB- (8)</t>
  </si>
  <si>
    <t>RAM</t>
  </si>
  <si>
    <t>EEPROM</t>
  </si>
  <si>
    <t>74HC04 (Inverter)</t>
  </si>
  <si>
    <t>74HC74</t>
  </si>
  <si>
    <r>
      <rPr>
        <color rgb="FF1155CC"/>
        <u/>
      </rPr>
      <t>330 ohm 1/4W resistors</t>
    </r>
    <r>
      <rPr>
        <color rgb="FF000000"/>
        <u/>
      </rPr>
      <t xml:space="preserve"> (10 Pack)</t>
    </r>
  </si>
  <si>
    <t>RAM &amp; ROM</t>
  </si>
  <si>
    <t>ALU</t>
  </si>
  <si>
    <t>74HC86 (XOR)</t>
  </si>
  <si>
    <t>74HC08 (AND)</t>
  </si>
  <si>
    <r>
      <rPr>
        <color rgb="FF1155CC"/>
        <u/>
      </rPr>
      <t>330 ohm 1/4W resistors</t>
    </r>
    <r>
      <rPr>
        <color rgb="FF000000"/>
        <u/>
      </rPr>
      <t xml:space="preserve"> (10 Pack)</t>
    </r>
  </si>
  <si>
    <t>PR</t>
  </si>
  <si>
    <r>
      <rPr>
        <color rgb="FF1155CC"/>
        <u/>
      </rPr>
      <t>330 ohm 1/4W resistors</t>
    </r>
    <r>
      <rPr>
        <color rgb="FF000000"/>
        <u/>
      </rPr>
      <t xml:space="preserve"> (10 Pack)</t>
    </r>
  </si>
  <si>
    <t>Micro Counter</t>
  </si>
  <si>
    <t>74HC161 (counter)</t>
  </si>
  <si>
    <r>
      <rPr>
        <rFont val="Arial"/>
        <color rgb="FF1155CC"/>
        <u/>
      </rPr>
      <t>Green LED bar</t>
    </r>
    <r>
      <rPr>
        <rFont val="Arial"/>
        <color rgb="FF000000"/>
      </rPr>
      <t xml:space="preserve"> </t>
    </r>
  </si>
  <si>
    <r>
      <rPr>
        <color rgb="FF1155CC"/>
        <u/>
      </rPr>
      <t>330 ohm 1/4W resistors</t>
    </r>
    <r>
      <rPr>
        <color rgb="FF000000"/>
        <u/>
      </rPr>
      <t xml:space="preserve"> (10 Pack)</t>
    </r>
  </si>
  <si>
    <t>Clock</t>
  </si>
  <si>
    <t>1mhz oscillator and clk module (see other)</t>
  </si>
  <si>
    <t>Decode logic</t>
  </si>
  <si>
    <r>
      <rPr>
        <color rgb="FF1155CC"/>
        <u/>
      </rPr>
      <t>330 ohm 1/4W resistors</t>
    </r>
    <r>
      <rPr>
        <color rgb="FF000000"/>
        <u/>
      </rPr>
      <t xml:space="preserve"> (10 Pack)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</si>
</sst>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  <scheme val="minor"/>
    </font>
    <font>
      <b/>
      <u/>
      <sz val="18.0"/>
      <color rgb="FF434343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b/>
      <i/>
      <sz val="11.0"/>
      <color rgb="FFFF9900"/>
      <name val="Arial"/>
      <scheme val="minor"/>
    </font>
    <font>
      <b/>
      <sz val="12.0"/>
      <color theme="1"/>
      <name val="Arial"/>
      <scheme val="minor"/>
    </font>
    <font>
      <b/>
      <sz val="12.0"/>
      <color rgb="FFFF0000"/>
      <name val="Arial"/>
      <scheme val="minor"/>
    </font>
    <font>
      <b/>
      <i/>
      <sz val="12.0"/>
      <color rgb="FFFF0000"/>
      <name val="Arial"/>
      <scheme val="minor"/>
    </font>
    <font>
      <sz val="12.0"/>
      <color rgb="FFFF0000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00"/>
      <name val="Arial"/>
    </font>
    <font>
      <color rgb="FF000000"/>
      <name val="Arial"/>
    </font>
    <font>
      <u/>
      <color rgb="FF1155CC"/>
      <name val="Arial"/>
    </font>
    <font>
      <color theme="1"/>
      <name val="Arial"/>
    </font>
    <font>
      <color rgb="FFFF0000"/>
      <name val="Arial"/>
    </font>
    <font>
      <u/>
      <color rgb="FF000000"/>
      <name val="Arial"/>
      <scheme val="minor"/>
    </font>
    <font>
      <u/>
      <color rgb="FF1155CC"/>
      <name val="Arial"/>
    </font>
    <font>
      <b/>
      <color rgb="FFFF0000"/>
      <name val="Arial"/>
      <scheme val="minor"/>
    </font>
    <font>
      <u/>
      <color rgb="FF1155CC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2" xfId="0" applyFont="1" applyNumberFormat="1"/>
    <xf borderId="0" fillId="0" fontId="1" numFmtId="0" xfId="0" applyFont="1"/>
    <xf borderId="0" fillId="0" fontId="8" numFmtId="2" xfId="0" applyFont="1" applyNumberFormat="1"/>
    <xf borderId="0" fillId="2" fontId="8" numFmtId="2" xfId="0" applyFill="1" applyFont="1" applyNumberFormat="1"/>
    <xf borderId="0" fillId="0" fontId="9" numFmtId="2" xfId="0" applyFont="1" applyNumberFormat="1"/>
    <xf borderId="0" fillId="3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0" fontId="14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0" fontId="15" numFmtId="2" xfId="0" applyAlignment="1" applyFont="1" applyNumberFormat="1">
      <alignment horizontal="right" vertical="bottom"/>
    </xf>
    <xf borderId="0" fillId="0" fontId="15" numFmtId="0" xfId="0" applyAlignment="1" applyFont="1">
      <alignment vertical="bottom"/>
    </xf>
    <xf borderId="0" fillId="0" fontId="15" numFmtId="2" xfId="0" applyAlignment="1" applyFont="1" applyNumberFormat="1">
      <alignment vertical="bottom"/>
    </xf>
    <xf borderId="0" fillId="0" fontId="16" numFmtId="2" xfId="0" applyAlignment="1" applyFont="1" applyNumberFormat="1">
      <alignment horizontal="right" vertical="bottom"/>
    </xf>
    <xf borderId="0" fillId="0" fontId="17" numFmtId="0" xfId="0" applyAlignment="1" applyFont="1">
      <alignment readingOrder="0"/>
    </xf>
    <xf borderId="0" fillId="0" fontId="4" numFmtId="2" xfId="0" applyFont="1" applyNumberFormat="1"/>
    <xf borderId="0" fillId="2" fontId="18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20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2" fontId="21" numFmtId="0" xfId="0" applyAlignment="1" applyFont="1">
      <alignment horizontal="left" readingOrder="0"/>
    </xf>
    <xf borderId="0" fillId="0" fontId="19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ameco.com/z/LTA-1000HR-Lite-On-Electronics-LED-Bar-Graph-Array-10x-Red-2mcd-20-Pin-DIP_697477.html" TargetMode="External"/><Relationship Id="rId84" Type="http://schemas.openxmlformats.org/officeDocument/2006/relationships/hyperlink" Target="https://www.jameco.com/z/74HC04-Major-Brands-IC-74HC04-Hex-Inverter_45209.html" TargetMode="External"/><Relationship Id="rId83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Relationship Id="rId42" Type="http://schemas.openxmlformats.org/officeDocument/2006/relationships/hyperlink" Target="https://leeselectronic.com/en/product/9144-9144RESISTORS14W330OHM1510PCS.html" TargetMode="External"/><Relationship Id="rId86" Type="http://schemas.openxmlformats.org/officeDocument/2006/relationships/hyperlink" Target="https://www.jameco.com/z/XGCBDX10D-Sunled-Corporation-LED-Bar-Graph-Array-10x-Blue-9-8mcd-20-Pin-DIP_2230619.html" TargetMode="External"/><Relationship Id="rId41" Type="http://schemas.openxmlformats.org/officeDocument/2006/relationships/hyperlink" Target="https://leeselectronic.com/en/product/71744-71744IC74HC2834BITBINARYADDER.html" TargetMode="External"/><Relationship Id="rId85" Type="http://schemas.openxmlformats.org/officeDocument/2006/relationships/hyperlink" Target="https://www.jameco.com/webapp/wcs/stores/servlet/ProductDisplay?catalogId=10001&amp;freeText=74843&amp;langId=-1&amp;storeId=10001&amp;productId=74843&amp;avad=234285_e23f6a5a9&amp;source=Avantlink" TargetMode="External"/><Relationship Id="rId44" Type="http://schemas.openxmlformats.org/officeDocument/2006/relationships/hyperlink" Target="https://www.jameco.com/z/74HC32-Major-Brands-IC-74HC32-QUAD-2-INPUT-POSITIVE-OR-GATE_45794.html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www.jameco.com/z/74HC86-Major-Brands-IC-74HC86-QUAD-2-INPUT-EXCLUSIVE-OR-GATE_46181.html" TargetMode="External"/><Relationship Id="rId87" Type="http://schemas.openxmlformats.org/officeDocument/2006/relationships/hyperlink" Target="https://leeselectronic.com/en/product/9144-9144RESISTORS14W330OHM1510PCS.html" TargetMode="External"/><Relationship Id="rId46" Type="http://schemas.openxmlformats.org/officeDocument/2006/relationships/hyperlink" Target="https://www.jameco.com/webapp/wcs/stores/servlet/ProductDisplay?catalogId=10001&amp;freeText=82472&amp;langId=-1&amp;storeId=10001&amp;productId=82472&amp;avad=234285_f23f6893d&amp;source=Avantlink" TargetMode="External"/><Relationship Id="rId45" Type="http://schemas.openxmlformats.org/officeDocument/2006/relationships/hyperlink" Target="https://www.jameco.com/webapp/wcs/stores/servlet/ProductDisplay?catalogId=10001&amp;freeText=2143591&amp;langId=-1&amp;storeId=10001&amp;productId=2143591&amp;avad=234285_e23f6a741&amp;source=Avantlink" TargetMode="External"/><Relationship Id="rId80" Type="http://schemas.openxmlformats.org/officeDocument/2006/relationships/hyperlink" Target="https://leeselectronic.com/en/product/9144-9144RESISTORS14W330OHM1510PCS.html" TargetMode="External"/><Relationship Id="rId82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Relationship Id="rId81" Type="http://schemas.openxmlformats.org/officeDocument/2006/relationships/hyperlink" Target="https://www.jameco.com/z/74HC04-Major-Brands-IC-74HC04-Hex-Inverter_45209.html" TargetMode="External"/><Relationship Id="rId1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Relationship Id="rId2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Relationship Id="rId3" Type="http://schemas.openxmlformats.org/officeDocument/2006/relationships/hyperlink" Target="https://www.jameco.com/z/74HC373-Major-Brands-IC-74HC373-OCTAL-D-TYPE-TRANSPARENT-LATCH_45831.html" TargetMode="External"/><Relationship Id="rId4" Type="http://schemas.openxmlformats.org/officeDocument/2006/relationships/hyperlink" Target="https://www.jameco.com/z/74HCT245-Major-Brands-IC-74HCT245-Tri-State-Octal-Bus-Transceiver_45031.html" TargetMode="External"/><Relationship Id="rId9" Type="http://schemas.openxmlformats.org/officeDocument/2006/relationships/hyperlink" Target="https://www.jameco.com/z/FIT0127-DFRobot-16x2-Character-LCD-Display-White-on-Blue-5V_2160374.html?avad=234285_f244742d1&amp;source=Avantlink" TargetMode="External"/><Relationship Id="rId48" Type="http://schemas.openxmlformats.org/officeDocument/2006/relationships/hyperlink" Target="https://www.jameco.com/z/74HC04-Major-Brands-IC-74HC04-Hex-Inverter_45209.html" TargetMode="External"/><Relationship Id="rId47" Type="http://schemas.openxmlformats.org/officeDocument/2006/relationships/hyperlink" Target="https://www.jameco.com/webapp/wcs/stores/servlet/ProductDisplay?catalogId=10001&amp;freeText=74843&amp;langId=-1&amp;storeId=10001&amp;productId=74843&amp;avad=234285_e23f6a5a9&amp;source=Avantlink" TargetMode="External"/><Relationship Id="rId49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Relationship Id="rId5" Type="http://schemas.openxmlformats.org/officeDocument/2006/relationships/hyperlink" Target="https://www.jameco.com/z/LTA-1000HR-Lite-On-Electronics-LED-Bar-Graph-Array-10x-Red-2mcd-20-Pin-DIP_697477.html" TargetMode="External"/><Relationship Id="rId6" Type="http://schemas.openxmlformats.org/officeDocument/2006/relationships/hyperlink" Target="https://www.jameco.com/z/LTA-1000G-Lite-On-Electronics-LED-Bar-Graph-Array-10x-Green-2mcd-20-Pin-DIP_697469.html" TargetMode="External"/><Relationship Id="rId7" Type="http://schemas.openxmlformats.org/officeDocument/2006/relationships/hyperlink" Target="https://leeselectronic.com/en/product/9144-9144RESISTORS14W330OHM1510PCS.html" TargetMode="External"/><Relationship Id="rId8" Type="http://schemas.openxmlformats.org/officeDocument/2006/relationships/hyperlink" Target="https://leeselectronic.com/en/product/3437-3437TACTSWITCH4X4X25MM.html" TargetMode="External"/><Relationship Id="rId73" Type="http://schemas.openxmlformats.org/officeDocument/2006/relationships/hyperlink" Target="https://www.jameco.com/z/LTA-1000HR-Lite-On-Electronics-LED-Bar-Graph-Array-10x-Red-2mcd-20-Pin-DIP_697477.html" TargetMode="External"/><Relationship Id="rId72" Type="http://schemas.openxmlformats.org/officeDocument/2006/relationships/hyperlink" Target="https://www.jameco.com/z/74HC32-Major-Brands-IC-74HC32-QUAD-2-INPUT-POSITIVE-OR-GATE_45794.html" TargetMode="External"/><Relationship Id="rId31" Type="http://schemas.openxmlformats.org/officeDocument/2006/relationships/hyperlink" Target="https://www.jameco.com/z/74HC373-Major-Brands-IC-74HC373-OCTAL-D-TYPE-TRANSPARENT-LATCH_45831.html" TargetMode="External"/><Relationship Id="rId75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Relationship Id="rId30" Type="http://schemas.openxmlformats.org/officeDocument/2006/relationships/hyperlink" Target="https://leeselectronic.com/en/product/9144-9144RESISTORS14W330OHM1510PCS.html" TargetMode="External"/><Relationship Id="rId74" Type="http://schemas.openxmlformats.org/officeDocument/2006/relationships/hyperlink" Target="https://leeselectronic.com/en/product/9144-9144RESISTORS14W330OHM1510PCS.html" TargetMode="External"/><Relationship Id="rId33" Type="http://schemas.openxmlformats.org/officeDocument/2006/relationships/hyperlink" Target="https://www.jameco.com/z/LTA-1000G-Lite-On-Electronics-LED-Bar-Graph-Array-10x-Green-2mcd-20-Pin-DIP_697469.html" TargetMode="External"/><Relationship Id="rId77" Type="http://schemas.openxmlformats.org/officeDocument/2006/relationships/hyperlink" Target="https://www.jameco.com/z/LTA-1000G-Lite-On-Electronics-LED-Bar-Graph-Array-10x-Green-2mcd-20-Pin-DIP_697469.html" TargetMode="External"/><Relationship Id="rId32" Type="http://schemas.openxmlformats.org/officeDocument/2006/relationships/hyperlink" Target="https://www.jameco.com/z/LTA-1000HR-Lite-On-Electronics-LED-Bar-Graph-Array-10x-Red-2mcd-20-Pin-DIP_697477.html" TargetMode="External"/><Relationship Id="rId76" Type="http://schemas.openxmlformats.org/officeDocument/2006/relationships/hyperlink" Target="https://leeselectronic.com/en/product/71730-71730IC74HC161SYNC4BITBINARYCOUN.html" TargetMode="External"/><Relationship Id="rId35" Type="http://schemas.openxmlformats.org/officeDocument/2006/relationships/hyperlink" Target="https://leeselectronic.com/en/product/9144-9144RESISTORS14W330OHM1510PCS.html" TargetMode="External"/><Relationship Id="rId79" Type="http://schemas.openxmlformats.org/officeDocument/2006/relationships/hyperlink" Target="https://www.jameco.com/z/74HC04-Major-Brands-IC-74HC04-Hex-Inverter_45209.html" TargetMode="External"/><Relationship Id="rId34" Type="http://schemas.openxmlformats.org/officeDocument/2006/relationships/hyperlink" Target="https://www.jameco.com/z/XGCBDX10D-Sunled-Corporation-LED-Bar-Graph-Array-10x-Blue-9-8mcd-20-Pin-DIP_2230619.html" TargetMode="External"/><Relationship Id="rId78" Type="http://schemas.openxmlformats.org/officeDocument/2006/relationships/hyperlink" Target="https://www.jameco.com/z/74HC32-Major-Brands-IC-74HC32-QUAD-2-INPUT-POSITIVE-OR-GATE_45794.html" TargetMode="External"/><Relationship Id="rId71" Type="http://schemas.openxmlformats.org/officeDocument/2006/relationships/hyperlink" Target="https://www.jameco.com/z/74HC08-Major-Brands-IC-74HC08-QUAD-2-INPUT-POSITIVE-AND-GATE_45225.html" TargetMode="External"/><Relationship Id="rId70" Type="http://schemas.openxmlformats.org/officeDocument/2006/relationships/hyperlink" Target="https://www.jameco.com/z/74HCT245-Major-Brands-IC-74HCT245-Tri-State-Octal-Bus-Transceiver_45031.html" TargetMode="External"/><Relationship Id="rId37" Type="http://schemas.openxmlformats.org/officeDocument/2006/relationships/hyperlink" Target="https://leeselectronic.com/en/product/71730-71730IC74HC161SYNC4BITBINARYCOUN.html" TargetMode="External"/><Relationship Id="rId36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Relationship Id="rId39" Type="http://schemas.openxmlformats.org/officeDocument/2006/relationships/hyperlink" Target="https://www.jameco.com/z/74HC08-Major-Brands-IC-74HC08-QUAD-2-INPUT-POSITIVE-AND-GATE_45225.html" TargetMode="External"/><Relationship Id="rId38" Type="http://schemas.openxmlformats.org/officeDocument/2006/relationships/hyperlink" Target="https://www.jameco.com/z/74HC373-Major-Brands-IC-74HC373-OCTAL-D-TYPE-TRANSPARENT-LATCH_45831.html" TargetMode="External"/><Relationship Id="rId62" Type="http://schemas.openxmlformats.org/officeDocument/2006/relationships/hyperlink" Target="https://www.jameco.com/z/74HC86-Major-Brands-IC-74HC86-QUAD-2-INPUT-EXCLUSIVE-OR-GATE_46181.html" TargetMode="External"/><Relationship Id="rId61" Type="http://schemas.openxmlformats.org/officeDocument/2006/relationships/hyperlink" Target="https://www.jameco.com/z/74HC32-Major-Brands-IC-74HC32-QUAD-2-INPUT-POSITIVE-OR-GATE_45794.html" TargetMode="External"/><Relationship Id="rId20" Type="http://schemas.openxmlformats.org/officeDocument/2006/relationships/hyperlink" Target="https://leeselectronic.com/en/product/3437-3437TACTSWITCH4X4X25MM.html" TargetMode="External"/><Relationship Id="rId64" Type="http://schemas.openxmlformats.org/officeDocument/2006/relationships/hyperlink" Target="https://leeselectronic.com/en/product/71744-71744IC74HC2834BITBINARYADDER.html" TargetMode="External"/><Relationship Id="rId63" Type="http://schemas.openxmlformats.org/officeDocument/2006/relationships/hyperlink" Target="https://www.jameco.com/z/74HC08-Major-Brands-IC-74HC08-QUAD-2-INPUT-POSITIVE-AND-GATE_45225.html" TargetMode="External"/><Relationship Id="rId22" Type="http://schemas.openxmlformats.org/officeDocument/2006/relationships/hyperlink" Target="https://www.jameco.com/z/FIT0127-DFRobot-16x2-Character-LCD-Display-White-on-Blue-5V_2160374.html?avad=234285_f244742d1&amp;source=Avantlink" TargetMode="External"/><Relationship Id="rId66" Type="http://schemas.openxmlformats.org/officeDocument/2006/relationships/hyperlink" Target="https://www.jameco.com/z/74HC04-Major-Brands-IC-74HC04-Hex-Inverter_45209.html" TargetMode="External"/><Relationship Id="rId21" Type="http://schemas.openxmlformats.org/officeDocument/2006/relationships/hyperlink" Target="https://www.jameco.com/z/74HC373-Major-Brands-IC-74HC373-OCTAL-D-TYPE-TRANSPARENT-LATCH_45831.html" TargetMode="External"/><Relationship Id="rId65" Type="http://schemas.openxmlformats.org/officeDocument/2006/relationships/hyperlink" Target="https://leeselectronic.com/en/product/9144-9144RESISTORS14W330OHM1510PCS.html" TargetMode="External"/><Relationship Id="rId24" Type="http://schemas.openxmlformats.org/officeDocument/2006/relationships/hyperlink" Target="https://www.jameco.com/webapp/wcs/stores/servlet/ProductDisplay?catalogId=10001&amp;freeText=82472&amp;langId=-1&amp;storeId=10001&amp;productId=27861&amp;avad=234285_d2445fc39&amp;source=Avantlink" TargetMode="External"/><Relationship Id="rId68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Relationship Id="rId23" Type="http://schemas.openxmlformats.org/officeDocument/2006/relationships/hyperlink" Target="https://www.jameco.com/z/74HCT245-Major-Brands-IC-74HCT245-Tri-State-Octal-Bus-Transceiver_45031.html" TargetMode="External"/><Relationship Id="rId67" Type="http://schemas.openxmlformats.org/officeDocument/2006/relationships/hyperlink" Target="https://www.jameco.com/z/74HCT245-Major-Brands-IC-74HCT245-Tri-State-Octal-Bus-Transceiver_45031.html" TargetMode="External"/><Relationship Id="rId60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Relationship Id="rId26" Type="http://schemas.openxmlformats.org/officeDocument/2006/relationships/hyperlink" Target="https://leeselectronic.com/en/product/71744-71744IC74HC2834BITBINARYADDER.html" TargetMode="External"/><Relationship Id="rId25" Type="http://schemas.openxmlformats.org/officeDocument/2006/relationships/hyperlink" Target="https://www.jameco.com/z/LTA-1000G-Lite-On-Electronics-LED-Bar-Graph-Array-10x-Green-2mcd-20-Pin-DIP_697469.html" TargetMode="External"/><Relationship Id="rId69" Type="http://schemas.openxmlformats.org/officeDocument/2006/relationships/hyperlink" Target="https://www.jameco.com/z/74HC74-Major-Brands-IC-74HC74-DUAL-D-TYPE-FLIP-FLOP_46130.html" TargetMode="External"/><Relationship Id="rId28" Type="http://schemas.openxmlformats.org/officeDocument/2006/relationships/hyperlink" Target="https://www.jameco.com/z/74HC86-Major-Brands-IC-74HC86-QUAD-2-INPUT-EXCLUSIVE-OR-GATE_46181.html" TargetMode="External"/><Relationship Id="rId27" Type="http://schemas.openxmlformats.org/officeDocument/2006/relationships/hyperlink" Target="https://www.jameco.com/z/JMS9313-01G-22-AWG-6-Color-Solid-Tinned-Copper-Hook-Up-Wire-Assortment-25-Feet_2153705.html?avad=234285_f23f68fc5&amp;source=Avantlink" TargetMode="External"/><Relationship Id="rId29" Type="http://schemas.openxmlformats.org/officeDocument/2006/relationships/hyperlink" Target="https://www.jameco.com/z/74HCT245-Major-Brands-IC-74HCT245-Tri-State-Octal-Bus-Transceiver_45031.html" TargetMode="External"/><Relationship Id="rId51" Type="http://schemas.openxmlformats.org/officeDocument/2006/relationships/hyperlink" Target="https://www.jameco.com/z/74HC373-Major-Brands-IC-74HC373-OCTAL-D-TYPE-TRANSPARENT-LATCH_45831.html" TargetMode="External"/><Relationship Id="rId50" Type="http://schemas.openxmlformats.org/officeDocument/2006/relationships/hyperlink" Target="https://www.jameco.com/z/74HC74-Major-Brands-IC-74HC74-DUAL-D-TYPE-FLIP-FLOP_46130.html" TargetMode="External"/><Relationship Id="rId53" Type="http://schemas.openxmlformats.org/officeDocument/2006/relationships/hyperlink" Target="https://www.jameco.com/z/74HC32-Major-Brands-IC-74HC32-QUAD-2-INPUT-POSITIVE-OR-GATE_45794.html" TargetMode="External"/><Relationship Id="rId52" Type="http://schemas.openxmlformats.org/officeDocument/2006/relationships/hyperlink" Target="https://www.jameco.com/z/LTA-1000HR-Lite-On-Electronics-LED-Bar-Graph-Array-10x-Red-2mcd-20-Pin-DIP_697477.html" TargetMode="External"/><Relationship Id="rId11" Type="http://schemas.openxmlformats.org/officeDocument/2006/relationships/hyperlink" Target="https://www.jameco.com/z/JMS9313-01G-22-AWG-6-Color-Solid-Tinned-Copper-Hook-Up-Wire-Assortment-25-Feet_2153705.html?avad=234285_f23f68fc5&amp;source=Avantlink" TargetMode="External"/><Relationship Id="rId55" Type="http://schemas.openxmlformats.org/officeDocument/2006/relationships/hyperlink" Target="https://leeselectronic.com/en/product/9144-9144RESISTORS14W330OHM1510PCS.html" TargetMode="External"/><Relationship Id="rId10" Type="http://schemas.openxmlformats.org/officeDocument/2006/relationships/hyperlink" Target="https://www.jameco.com/webapp/wcs/stores/servlet/ProductDisplay?catalogId=10001&amp;freeText=82472&amp;langId=-1&amp;storeId=10001&amp;productId=27861&amp;avad=234285_d2445fc39&amp;source=Avantlink" TargetMode="External"/><Relationship Id="rId54" Type="http://schemas.openxmlformats.org/officeDocument/2006/relationships/hyperlink" Target="https://www.jameco.com/z/74HCT245-Major-Brands-IC-74HCT245-Tri-State-Octal-Bus-Transceiver_45031.html" TargetMode="External"/><Relationship Id="rId13" Type="http://schemas.openxmlformats.org/officeDocument/2006/relationships/hyperlink" Target="https://leeselectronic.com/en/product/71730-71730IC74HC161SYNC4BITBINARYCOUN.html" TargetMode="External"/><Relationship Id="rId57" Type="http://schemas.openxmlformats.org/officeDocument/2006/relationships/hyperlink" Target="https://www.jameco.com/webapp/wcs/stores/servlet/ProductDisplay?catalogId=10001&amp;freeText=2143591&amp;langId=-1&amp;storeId=10001&amp;productId=2143591&amp;avad=234285_e23f6a741&amp;source=Avantlink" TargetMode="External"/><Relationship Id="rId12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Relationship Id="rId56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Relationship Id="rId15" Type="http://schemas.openxmlformats.org/officeDocument/2006/relationships/hyperlink" Target="https://www.jameco.com/z/74HC08-Major-Brands-IC-74HC08-QUAD-2-INPUT-POSITIVE-AND-GATE_45225.html" TargetMode="External"/><Relationship Id="rId59" Type="http://schemas.openxmlformats.org/officeDocument/2006/relationships/hyperlink" Target="https://www.jameco.com/webapp/wcs/stores/servlet/ProductDisplay?catalogId=10001&amp;freeText=74843&amp;langId=-1&amp;storeId=10001&amp;productId=74843&amp;avad=234285_e23f6a5a9&amp;source=Avantlink" TargetMode="External"/><Relationship Id="rId14" Type="http://schemas.openxmlformats.org/officeDocument/2006/relationships/hyperlink" Target="https://www.jameco.com/z/74HCT245-Major-Brands-IC-74HCT245-Tri-State-Octal-Bus-Transceiver_45031.html" TargetMode="External"/><Relationship Id="rId58" Type="http://schemas.openxmlformats.org/officeDocument/2006/relationships/hyperlink" Target="https://www.jameco.com/webapp/wcs/stores/servlet/ProductDisplay?catalogId=10001&amp;freeText=82472&amp;langId=-1&amp;storeId=10001&amp;productId=82472&amp;avad=234285_f23f6893d&amp;source=Avantlink" TargetMode="External"/><Relationship Id="rId17" Type="http://schemas.openxmlformats.org/officeDocument/2006/relationships/hyperlink" Target="https://leeselectronic.com/en/product/9144-9144RESISTORS14W330OHM1510PCS.html" TargetMode="External"/><Relationship Id="rId16" Type="http://schemas.openxmlformats.org/officeDocument/2006/relationships/hyperlink" Target="https://www.jameco.com/z/LTA-1000G-Lite-On-Electronics-LED-Bar-Graph-Array-10x-Green-2mcd-20-Pin-DIP_697469.html" TargetMode="External"/><Relationship Id="rId19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Relationship Id="rId18" Type="http://schemas.openxmlformats.org/officeDocument/2006/relationships/hyperlink" Target="https://www.amazon.ca/dp/B0040Z4QN8/ref=as_li_tl?ie=UTF8&amp;linkCode=gs2&amp;linkId=32ebed06d70737d48f7dff50892868b2&amp;creativeASIN=B0040Z4QN8&amp;tag=beneater00-20&amp;creative=9325&amp;camp=1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7" max="7" width="3.5"/>
    <col customWidth="1" min="8" max="8" width="26.25"/>
    <col customWidth="1" min="15" max="15" width="21.13"/>
  </cols>
  <sheetData>
    <row r="1" hidden="1">
      <c r="A1" s="1">
        <v>1.28</v>
      </c>
    </row>
    <row r="3">
      <c r="A3" s="2" t="s">
        <v>0</v>
      </c>
    </row>
    <row r="4">
      <c r="A4" s="3"/>
      <c r="B4" s="4"/>
    </row>
    <row r="5">
      <c r="A5" s="5" t="s">
        <v>1</v>
      </c>
      <c r="B5" s="4"/>
    </row>
    <row r="6">
      <c r="A6" s="3"/>
      <c r="B6" s="4"/>
    </row>
    <row r="7">
      <c r="A7" s="6" t="s">
        <v>2</v>
      </c>
      <c r="B7" s="7">
        <f>B8+L26</f>
        <v>914.1504</v>
      </c>
    </row>
    <row r="8">
      <c r="A8" s="6" t="s">
        <v>3</v>
      </c>
      <c r="B8" s="7">
        <f>E22+E33+E45+E53+E64+E72+E85+E97+E108+E116+E126</f>
        <v>512.232</v>
      </c>
      <c r="E8" s="8">
        <f>14*(5*$A$1)</f>
        <v>89.6</v>
      </c>
    </row>
    <row r="9">
      <c r="A9" s="6" t="s">
        <v>4</v>
      </c>
      <c r="B9" s="9">
        <f>B7+(400*$A$1)</f>
        <v>1426.1504</v>
      </c>
      <c r="C9" s="10">
        <f>B7+(500*$A$1)</f>
        <v>1554.1504</v>
      </c>
    </row>
    <row r="10">
      <c r="A10" s="6" t="s">
        <v>5</v>
      </c>
      <c r="B10" s="11">
        <f>B7-Q15</f>
        <v>664.5504</v>
      </c>
    </row>
    <row r="11">
      <c r="A11" s="6" t="s">
        <v>6</v>
      </c>
      <c r="B11" s="11">
        <f>B8-Q15</f>
        <v>262.632</v>
      </c>
    </row>
    <row r="12">
      <c r="A12" s="3"/>
      <c r="H12" s="3"/>
    </row>
    <row r="13">
      <c r="A13" s="3" t="s">
        <v>7</v>
      </c>
      <c r="H13" s="3" t="s">
        <v>8</v>
      </c>
    </row>
    <row r="14">
      <c r="P14" s="1" t="s">
        <v>9</v>
      </c>
      <c r="Q14" s="1" t="s">
        <v>10</v>
      </c>
    </row>
    <row r="15">
      <c r="A15" s="12" t="s">
        <v>11</v>
      </c>
      <c r="B15" s="12" t="s">
        <v>12</v>
      </c>
      <c r="C15" s="12" t="s">
        <v>13</v>
      </c>
      <c r="D15" s="12" t="s">
        <v>14</v>
      </c>
      <c r="E15" s="12" t="s">
        <v>15</v>
      </c>
      <c r="H15" s="12" t="s">
        <v>11</v>
      </c>
      <c r="I15" s="12" t="s">
        <v>12</v>
      </c>
      <c r="J15" s="12" t="s">
        <v>13</v>
      </c>
      <c r="K15" s="12" t="s">
        <v>14</v>
      </c>
      <c r="L15" s="12" t="s">
        <v>15</v>
      </c>
      <c r="O15" s="3" t="s">
        <v>16</v>
      </c>
      <c r="P15" s="8">
        <f>C16+C27+C38+C49+C58+C68+C77+C90+C102+C114+C121+J16</f>
        <v>26</v>
      </c>
      <c r="Q15" s="4">
        <f>P15*9.6</f>
        <v>249.6</v>
      </c>
    </row>
    <row r="16">
      <c r="A16" s="13" t="s">
        <v>17</v>
      </c>
      <c r="B16" s="1">
        <v>1.0</v>
      </c>
      <c r="C16" s="1">
        <v>6.0</v>
      </c>
      <c r="D16" s="14">
        <v>9.6</v>
      </c>
      <c r="E16" s="15">
        <f t="shared" ref="E16:E21" si="1">C16*D16</f>
        <v>57.6</v>
      </c>
      <c r="H16" s="13" t="s">
        <v>18</v>
      </c>
      <c r="I16" s="1">
        <v>1.0</v>
      </c>
      <c r="J16" s="1">
        <v>1.0</v>
      </c>
      <c r="K16" s="14">
        <v>9.6</v>
      </c>
      <c r="L16" s="15">
        <f t="shared" ref="L16:L25" si="2">J16*K16</f>
        <v>9.6</v>
      </c>
    </row>
    <row r="17">
      <c r="A17" s="13" t="s">
        <v>19</v>
      </c>
      <c r="B17" s="1">
        <v>1.0</v>
      </c>
      <c r="C17" s="1">
        <v>6.0</v>
      </c>
      <c r="D17" s="15">
        <f>0.49*$A$1</f>
        <v>0.6272</v>
      </c>
      <c r="E17" s="15">
        <f t="shared" si="1"/>
        <v>3.7632</v>
      </c>
      <c r="H17" s="16" t="s">
        <v>20</v>
      </c>
      <c r="I17" s="1">
        <v>1.0</v>
      </c>
      <c r="J17" s="1">
        <v>1.0</v>
      </c>
      <c r="K17" s="14">
        <v>150.0</v>
      </c>
      <c r="L17" s="15">
        <f t="shared" si="2"/>
        <v>150</v>
      </c>
    </row>
    <row r="18">
      <c r="A18" s="13" t="s">
        <v>21</v>
      </c>
      <c r="B18" s="1">
        <v>1.0</v>
      </c>
      <c r="C18" s="1">
        <v>6.0</v>
      </c>
      <c r="D18" s="15">
        <f>0.89*$A$1</f>
        <v>1.1392</v>
      </c>
      <c r="E18" s="15">
        <f t="shared" si="1"/>
        <v>6.8352</v>
      </c>
      <c r="H18" s="16" t="s">
        <v>22</v>
      </c>
      <c r="I18" s="1">
        <v>1.0</v>
      </c>
      <c r="J18" s="1">
        <v>1.0</v>
      </c>
      <c r="K18" s="15">
        <f>35*$A$1</f>
        <v>44.8</v>
      </c>
      <c r="L18" s="15">
        <f t="shared" si="2"/>
        <v>44.8</v>
      </c>
    </row>
    <row r="19">
      <c r="A19" s="13" t="s">
        <v>23</v>
      </c>
      <c r="B19" s="1">
        <v>1.0</v>
      </c>
      <c r="C19" s="1">
        <v>5.0</v>
      </c>
      <c r="D19" s="15">
        <f>1.25*$A$1</f>
        <v>1.6</v>
      </c>
      <c r="E19" s="15">
        <f t="shared" si="1"/>
        <v>8</v>
      </c>
      <c r="H19" s="16" t="s">
        <v>24</v>
      </c>
      <c r="I19" s="1">
        <v>1.0</v>
      </c>
      <c r="J19" s="1">
        <v>1.0</v>
      </c>
      <c r="K19" s="15">
        <f>60*$A$1</f>
        <v>76.8</v>
      </c>
      <c r="L19" s="15">
        <f t="shared" si="2"/>
        <v>76.8</v>
      </c>
    </row>
    <row r="20">
      <c r="A20" s="17" t="s">
        <v>25</v>
      </c>
      <c r="B20" s="1">
        <v>1.0</v>
      </c>
      <c r="C20" s="1">
        <v>1.0</v>
      </c>
      <c r="D20" s="14">
        <f>1.09*$A$1</f>
        <v>1.3952</v>
      </c>
      <c r="E20" s="15">
        <f t="shared" si="1"/>
        <v>1.3952</v>
      </c>
      <c r="H20" s="18" t="s">
        <v>26</v>
      </c>
      <c r="I20" s="1">
        <v>1.0</v>
      </c>
      <c r="J20" s="1">
        <v>1.0</v>
      </c>
      <c r="K20" s="14">
        <f>18.95*$A$1</f>
        <v>24.256</v>
      </c>
      <c r="L20" s="15">
        <f t="shared" si="2"/>
        <v>24.256</v>
      </c>
    </row>
    <row r="21">
      <c r="A21" s="19" t="s">
        <v>27</v>
      </c>
      <c r="B21" s="20">
        <v>0.8</v>
      </c>
      <c r="C21" s="20">
        <v>5.0</v>
      </c>
      <c r="D21" s="21">
        <v>0.7</v>
      </c>
      <c r="E21" s="21">
        <f t="shared" si="1"/>
        <v>3.5</v>
      </c>
      <c r="H21" s="13" t="s">
        <v>28</v>
      </c>
      <c r="I21" s="1">
        <v>10.0</v>
      </c>
      <c r="J21" s="1">
        <v>10.0</v>
      </c>
      <c r="K21" s="14">
        <f>0.5</f>
        <v>0.5</v>
      </c>
      <c r="L21" s="15">
        <f t="shared" si="2"/>
        <v>5</v>
      </c>
    </row>
    <row r="22">
      <c r="A22" s="22"/>
      <c r="B22" s="22"/>
      <c r="C22" s="22"/>
      <c r="D22" s="23"/>
      <c r="E22" s="24">
        <f>SUM(E12:E21)</f>
        <v>81.0936</v>
      </c>
      <c r="H22" s="13" t="s">
        <v>29</v>
      </c>
      <c r="I22" s="1">
        <v>1.0</v>
      </c>
      <c r="J22" s="1">
        <v>1.0</v>
      </c>
      <c r="K22" s="14">
        <f>10.95*$A$1</f>
        <v>14.016</v>
      </c>
      <c r="L22" s="15">
        <f t="shared" si="2"/>
        <v>14.016</v>
      </c>
    </row>
    <row r="23">
      <c r="H23" s="13" t="s">
        <v>30</v>
      </c>
      <c r="I23" s="1">
        <v>2.0</v>
      </c>
      <c r="J23" s="1">
        <v>2.0</v>
      </c>
      <c r="K23" s="14">
        <f>2.49*$A$1</f>
        <v>3.1872</v>
      </c>
      <c r="L23" s="15">
        <f t="shared" si="2"/>
        <v>6.3744</v>
      </c>
    </row>
    <row r="24">
      <c r="A24" s="3" t="s">
        <v>31</v>
      </c>
      <c r="H24" s="25" t="s">
        <v>32</v>
      </c>
      <c r="I24" s="1">
        <v>1.0</v>
      </c>
      <c r="J24" s="1">
        <v>1.0</v>
      </c>
      <c r="K24" s="14">
        <v>20.0</v>
      </c>
      <c r="L24" s="15">
        <f t="shared" si="2"/>
        <v>20</v>
      </c>
    </row>
    <row r="25">
      <c r="H25" s="13" t="s">
        <v>33</v>
      </c>
      <c r="I25" s="1">
        <v>2.0</v>
      </c>
      <c r="J25" s="1">
        <v>2.0</v>
      </c>
      <c r="K25" s="14">
        <f>19.95*$A$1</f>
        <v>25.536</v>
      </c>
      <c r="L25" s="15">
        <f t="shared" si="2"/>
        <v>51.072</v>
      </c>
    </row>
    <row r="26">
      <c r="A26" s="12" t="s">
        <v>11</v>
      </c>
      <c r="B26" s="12" t="s">
        <v>12</v>
      </c>
      <c r="C26" s="12" t="s">
        <v>13</v>
      </c>
      <c r="D26" s="12" t="s">
        <v>14</v>
      </c>
      <c r="E26" s="12" t="s">
        <v>15</v>
      </c>
      <c r="L26" s="26">
        <f>SUM(L16:L25)</f>
        <v>401.9184</v>
      </c>
    </row>
    <row r="27">
      <c r="A27" s="13" t="s">
        <v>17</v>
      </c>
      <c r="B27" s="1">
        <v>2.0</v>
      </c>
      <c r="C27" s="1">
        <v>2.0</v>
      </c>
      <c r="D27" s="14">
        <v>9.6</v>
      </c>
      <c r="E27" s="15">
        <f t="shared" ref="E27:E32" si="3">C27*D27</f>
        <v>19.2</v>
      </c>
    </row>
    <row r="28">
      <c r="A28" s="13" t="s">
        <v>34</v>
      </c>
      <c r="B28" s="1">
        <v>4.0</v>
      </c>
      <c r="C28" s="1">
        <v>4.0</v>
      </c>
      <c r="D28" s="14">
        <v>0.8</v>
      </c>
      <c r="E28" s="15">
        <f t="shared" si="3"/>
        <v>3.2</v>
      </c>
    </row>
    <row r="29">
      <c r="A29" s="13" t="s">
        <v>21</v>
      </c>
      <c r="B29" s="1">
        <v>2.0</v>
      </c>
      <c r="C29" s="1">
        <v>2.0</v>
      </c>
      <c r="D29" s="15">
        <f>0.89*$A$1</f>
        <v>1.1392</v>
      </c>
      <c r="E29" s="15">
        <f t="shared" si="3"/>
        <v>2.2784</v>
      </c>
    </row>
    <row r="30">
      <c r="A30" s="27" t="s">
        <v>35</v>
      </c>
      <c r="B30" s="1">
        <v>4.0</v>
      </c>
      <c r="C30" s="1">
        <v>4.0</v>
      </c>
      <c r="D30" s="14">
        <f>0.49*A1</f>
        <v>0.6272</v>
      </c>
      <c r="E30" s="15">
        <f t="shared" si="3"/>
        <v>2.5088</v>
      </c>
      <c r="H30" s="28" t="s">
        <v>36</v>
      </c>
    </row>
    <row r="31">
      <c r="A31" s="17" t="s">
        <v>37</v>
      </c>
      <c r="B31" s="1">
        <v>2.0</v>
      </c>
      <c r="C31" s="1">
        <v>2.0</v>
      </c>
      <c r="D31" s="14">
        <f>1.09*$A$1</f>
        <v>1.3952</v>
      </c>
      <c r="E31" s="15">
        <f t="shared" si="3"/>
        <v>2.7904</v>
      </c>
      <c r="H31" s="1" t="s">
        <v>38</v>
      </c>
    </row>
    <row r="32">
      <c r="A32" s="13" t="s">
        <v>39</v>
      </c>
      <c r="B32" s="1">
        <v>0.8</v>
      </c>
      <c r="C32" s="1">
        <v>2.0</v>
      </c>
      <c r="D32" s="14">
        <v>0.7</v>
      </c>
      <c r="E32" s="15">
        <f t="shared" si="3"/>
        <v>1.4</v>
      </c>
      <c r="H32" s="29" t="s">
        <v>11</v>
      </c>
      <c r="I32" s="29" t="s">
        <v>13</v>
      </c>
      <c r="J32" s="29" t="s">
        <v>14</v>
      </c>
      <c r="K32" s="29" t="s">
        <v>15</v>
      </c>
    </row>
    <row r="33">
      <c r="E33" s="26">
        <f>SUM(E27:E32)</f>
        <v>31.3776</v>
      </c>
      <c r="G33" s="1" t="b">
        <v>0</v>
      </c>
      <c r="H33" s="13" t="s">
        <v>17</v>
      </c>
      <c r="I33" s="1">
        <v>26.0</v>
      </c>
      <c r="J33" s="14">
        <v>9.6</v>
      </c>
      <c r="K33" s="15">
        <f t="shared" ref="K33:K58" si="4">I33*J33</f>
        <v>249.6</v>
      </c>
    </row>
    <row r="34">
      <c r="G34" s="1" t="b">
        <v>0</v>
      </c>
      <c r="H34" s="16" t="s">
        <v>20</v>
      </c>
      <c r="I34" s="1">
        <v>1.0</v>
      </c>
      <c r="J34" s="14">
        <v>150.0</v>
      </c>
      <c r="K34" s="15">
        <f t="shared" si="4"/>
        <v>150</v>
      </c>
    </row>
    <row r="35">
      <c r="A35" s="3" t="s">
        <v>40</v>
      </c>
      <c r="G35" s="1" t="b">
        <v>0</v>
      </c>
      <c r="H35" s="16" t="s">
        <v>22</v>
      </c>
      <c r="I35" s="1">
        <v>1.0</v>
      </c>
      <c r="J35" s="15">
        <f>35*$A$1</f>
        <v>44.8</v>
      </c>
      <c r="K35" s="15">
        <f t="shared" si="4"/>
        <v>44.8</v>
      </c>
    </row>
    <row r="36">
      <c r="G36" s="1" t="b">
        <v>0</v>
      </c>
      <c r="H36" s="16" t="s">
        <v>24</v>
      </c>
      <c r="I36" s="1">
        <v>1.0</v>
      </c>
      <c r="J36" s="15">
        <f>60*$A$1</f>
        <v>76.8</v>
      </c>
      <c r="K36" s="15">
        <f t="shared" si="4"/>
        <v>76.8</v>
      </c>
    </row>
    <row r="37">
      <c r="A37" s="12" t="s">
        <v>11</v>
      </c>
      <c r="B37" s="12" t="s">
        <v>12</v>
      </c>
      <c r="C37" s="12" t="s">
        <v>13</v>
      </c>
      <c r="D37" s="12" t="s">
        <v>14</v>
      </c>
      <c r="E37" s="12" t="s">
        <v>15</v>
      </c>
      <c r="G37" s="8" t="b">
        <v>0</v>
      </c>
      <c r="H37" s="18" t="s">
        <v>26</v>
      </c>
      <c r="I37" s="1">
        <v>1.0</v>
      </c>
      <c r="J37" s="14">
        <f>18.95*$A$1</f>
        <v>24.256</v>
      </c>
      <c r="K37" s="15">
        <f t="shared" si="4"/>
        <v>24.256</v>
      </c>
    </row>
    <row r="38">
      <c r="A38" s="13" t="s">
        <v>17</v>
      </c>
      <c r="B38" s="1">
        <v>2.0</v>
      </c>
      <c r="C38" s="1">
        <v>2.0</v>
      </c>
      <c r="D38" s="14">
        <v>9.6</v>
      </c>
      <c r="E38" s="15">
        <f t="shared" ref="E38:E44" si="5">C38*D38</f>
        <v>19.2</v>
      </c>
      <c r="G38" s="8" t="b">
        <v>0</v>
      </c>
      <c r="H38" s="13" t="s">
        <v>28</v>
      </c>
      <c r="I38" s="1">
        <v>10.0</v>
      </c>
      <c r="J38" s="14">
        <f>0.5</f>
        <v>0.5</v>
      </c>
      <c r="K38" s="15">
        <f t="shared" si="4"/>
        <v>5</v>
      </c>
    </row>
    <row r="39">
      <c r="A39" s="13" t="s">
        <v>19</v>
      </c>
      <c r="B39" s="1">
        <v>2.0</v>
      </c>
      <c r="C39" s="1">
        <v>2.0</v>
      </c>
      <c r="D39" s="15">
        <f>0.49*$A$1</f>
        <v>0.6272</v>
      </c>
      <c r="E39" s="15">
        <f t="shared" si="5"/>
        <v>1.2544</v>
      </c>
      <c r="G39" s="1" t="b">
        <v>0</v>
      </c>
      <c r="H39" s="13" t="s">
        <v>29</v>
      </c>
      <c r="I39" s="1">
        <v>1.0</v>
      </c>
      <c r="J39" s="14">
        <f>10.95*$A$1</f>
        <v>14.016</v>
      </c>
      <c r="K39" s="15">
        <f t="shared" si="4"/>
        <v>14.016</v>
      </c>
    </row>
    <row r="40">
      <c r="A40" s="13" t="s">
        <v>21</v>
      </c>
      <c r="B40" s="1">
        <v>2.0</v>
      </c>
      <c r="C40" s="1">
        <v>2.0</v>
      </c>
      <c r="D40" s="15">
        <f>0.89*$A$1</f>
        <v>1.1392</v>
      </c>
      <c r="E40" s="15">
        <f t="shared" si="5"/>
        <v>2.2784</v>
      </c>
      <c r="G40" s="8" t="b">
        <v>0</v>
      </c>
      <c r="H40" s="13" t="s">
        <v>30</v>
      </c>
      <c r="I40" s="1">
        <v>2.0</v>
      </c>
      <c r="J40" s="14">
        <f>2.49*$A$1</f>
        <v>3.1872</v>
      </c>
      <c r="K40" s="15">
        <f t="shared" si="4"/>
        <v>6.3744</v>
      </c>
    </row>
    <row r="41">
      <c r="A41" s="17" t="s">
        <v>41</v>
      </c>
      <c r="B41" s="1">
        <v>2.0</v>
      </c>
      <c r="C41" s="1">
        <v>2.0</v>
      </c>
      <c r="D41" s="14">
        <f>1.09*$A$1</f>
        <v>1.3952</v>
      </c>
      <c r="E41" s="15">
        <f t="shared" si="5"/>
        <v>2.7904</v>
      </c>
      <c r="G41" s="8" t="b">
        <v>0</v>
      </c>
      <c r="H41" s="25" t="s">
        <v>32</v>
      </c>
      <c r="I41" s="1">
        <v>1.0</v>
      </c>
      <c r="J41" s="14">
        <v>20.0</v>
      </c>
      <c r="K41" s="15">
        <f t="shared" si="4"/>
        <v>20</v>
      </c>
    </row>
    <row r="42">
      <c r="A42" s="13" t="s">
        <v>42</v>
      </c>
      <c r="B42" s="1">
        <v>2.0</v>
      </c>
      <c r="C42" s="1">
        <v>2.0</v>
      </c>
      <c r="D42" s="14">
        <v>1.0</v>
      </c>
      <c r="E42" s="15">
        <f t="shared" si="5"/>
        <v>2</v>
      </c>
      <c r="G42" s="8" t="b">
        <v>0</v>
      </c>
      <c r="H42" s="13" t="s">
        <v>33</v>
      </c>
      <c r="I42" s="1">
        <v>2.0</v>
      </c>
      <c r="J42" s="14">
        <f>19.95*$A$1</f>
        <v>25.536</v>
      </c>
      <c r="K42" s="15">
        <f t="shared" si="4"/>
        <v>51.072</v>
      </c>
    </row>
    <row r="43">
      <c r="A43" s="13" t="s">
        <v>43</v>
      </c>
      <c r="B43" s="1">
        <v>2.0</v>
      </c>
      <c r="C43" s="1">
        <v>2.0</v>
      </c>
      <c r="D43" s="14">
        <f>0.49*$A$1</f>
        <v>0.6272</v>
      </c>
      <c r="E43" s="15">
        <f t="shared" si="5"/>
        <v>1.2544</v>
      </c>
      <c r="G43" s="8" t="b">
        <v>0</v>
      </c>
      <c r="H43" s="13" t="s">
        <v>21</v>
      </c>
      <c r="I43" s="1">
        <f>C18+C29+C40+C62+C84+C92</f>
        <v>26</v>
      </c>
      <c r="J43" s="15">
        <f>0.89*$A$1</f>
        <v>1.1392</v>
      </c>
      <c r="K43" s="15">
        <f t="shared" si="4"/>
        <v>29.6192</v>
      </c>
    </row>
    <row r="44">
      <c r="A44" s="13" t="s">
        <v>44</v>
      </c>
      <c r="B44" s="1">
        <v>0.8</v>
      </c>
      <c r="C44" s="1">
        <v>2.0</v>
      </c>
      <c r="D44" s="14">
        <v>0.7</v>
      </c>
      <c r="E44" s="15">
        <f t="shared" si="5"/>
        <v>1.4</v>
      </c>
      <c r="G44" s="8" t="b">
        <v>0</v>
      </c>
      <c r="H44" s="13" t="s">
        <v>19</v>
      </c>
      <c r="I44" s="1">
        <f>C17+C39+C50+C59</f>
        <v>12</v>
      </c>
      <c r="J44" s="15">
        <f>0.49*$A$1</f>
        <v>0.6272</v>
      </c>
      <c r="K44" s="15">
        <f t="shared" si="4"/>
        <v>7.5264</v>
      </c>
    </row>
    <row r="45">
      <c r="E45" s="26">
        <f>SUM(E38:E44)</f>
        <v>30.1776</v>
      </c>
      <c r="G45" s="8" t="b">
        <v>0</v>
      </c>
      <c r="H45" s="30" t="s">
        <v>23</v>
      </c>
      <c r="I45" s="31">
        <f>C19+C51+C60+C95</f>
        <v>9</v>
      </c>
      <c r="J45" s="21">
        <f>1.25*$A$1</f>
        <v>1.6</v>
      </c>
      <c r="K45" s="21">
        <f t="shared" si="4"/>
        <v>14.4</v>
      </c>
    </row>
    <row r="46">
      <c r="A46" s="32" t="s">
        <v>45</v>
      </c>
      <c r="G46" s="8" t="b">
        <v>0</v>
      </c>
      <c r="H46" s="17" t="s">
        <v>46</v>
      </c>
      <c r="I46" s="1">
        <f>C20+C31+C41+C104</f>
        <v>6</v>
      </c>
      <c r="J46" s="14">
        <f>1.09*$A$1</f>
        <v>1.3952</v>
      </c>
      <c r="K46" s="15">
        <f t="shared" si="4"/>
        <v>8.3712</v>
      </c>
    </row>
    <row r="47">
      <c r="A47" s="1"/>
      <c r="B47" s="1"/>
      <c r="C47" s="1"/>
      <c r="D47" s="1"/>
      <c r="E47" s="1"/>
      <c r="G47" s="8" t="b">
        <v>0</v>
      </c>
      <c r="H47" s="13" t="s">
        <v>47</v>
      </c>
      <c r="I47" s="1">
        <v>7.0</v>
      </c>
      <c r="J47" s="15">
        <f>2.75*$A$1</f>
        <v>3.52</v>
      </c>
      <c r="K47" s="15">
        <f t="shared" si="4"/>
        <v>24.64</v>
      </c>
    </row>
    <row r="48">
      <c r="A48" s="12" t="s">
        <v>11</v>
      </c>
      <c r="B48" s="12" t="s">
        <v>12</v>
      </c>
      <c r="C48" s="12" t="s">
        <v>13</v>
      </c>
      <c r="D48" s="12" t="s">
        <v>14</v>
      </c>
      <c r="E48" s="12" t="s">
        <v>15</v>
      </c>
      <c r="G48" s="8" t="b">
        <v>0</v>
      </c>
      <c r="H48" s="19" t="s">
        <v>48</v>
      </c>
      <c r="I48" s="20">
        <f>C21+C32+C44+C52+C63+C96+C107+C125+C82</f>
        <v>22</v>
      </c>
      <c r="J48" s="21">
        <v>0.7</v>
      </c>
      <c r="K48" s="21">
        <f t="shared" si="4"/>
        <v>15.4</v>
      </c>
    </row>
    <row r="49">
      <c r="A49" s="13" t="s">
        <v>17</v>
      </c>
      <c r="B49" s="1">
        <v>1.0</v>
      </c>
      <c r="C49" s="1">
        <v>1.0</v>
      </c>
      <c r="D49" s="14">
        <v>9.6</v>
      </c>
      <c r="E49" s="15">
        <f t="shared" ref="E49:E52" si="6">C49*D49</f>
        <v>9.6</v>
      </c>
      <c r="G49" s="8" t="b">
        <v>0</v>
      </c>
      <c r="H49" s="13" t="s">
        <v>34</v>
      </c>
      <c r="I49" s="1">
        <f>C28+C103</f>
        <v>5</v>
      </c>
      <c r="J49" s="14">
        <v>0.8</v>
      </c>
      <c r="K49" s="15">
        <f t="shared" si="4"/>
        <v>4</v>
      </c>
    </row>
    <row r="50">
      <c r="A50" s="13" t="s">
        <v>19</v>
      </c>
      <c r="B50" s="1">
        <v>2.0</v>
      </c>
      <c r="C50" s="1">
        <v>2.0</v>
      </c>
      <c r="D50" s="15">
        <f>0.49*$A$1</f>
        <v>0.6272</v>
      </c>
      <c r="E50" s="15">
        <f t="shared" si="6"/>
        <v>1.2544</v>
      </c>
      <c r="G50" s="8" t="b">
        <v>0</v>
      </c>
      <c r="H50" s="27" t="s">
        <v>35</v>
      </c>
      <c r="I50" s="1">
        <f>C30+C80+C93</f>
        <v>8</v>
      </c>
      <c r="J50" s="14">
        <f>0.49*$A$1</f>
        <v>0.6272</v>
      </c>
      <c r="K50" s="15">
        <f t="shared" si="4"/>
        <v>5.0176</v>
      </c>
    </row>
    <row r="51">
      <c r="A51" s="13" t="s">
        <v>23</v>
      </c>
      <c r="B51" s="1">
        <v>1.0</v>
      </c>
      <c r="C51" s="1">
        <v>1.0</v>
      </c>
      <c r="D51" s="15">
        <f>1.25*$A$1</f>
        <v>1.6</v>
      </c>
      <c r="E51" s="15">
        <f t="shared" si="6"/>
        <v>1.6</v>
      </c>
      <c r="G51" s="8" t="b">
        <v>0</v>
      </c>
      <c r="H51" s="13" t="s">
        <v>42</v>
      </c>
      <c r="I51" s="1">
        <f>C42+C81</f>
        <v>4</v>
      </c>
      <c r="J51" s="14">
        <v>1.0</v>
      </c>
      <c r="K51" s="15">
        <f t="shared" si="4"/>
        <v>4</v>
      </c>
    </row>
    <row r="52">
      <c r="A52" s="13" t="s">
        <v>49</v>
      </c>
      <c r="B52" s="1">
        <v>0.8</v>
      </c>
      <c r="C52" s="1">
        <v>2.0</v>
      </c>
      <c r="D52" s="14">
        <v>0.7</v>
      </c>
      <c r="E52" s="15">
        <f t="shared" si="6"/>
        <v>1.4</v>
      </c>
      <c r="G52" s="8" t="b">
        <v>0</v>
      </c>
      <c r="H52" s="13" t="s">
        <v>43</v>
      </c>
      <c r="I52" s="1">
        <f>C43+C79</f>
        <v>7</v>
      </c>
      <c r="J52" s="14">
        <f t="shared" ref="J52:J53" si="7">0.49*$A$1</f>
        <v>0.6272</v>
      </c>
      <c r="K52" s="15">
        <f t="shared" si="4"/>
        <v>4.3904</v>
      </c>
    </row>
    <row r="53">
      <c r="E53" s="26">
        <f>SUM(E49:E52)</f>
        <v>13.8544</v>
      </c>
      <c r="G53" s="8" t="b">
        <v>0</v>
      </c>
      <c r="H53" s="13" t="s">
        <v>50</v>
      </c>
      <c r="I53" s="1">
        <f>C61+C78+C94+C105</f>
        <v>8</v>
      </c>
      <c r="J53" s="14">
        <f t="shared" si="7"/>
        <v>0.6272</v>
      </c>
      <c r="K53" s="15">
        <f t="shared" si="4"/>
        <v>5.0176</v>
      </c>
    </row>
    <row r="54">
      <c r="G54" s="8" t="b">
        <v>0</v>
      </c>
      <c r="H54" s="13" t="s">
        <v>51</v>
      </c>
      <c r="I54" s="1">
        <f t="shared" ref="I54:I55" si="8">C69</f>
        <v>2</v>
      </c>
      <c r="J54" s="14">
        <f>6.95*$A$1</f>
        <v>8.896</v>
      </c>
      <c r="K54" s="15">
        <f t="shared" si="4"/>
        <v>17.792</v>
      </c>
    </row>
    <row r="55">
      <c r="A55" s="32" t="s">
        <v>52</v>
      </c>
      <c r="G55" s="8" t="b">
        <v>0</v>
      </c>
      <c r="H55" s="13" t="s">
        <v>53</v>
      </c>
      <c r="I55" s="1">
        <f t="shared" si="8"/>
        <v>2</v>
      </c>
      <c r="J55" s="14">
        <f>3.95*$A$1</f>
        <v>5.056</v>
      </c>
      <c r="K55" s="15">
        <f t="shared" si="4"/>
        <v>10.112</v>
      </c>
    </row>
    <row r="56">
      <c r="A56" s="1"/>
      <c r="B56" s="1"/>
      <c r="C56" s="1"/>
      <c r="D56" s="1"/>
      <c r="E56" s="1"/>
      <c r="G56" s="8" t="b">
        <v>0</v>
      </c>
      <c r="H56" s="13" t="s">
        <v>54</v>
      </c>
      <c r="I56" s="1">
        <f>C71+C123</f>
        <v>9</v>
      </c>
      <c r="J56" s="14">
        <f>9.95*$A$1</f>
        <v>12.736</v>
      </c>
      <c r="K56" s="15">
        <f t="shared" si="4"/>
        <v>114.624</v>
      </c>
    </row>
    <row r="57">
      <c r="A57" s="12" t="s">
        <v>11</v>
      </c>
      <c r="B57" s="12" t="s">
        <v>12</v>
      </c>
      <c r="C57" s="12" t="s">
        <v>13</v>
      </c>
      <c r="D57" s="12" t="s">
        <v>14</v>
      </c>
      <c r="E57" s="12" t="s">
        <v>15</v>
      </c>
      <c r="G57" s="8" t="b">
        <v>0</v>
      </c>
      <c r="H57" s="13" t="s">
        <v>55</v>
      </c>
      <c r="I57" s="1">
        <f>C83+C106+C114+C122</f>
        <v>5</v>
      </c>
      <c r="J57" s="14">
        <f>0.79*$A$1</f>
        <v>1.0112</v>
      </c>
      <c r="K57" s="15">
        <f t="shared" si="4"/>
        <v>5.056</v>
      </c>
    </row>
    <row r="58">
      <c r="A58" s="13" t="s">
        <v>17</v>
      </c>
      <c r="B58" s="1">
        <v>1.0</v>
      </c>
      <c r="C58" s="1">
        <v>2.0</v>
      </c>
      <c r="D58" s="14">
        <v>9.6</v>
      </c>
      <c r="E58" s="15">
        <f t="shared" ref="E58:E63" si="9">C58*D58</f>
        <v>19.2</v>
      </c>
      <c r="G58" s="8" t="b">
        <v>0</v>
      </c>
      <c r="H58" s="13" t="s">
        <v>56</v>
      </c>
      <c r="I58" s="1">
        <f>C91</f>
        <v>3</v>
      </c>
      <c r="J58" s="15">
        <f>0.59*$A$1</f>
        <v>0.7552</v>
      </c>
      <c r="K58" s="15">
        <f t="shared" si="4"/>
        <v>2.2656</v>
      </c>
    </row>
    <row r="59">
      <c r="A59" s="13" t="s">
        <v>19</v>
      </c>
      <c r="B59" s="1">
        <v>1.0</v>
      </c>
      <c r="C59" s="1">
        <v>2.0</v>
      </c>
      <c r="D59" s="15">
        <f>0.49*$A$1</f>
        <v>0.6272</v>
      </c>
      <c r="E59" s="15">
        <f t="shared" si="9"/>
        <v>1.2544</v>
      </c>
      <c r="K59" s="33">
        <f>SUM(K33:K58)</f>
        <v>914.1504</v>
      </c>
    </row>
    <row r="60">
      <c r="A60" s="13" t="s">
        <v>23</v>
      </c>
      <c r="B60" s="1">
        <v>1.0</v>
      </c>
      <c r="C60" s="1">
        <v>2.0</v>
      </c>
      <c r="D60" s="15">
        <f>1.25*$A$1</f>
        <v>1.6</v>
      </c>
      <c r="E60" s="15">
        <f t="shared" si="9"/>
        <v>3.2</v>
      </c>
    </row>
    <row r="61">
      <c r="A61" s="13" t="s">
        <v>50</v>
      </c>
      <c r="B61" s="1">
        <v>0.25</v>
      </c>
      <c r="C61" s="1">
        <v>1.0</v>
      </c>
      <c r="D61" s="14">
        <f>0.49*$A$1</f>
        <v>0.6272</v>
      </c>
      <c r="E61" s="15">
        <f t="shared" si="9"/>
        <v>0.6272</v>
      </c>
    </row>
    <row r="62">
      <c r="A62" s="13" t="s">
        <v>21</v>
      </c>
      <c r="B62" s="1">
        <v>4.0</v>
      </c>
      <c r="C62" s="1">
        <v>8.0</v>
      </c>
      <c r="D62" s="14">
        <f>0.89*$A$1</f>
        <v>1.1392</v>
      </c>
      <c r="E62" s="15">
        <f t="shared" si="9"/>
        <v>9.1136</v>
      </c>
    </row>
    <row r="63">
      <c r="A63" s="13" t="s">
        <v>57</v>
      </c>
      <c r="B63" s="1">
        <v>0.8</v>
      </c>
      <c r="C63" s="1">
        <v>2.0</v>
      </c>
      <c r="D63" s="14">
        <v>0.7</v>
      </c>
      <c r="E63" s="15">
        <f t="shared" si="9"/>
        <v>1.4</v>
      </c>
    </row>
    <row r="64">
      <c r="E64" s="26">
        <f>SUM(E58:E63)</f>
        <v>34.7952</v>
      </c>
    </row>
    <row r="65">
      <c r="A65" s="3" t="s">
        <v>58</v>
      </c>
    </row>
    <row r="67">
      <c r="A67" s="12" t="s">
        <v>11</v>
      </c>
      <c r="B67" s="12" t="s">
        <v>12</v>
      </c>
      <c r="C67" s="12" t="s">
        <v>13</v>
      </c>
      <c r="D67" s="12" t="s">
        <v>14</v>
      </c>
      <c r="E67" s="12" t="s">
        <v>15</v>
      </c>
    </row>
    <row r="68">
      <c r="A68" s="13" t="s">
        <v>17</v>
      </c>
      <c r="B68" s="1">
        <v>1.0</v>
      </c>
      <c r="C68" s="1">
        <v>1.0</v>
      </c>
      <c r="D68" s="14">
        <v>9.6</v>
      </c>
      <c r="E68" s="15">
        <f t="shared" ref="E68:E71" si="10">C68*D68</f>
        <v>9.6</v>
      </c>
    </row>
    <row r="69">
      <c r="A69" s="13" t="s">
        <v>51</v>
      </c>
      <c r="B69" s="1">
        <v>2.0</v>
      </c>
      <c r="C69" s="1">
        <v>2.0</v>
      </c>
      <c r="D69" s="14">
        <f>6.95*$A$1</f>
        <v>8.896</v>
      </c>
      <c r="E69" s="15">
        <f t="shared" si="10"/>
        <v>17.792</v>
      </c>
    </row>
    <row r="70">
      <c r="A70" s="13" t="s">
        <v>53</v>
      </c>
      <c r="B70" s="1">
        <v>1.0</v>
      </c>
      <c r="C70" s="1">
        <v>2.0</v>
      </c>
      <c r="D70" s="14">
        <f>3.95*$A$1</f>
        <v>5.056</v>
      </c>
      <c r="E70" s="15">
        <f t="shared" si="10"/>
        <v>10.112</v>
      </c>
    </row>
    <row r="71">
      <c r="A71" s="13" t="s">
        <v>54</v>
      </c>
      <c r="B71" s="1">
        <v>1.0</v>
      </c>
      <c r="C71" s="1">
        <v>2.0</v>
      </c>
      <c r="D71" s="14">
        <f>9.95*$A$1</f>
        <v>12.736</v>
      </c>
      <c r="E71" s="15">
        <f t="shared" si="10"/>
        <v>25.472</v>
      </c>
    </row>
    <row r="72">
      <c r="E72" s="26">
        <f>SUM(E68:E71)</f>
        <v>62.976</v>
      </c>
    </row>
    <row r="74">
      <c r="A74" s="32" t="s">
        <v>59</v>
      </c>
    </row>
    <row r="75">
      <c r="A75" s="1"/>
      <c r="B75" s="1"/>
      <c r="C75" s="1"/>
      <c r="D75" s="1"/>
      <c r="E75" s="1"/>
    </row>
    <row r="76">
      <c r="A76" s="12" t="s">
        <v>11</v>
      </c>
      <c r="B76" s="12" t="s">
        <v>12</v>
      </c>
      <c r="C76" s="12" t="s">
        <v>13</v>
      </c>
      <c r="D76" s="12" t="s">
        <v>14</v>
      </c>
      <c r="E76" s="12" t="s">
        <v>15</v>
      </c>
    </row>
    <row r="77">
      <c r="A77" s="13" t="s">
        <v>17</v>
      </c>
      <c r="B77" s="1">
        <v>5.0</v>
      </c>
      <c r="C77" s="1">
        <v>5.0</v>
      </c>
      <c r="D77" s="14">
        <v>9.6</v>
      </c>
      <c r="E77" s="15">
        <f t="shared" ref="E77:E84" si="11">C77*D77</f>
        <v>48</v>
      </c>
    </row>
    <row r="78">
      <c r="A78" s="13" t="s">
        <v>50</v>
      </c>
      <c r="B78" s="1">
        <v>5.0</v>
      </c>
      <c r="C78" s="1">
        <v>5.0</v>
      </c>
      <c r="D78" s="14">
        <f t="shared" ref="D78:D80" si="12">0.49*$A$1</f>
        <v>0.6272</v>
      </c>
      <c r="E78" s="15">
        <f t="shared" si="11"/>
        <v>3.136</v>
      </c>
    </row>
    <row r="79">
      <c r="A79" s="13" t="s">
        <v>60</v>
      </c>
      <c r="B79" s="1">
        <v>5.0</v>
      </c>
      <c r="C79" s="1">
        <v>5.0</v>
      </c>
      <c r="D79" s="14">
        <f t="shared" si="12"/>
        <v>0.6272</v>
      </c>
      <c r="E79" s="15">
        <f t="shared" si="11"/>
        <v>3.136</v>
      </c>
    </row>
    <row r="80">
      <c r="A80" s="13" t="s">
        <v>61</v>
      </c>
      <c r="B80" s="1">
        <v>2.0</v>
      </c>
      <c r="C80" s="1">
        <v>2.0</v>
      </c>
      <c r="D80" s="14">
        <f t="shared" si="12"/>
        <v>0.6272</v>
      </c>
      <c r="E80" s="15">
        <f t="shared" si="11"/>
        <v>1.2544</v>
      </c>
    </row>
    <row r="81">
      <c r="A81" s="13" t="s">
        <v>42</v>
      </c>
      <c r="B81" s="1">
        <v>2.0</v>
      </c>
      <c r="C81" s="1">
        <v>2.0</v>
      </c>
      <c r="D81" s="14">
        <v>1.0</v>
      </c>
      <c r="E81" s="15">
        <f t="shared" si="11"/>
        <v>2</v>
      </c>
    </row>
    <row r="82">
      <c r="A82" s="13" t="s">
        <v>62</v>
      </c>
      <c r="B82" s="1">
        <v>0.8</v>
      </c>
      <c r="C82" s="1">
        <v>1.0</v>
      </c>
      <c r="D82" s="14">
        <v>0.7</v>
      </c>
      <c r="E82" s="15">
        <f t="shared" si="11"/>
        <v>0.7</v>
      </c>
    </row>
    <row r="83">
      <c r="A83" s="13" t="s">
        <v>55</v>
      </c>
      <c r="B83" s="1">
        <v>1.0</v>
      </c>
      <c r="C83" s="1">
        <v>1.0</v>
      </c>
      <c r="D83" s="14">
        <f>0.79*$A$1</f>
        <v>1.0112</v>
      </c>
      <c r="E83" s="15">
        <f t="shared" si="11"/>
        <v>1.0112</v>
      </c>
    </row>
    <row r="84">
      <c r="A84" s="13" t="s">
        <v>21</v>
      </c>
      <c r="B84" s="1">
        <v>7.0</v>
      </c>
      <c r="C84" s="1">
        <v>7.0</v>
      </c>
      <c r="D84" s="14">
        <f>0.89*$A$1</f>
        <v>1.1392</v>
      </c>
      <c r="E84" s="15">
        <f t="shared" si="11"/>
        <v>7.9744</v>
      </c>
    </row>
    <row r="85">
      <c r="E85" s="26">
        <f>SUM(E77:E84)</f>
        <v>67.212</v>
      </c>
    </row>
    <row r="87">
      <c r="A87" s="3" t="s">
        <v>63</v>
      </c>
    </row>
    <row r="89">
      <c r="A89" s="12" t="s">
        <v>11</v>
      </c>
      <c r="B89" s="12" t="s">
        <v>12</v>
      </c>
      <c r="C89" s="12" t="s">
        <v>13</v>
      </c>
      <c r="D89" s="12" t="s">
        <v>14</v>
      </c>
      <c r="E89" s="12" t="s">
        <v>15</v>
      </c>
    </row>
    <row r="90">
      <c r="A90" s="13" t="s">
        <v>17</v>
      </c>
      <c r="B90" s="1">
        <v>1.0</v>
      </c>
      <c r="C90" s="1">
        <v>1.0</v>
      </c>
      <c r="D90" s="14">
        <v>9.6</v>
      </c>
      <c r="E90" s="15">
        <f t="shared" ref="E90:E96" si="13">C90*D90</f>
        <v>9.6</v>
      </c>
    </row>
    <row r="91">
      <c r="A91" s="13" t="s">
        <v>56</v>
      </c>
      <c r="B91" s="1">
        <v>3.0</v>
      </c>
      <c r="C91" s="1">
        <v>3.0</v>
      </c>
      <c r="D91" s="15">
        <f>0.59*$A$1</f>
        <v>0.7552</v>
      </c>
      <c r="E91" s="15">
        <f t="shared" si="13"/>
        <v>2.2656</v>
      </c>
    </row>
    <row r="92">
      <c r="A92" s="13" t="s">
        <v>21</v>
      </c>
      <c r="B92" s="1">
        <v>1.0</v>
      </c>
      <c r="C92" s="1">
        <v>1.0</v>
      </c>
      <c r="D92" s="15">
        <f>0.89*$A$1</f>
        <v>1.1392</v>
      </c>
      <c r="E92" s="15">
        <f t="shared" si="13"/>
        <v>1.1392</v>
      </c>
    </row>
    <row r="93">
      <c r="A93" s="13" t="s">
        <v>61</v>
      </c>
      <c r="B93" s="1">
        <v>2.0</v>
      </c>
      <c r="C93" s="1">
        <v>2.0</v>
      </c>
      <c r="D93" s="14">
        <f t="shared" ref="D93:D94" si="14">0.49*$A$1</f>
        <v>0.6272</v>
      </c>
      <c r="E93" s="15">
        <f t="shared" si="13"/>
        <v>1.2544</v>
      </c>
    </row>
    <row r="94">
      <c r="A94" s="13" t="s">
        <v>50</v>
      </c>
      <c r="B94" s="1">
        <v>1.0</v>
      </c>
      <c r="C94" s="1">
        <v>1.0</v>
      </c>
      <c r="D94" s="14">
        <f t="shared" si="14"/>
        <v>0.6272</v>
      </c>
      <c r="E94" s="15">
        <f t="shared" si="13"/>
        <v>0.6272</v>
      </c>
    </row>
    <row r="95">
      <c r="A95" s="13" t="s">
        <v>23</v>
      </c>
      <c r="B95" s="1">
        <v>1.0</v>
      </c>
      <c r="C95" s="1">
        <v>1.0</v>
      </c>
      <c r="D95" s="15">
        <f>1.25*$A$1</f>
        <v>1.6</v>
      </c>
      <c r="E95" s="15">
        <f t="shared" si="13"/>
        <v>1.6</v>
      </c>
    </row>
    <row r="96">
      <c r="A96" s="13" t="s">
        <v>64</v>
      </c>
      <c r="B96" s="1">
        <v>0.8</v>
      </c>
      <c r="C96" s="1">
        <v>1.0</v>
      </c>
      <c r="D96" s="14">
        <v>0.7</v>
      </c>
      <c r="E96" s="15">
        <f t="shared" si="13"/>
        <v>0.7</v>
      </c>
    </row>
    <row r="97">
      <c r="E97" s="26">
        <f>SUM(E90:E96)</f>
        <v>17.1864</v>
      </c>
    </row>
    <row r="99">
      <c r="A99" s="3" t="s">
        <v>65</v>
      </c>
    </row>
    <row r="101">
      <c r="A101" s="12" t="s">
        <v>11</v>
      </c>
      <c r="B101" s="12" t="s">
        <v>12</v>
      </c>
      <c r="C101" s="12" t="s">
        <v>13</v>
      </c>
      <c r="D101" s="12" t="s">
        <v>14</v>
      </c>
      <c r="E101" s="12" t="s">
        <v>15</v>
      </c>
    </row>
    <row r="102">
      <c r="A102" s="13" t="s">
        <v>17</v>
      </c>
      <c r="B102" s="1">
        <v>1.0</v>
      </c>
      <c r="C102" s="1">
        <v>1.0</v>
      </c>
      <c r="D102" s="14">
        <v>9.6</v>
      </c>
      <c r="E102" s="15">
        <f t="shared" ref="E102:E107" si="15">C102*D102</f>
        <v>9.6</v>
      </c>
    </row>
    <row r="103">
      <c r="A103" s="13" t="s">
        <v>66</v>
      </c>
      <c r="B103" s="1">
        <v>1.0</v>
      </c>
      <c r="C103" s="1">
        <v>1.0</v>
      </c>
      <c r="D103" s="14">
        <v>0.8</v>
      </c>
      <c r="E103" s="15">
        <f t="shared" si="15"/>
        <v>0.8</v>
      </c>
    </row>
    <row r="104">
      <c r="A104" s="17" t="s">
        <v>67</v>
      </c>
      <c r="B104" s="1">
        <v>1.0</v>
      </c>
      <c r="C104" s="1">
        <v>1.0</v>
      </c>
      <c r="D104" s="14">
        <f>1.09*$A$1</f>
        <v>1.3952</v>
      </c>
      <c r="E104" s="15">
        <f t="shared" si="15"/>
        <v>1.3952</v>
      </c>
    </row>
    <row r="105">
      <c r="A105" s="13" t="s">
        <v>50</v>
      </c>
      <c r="B105" s="1">
        <v>1.0</v>
      </c>
      <c r="C105" s="1">
        <v>1.0</v>
      </c>
      <c r="D105" s="14">
        <f>0.49*$A$1</f>
        <v>0.6272</v>
      </c>
      <c r="E105" s="15">
        <f t="shared" si="15"/>
        <v>0.6272</v>
      </c>
    </row>
    <row r="106">
      <c r="A106" s="13" t="s">
        <v>55</v>
      </c>
      <c r="B106" s="1">
        <v>1.0</v>
      </c>
      <c r="C106" s="1">
        <v>1.0</v>
      </c>
      <c r="D106" s="14">
        <f>0.79*$A$1</f>
        <v>1.0112</v>
      </c>
      <c r="E106" s="15">
        <f t="shared" si="15"/>
        <v>1.0112</v>
      </c>
    </row>
    <row r="107">
      <c r="A107" s="13" t="s">
        <v>68</v>
      </c>
      <c r="B107" s="1">
        <v>0.8</v>
      </c>
      <c r="C107" s="1">
        <v>1.0</v>
      </c>
      <c r="D107" s="14">
        <v>0.7</v>
      </c>
      <c r="E107" s="15">
        <f t="shared" si="15"/>
        <v>0.7</v>
      </c>
    </row>
    <row r="108">
      <c r="E108" s="26">
        <f>SUM(E102:E107)</f>
        <v>14.1336</v>
      </c>
    </row>
    <row r="111">
      <c r="A111" s="3" t="s">
        <v>69</v>
      </c>
    </row>
    <row r="113">
      <c r="A113" s="12" t="s">
        <v>11</v>
      </c>
      <c r="B113" s="12" t="s">
        <v>12</v>
      </c>
      <c r="C113" s="12" t="s">
        <v>13</v>
      </c>
      <c r="D113" s="12" t="s">
        <v>14</v>
      </c>
      <c r="E113" s="12" t="s">
        <v>15</v>
      </c>
    </row>
    <row r="114">
      <c r="A114" s="13" t="s">
        <v>55</v>
      </c>
      <c r="B114" s="1">
        <v>1.0</v>
      </c>
      <c r="C114" s="1">
        <v>1.0</v>
      </c>
      <c r="D114" s="14">
        <f>0.79*$A$1</f>
        <v>1.0112</v>
      </c>
      <c r="E114" s="15">
        <f t="shared" ref="E114:E115" si="16">C114*D114</f>
        <v>1.0112</v>
      </c>
    </row>
    <row r="115">
      <c r="A115" s="13" t="s">
        <v>17</v>
      </c>
      <c r="B115" s="1">
        <v>1.0</v>
      </c>
      <c r="C115" s="1">
        <v>1.0</v>
      </c>
      <c r="D115" s="14">
        <v>9.6</v>
      </c>
      <c r="E115" s="15">
        <f t="shared" si="16"/>
        <v>9.6</v>
      </c>
    </row>
    <row r="116">
      <c r="A116" s="1" t="s">
        <v>70</v>
      </c>
      <c r="E116" s="26">
        <f>SUM(E114:E115)</f>
        <v>10.6112</v>
      </c>
    </row>
    <row r="117">
      <c r="A117" s="16"/>
      <c r="D117" s="14"/>
      <c r="E117" s="15"/>
    </row>
    <row r="118">
      <c r="A118" s="3" t="s">
        <v>71</v>
      </c>
    </row>
    <row r="120">
      <c r="A120" s="12" t="s">
        <v>11</v>
      </c>
      <c r="B120" s="12" t="s">
        <v>12</v>
      </c>
      <c r="C120" s="12" t="s">
        <v>13</v>
      </c>
      <c r="D120" s="12" t="s">
        <v>14</v>
      </c>
      <c r="E120" s="12" t="s">
        <v>15</v>
      </c>
    </row>
    <row r="121">
      <c r="A121" s="13" t="s">
        <v>17</v>
      </c>
      <c r="B121" s="1">
        <v>3.0</v>
      </c>
      <c r="C121" s="1">
        <v>3.0</v>
      </c>
      <c r="D121" s="14">
        <v>9.6</v>
      </c>
      <c r="E121" s="15">
        <f t="shared" ref="E121:E125" si="17">C121*D121</f>
        <v>28.8</v>
      </c>
    </row>
    <row r="122">
      <c r="A122" s="13" t="s">
        <v>55</v>
      </c>
      <c r="B122" s="1">
        <v>2.0</v>
      </c>
      <c r="C122" s="1">
        <v>2.0</v>
      </c>
      <c r="D122" s="14">
        <f>0.79*$A$1</f>
        <v>1.0112</v>
      </c>
      <c r="E122" s="15">
        <f t="shared" si="17"/>
        <v>2.0224</v>
      </c>
    </row>
    <row r="123">
      <c r="A123" s="13" t="s">
        <v>54</v>
      </c>
      <c r="B123" s="1">
        <v>7.0</v>
      </c>
      <c r="C123" s="1">
        <v>7.0</v>
      </c>
      <c r="D123" s="14">
        <f>9.95*$A$1</f>
        <v>12.736</v>
      </c>
      <c r="E123" s="15">
        <f t="shared" si="17"/>
        <v>89.152</v>
      </c>
    </row>
    <row r="124">
      <c r="A124" s="13" t="s">
        <v>47</v>
      </c>
      <c r="B124" s="1">
        <v>7.0</v>
      </c>
      <c r="C124" s="1">
        <v>7.0</v>
      </c>
      <c r="D124" s="15">
        <f>2.75*$A$1</f>
        <v>3.52</v>
      </c>
      <c r="E124" s="15">
        <f t="shared" si="17"/>
        <v>24.64</v>
      </c>
    </row>
    <row r="125">
      <c r="A125" s="13" t="s">
        <v>72</v>
      </c>
      <c r="B125" s="1">
        <v>0.8</v>
      </c>
      <c r="C125" s="1">
        <v>6.0</v>
      </c>
      <c r="D125" s="14">
        <v>0.7</v>
      </c>
      <c r="E125" s="15">
        <f t="shared" si="17"/>
        <v>4.2</v>
      </c>
    </row>
    <row r="126">
      <c r="E126" s="26">
        <f>SUM(E121:E125)</f>
        <v>148.8144</v>
      </c>
    </row>
  </sheetData>
  <mergeCells count="1">
    <mergeCell ref="A3:AA3"/>
  </mergeCells>
  <hyperlinks>
    <hyperlink r:id="rId1" ref="A16"/>
    <hyperlink r:id="rId2" ref="H16"/>
    <hyperlink r:id="rId3" ref="A17"/>
    <hyperlink r:id="rId4" ref="A18"/>
    <hyperlink r:id="rId5" ref="A19"/>
    <hyperlink r:id="rId6" ref="A20"/>
    <hyperlink r:id="rId7" ref="A21"/>
    <hyperlink r:id="rId8" ref="H21"/>
    <hyperlink r:id="rId9" ref="H22"/>
    <hyperlink r:id="rId10" ref="H23"/>
    <hyperlink r:id="rId11" ref="H25"/>
    <hyperlink r:id="rId12" ref="A27"/>
    <hyperlink r:id="rId13" ref="A28"/>
    <hyperlink r:id="rId14" ref="A29"/>
    <hyperlink r:id="rId15" ref="A30"/>
    <hyperlink r:id="rId16" ref="A31"/>
    <hyperlink r:id="rId17" ref="A32"/>
    <hyperlink r:id="rId18" ref="H33"/>
    <hyperlink r:id="rId19" ref="A38"/>
    <hyperlink r:id="rId20" ref="H38"/>
    <hyperlink r:id="rId21" ref="A39"/>
    <hyperlink r:id="rId22" ref="H39"/>
    <hyperlink r:id="rId23" ref="A40"/>
    <hyperlink r:id="rId24" ref="H40"/>
    <hyperlink r:id="rId25" ref="A41"/>
    <hyperlink r:id="rId26" ref="A42"/>
    <hyperlink r:id="rId27" ref="H42"/>
    <hyperlink r:id="rId28" ref="A43"/>
    <hyperlink r:id="rId29" ref="H43"/>
    <hyperlink r:id="rId30" ref="A44"/>
    <hyperlink r:id="rId31" ref="H44"/>
    <hyperlink r:id="rId32" ref="H45"/>
    <hyperlink r:id="rId33" ref="H46"/>
    <hyperlink r:id="rId34" ref="H47"/>
    <hyperlink r:id="rId35" ref="H48"/>
    <hyperlink r:id="rId36" ref="A49"/>
    <hyperlink r:id="rId37" ref="H49"/>
    <hyperlink r:id="rId38" ref="A50"/>
    <hyperlink r:id="rId39" ref="H50"/>
    <hyperlink r:id="rId40" ref="A51"/>
    <hyperlink r:id="rId41" ref="H51"/>
    <hyperlink r:id="rId42" ref="A52"/>
    <hyperlink r:id="rId43" ref="H52"/>
    <hyperlink r:id="rId44" ref="H53"/>
    <hyperlink r:id="rId45" ref="H54"/>
    <hyperlink r:id="rId46" ref="H55"/>
    <hyperlink r:id="rId47" ref="H56"/>
    <hyperlink r:id="rId48" ref="H57"/>
    <hyperlink r:id="rId49" ref="A58"/>
    <hyperlink r:id="rId50" ref="H58"/>
    <hyperlink r:id="rId51" ref="A59"/>
    <hyperlink r:id="rId52" ref="A60"/>
    <hyperlink r:id="rId53" ref="A61"/>
    <hyperlink r:id="rId54" ref="A62"/>
    <hyperlink r:id="rId55" ref="A63"/>
    <hyperlink r:id="rId56" ref="A68"/>
    <hyperlink r:id="rId57" ref="A69"/>
    <hyperlink r:id="rId58" ref="A70"/>
    <hyperlink r:id="rId59" ref="A71"/>
    <hyperlink r:id="rId60" ref="A77"/>
    <hyperlink r:id="rId61" ref="A78"/>
    <hyperlink r:id="rId62" ref="A79"/>
    <hyperlink r:id="rId63" ref="A80"/>
    <hyperlink r:id="rId64" ref="A81"/>
    <hyperlink r:id="rId65" ref="A82"/>
    <hyperlink r:id="rId66" ref="A83"/>
    <hyperlink r:id="rId67" ref="A84"/>
    <hyperlink r:id="rId68" ref="A90"/>
    <hyperlink r:id="rId69" ref="A91"/>
    <hyperlink r:id="rId70" ref="A92"/>
    <hyperlink r:id="rId71" ref="A93"/>
    <hyperlink r:id="rId72" ref="A94"/>
    <hyperlink r:id="rId73" ref="A95"/>
    <hyperlink r:id="rId74" ref="A96"/>
    <hyperlink r:id="rId75" ref="A102"/>
    <hyperlink r:id="rId76" ref="A103"/>
    <hyperlink r:id="rId77" ref="A104"/>
    <hyperlink r:id="rId78" ref="A105"/>
    <hyperlink r:id="rId79" ref="A106"/>
    <hyperlink r:id="rId80" ref="A107"/>
    <hyperlink r:id="rId81" ref="A114"/>
    <hyperlink r:id="rId82" ref="A115"/>
    <hyperlink r:id="rId83" ref="A121"/>
    <hyperlink r:id="rId84" ref="A122"/>
    <hyperlink r:id="rId85" ref="A123"/>
    <hyperlink r:id="rId86" ref="A124"/>
    <hyperlink r:id="rId87" ref="A125"/>
  </hyperlinks>
  <drawing r:id="rId88"/>
</worksheet>
</file>