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hzhang/Documents/GitHub/Municipal-Boundary-Changes/results/"/>
    </mc:Choice>
  </mc:AlternateContent>
  <xr:revisionPtr revIDLastSave="0" documentId="13_ncr:1_{214C2756-9E5D-6D4D-BB9D-1F0437C636C4}" xr6:coauthVersionLast="47" xr6:coauthVersionMax="47" xr10:uidLastSave="{00000000-0000-0000-0000-000000000000}"/>
  <bookViews>
    <workbookView xWindow="0" yWindow="500" windowWidth="28800" windowHeight="16620" activeTab="1" xr2:uid="{62E60DFC-0673-5040-A1DF-28997A9D06B2}"/>
  </bookViews>
  <sheets>
    <sheet name="reg_bin" sheetId="9" r:id="rId1"/>
    <sheet name="diff" sheetId="11" r:id="rId2"/>
    <sheet name="effect sizes" sheetId="5" r:id="rId3"/>
    <sheet name="effect sizes_2000 to 2007" sheetId="12" r:id="rId4"/>
    <sheet name="ppov_hinc" sheetId="16" r:id="rId5"/>
    <sheet name="periphery" sheetId="13" r:id="rId6"/>
    <sheet name="validation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14" l="1"/>
  <c r="M15" i="14"/>
  <c r="M10" i="14"/>
  <c r="M5" i="14"/>
  <c r="H38" i="5"/>
  <c r="G38" i="5"/>
  <c r="H32" i="5"/>
  <c r="G32" i="5"/>
  <c r="H26" i="5"/>
  <c r="G26" i="5"/>
  <c r="H17" i="5"/>
  <c r="G17" i="5"/>
  <c r="H11" i="5"/>
  <c r="G11" i="5"/>
  <c r="H5" i="5"/>
  <c r="G5" i="5"/>
  <c r="D38" i="5"/>
  <c r="C38" i="5"/>
  <c r="D32" i="5"/>
  <c r="C32" i="5"/>
  <c r="D26" i="5"/>
  <c r="C26" i="5"/>
  <c r="D17" i="5"/>
  <c r="C17" i="5"/>
  <c r="D11" i="5"/>
  <c r="C11" i="5"/>
  <c r="D5" i="5"/>
  <c r="C5" i="5"/>
  <c r="K15" i="14"/>
  <c r="K10" i="14"/>
  <c r="K5" i="14"/>
  <c r="E15" i="14"/>
  <c r="E10" i="14"/>
  <c r="E5" i="14"/>
</calcChain>
</file>

<file path=xl/sharedStrings.xml><?xml version="1.0" encoding="utf-8"?>
<sst xmlns="http://schemas.openxmlformats.org/spreadsheetml/2006/main" count="594" uniqueCount="204">
  <si>
    <t>x</t>
  </si>
  <si>
    <t>R-squared</t>
  </si>
  <si>
    <t>Note: *p&lt;.05; **p&lt;.01</t>
  </si>
  <si>
    <t>(0.006)</t>
  </si>
  <si>
    <t>(0.007)</t>
  </si>
  <si>
    <t>DiD estimator</t>
  </si>
  <si>
    <t>(0.003)</t>
  </si>
  <si>
    <t>(0.002)</t>
  </si>
  <si>
    <t>(0.004)</t>
  </si>
  <si>
    <t>(0.005)</t>
  </si>
  <si>
    <t>(0.01)</t>
  </si>
  <si>
    <t>(0.013)</t>
  </si>
  <si>
    <t>0.004</t>
  </si>
  <si>
    <t>Annexing</t>
  </si>
  <si>
    <t>Post-Shelby</t>
  </si>
  <si>
    <t>State Fixed Effects</t>
  </si>
  <si>
    <t>N (city-years)</t>
  </si>
  <si>
    <t>City Fixed Effects</t>
  </si>
  <si>
    <t xml:space="preserve">Population </t>
  </si>
  <si>
    <t>Population density</t>
  </si>
  <si>
    <t>Population growth</t>
  </si>
  <si>
    <t>% White</t>
  </si>
  <si>
    <t>% White growth</t>
  </si>
  <si>
    <t>% Black growth</t>
  </si>
  <si>
    <t xml:space="preserve">% Owner-occupied </t>
  </si>
  <si>
    <t>Median home value</t>
  </si>
  <si>
    <t>Median household income</t>
  </si>
  <si>
    <t>% Poverty</t>
  </si>
  <si>
    <t>Block higher % white</t>
  </si>
  <si>
    <t xml:space="preserve">% Black </t>
  </si>
  <si>
    <t>% Non-Black minority</t>
  </si>
  <si>
    <t>% Owner-occupied</t>
  </si>
  <si>
    <t>% Making &gt;$3,333/month</t>
  </si>
  <si>
    <t>% jobs in manufacturing and retail</t>
  </si>
  <si>
    <t>Annexed in prior period</t>
  </si>
  <si>
    <t>% Black</t>
  </si>
  <si>
    <t>% Black in poverty</t>
  </si>
  <si>
    <t>% Non-Black minority in poverty</t>
  </si>
  <si>
    <t>Model 1</t>
  </si>
  <si>
    <t>Base model</t>
  </si>
  <si>
    <t>(0.008)</t>
  </si>
  <si>
    <t>-0.058**</t>
  </si>
  <si>
    <t>-0.018**</t>
  </si>
  <si>
    <t>(0.012)</t>
  </si>
  <si>
    <t>0.002</t>
  </si>
  <si>
    <t>0.11**</t>
  </si>
  <si>
    <t>(0.023)</t>
  </si>
  <si>
    <t>(0.03)</t>
  </si>
  <si>
    <t>-0.005</t>
  </si>
  <si>
    <t>0.009</t>
  </si>
  <si>
    <t>(0.011)</t>
  </si>
  <si>
    <t>-0.00</t>
  </si>
  <si>
    <t>0.012</t>
  </si>
  <si>
    <t>(0.009)</t>
  </si>
  <si>
    <t>0.012**</t>
  </si>
  <si>
    <t>With covariates</t>
  </si>
  <si>
    <t>Covariates (beginning of period)</t>
  </si>
  <si>
    <t>SE</t>
  </si>
  <si>
    <t>Annexed * Post-Shelby</t>
  </si>
  <si>
    <t xml:space="preserve">Annexed * Section V </t>
  </si>
  <si>
    <t>Post-Shelby * Section V</t>
  </si>
  <si>
    <t>Annexed * Post-Shelby * Section V</t>
  </si>
  <si>
    <t>(0.016)</t>
  </si>
  <si>
    <t>(0.025)</t>
  </si>
  <si>
    <t>(0.021)</t>
  </si>
  <si>
    <t>(0.014)</t>
  </si>
  <si>
    <t>(0.019)</t>
  </si>
  <si>
    <t>% Race</t>
  </si>
  <si>
    <t>% Race in surrounding blocks</t>
  </si>
  <si>
    <t>(0.015)</t>
  </si>
  <si>
    <t>(0.02)</t>
  </si>
  <si>
    <t>Without covariates</t>
  </si>
  <si>
    <t xml:space="preserve">Annexed </t>
  </si>
  <si>
    <t>-0.009**</t>
  </si>
  <si>
    <t>-0.008**</t>
  </si>
  <si>
    <t>0.042**</t>
  </si>
  <si>
    <t>0.009*</t>
  </si>
  <si>
    <t>-0.056**</t>
  </si>
  <si>
    <t>0.102**</t>
  </si>
  <si>
    <t>-0.075**</t>
  </si>
  <si>
    <t>0.216**</t>
  </si>
  <si>
    <t>0.058**</t>
  </si>
  <si>
    <t>0.01</t>
  </si>
  <si>
    <t>-0.192**</t>
  </si>
  <si>
    <t>0.025**</t>
  </si>
  <si>
    <t>(0.017)</t>
  </si>
  <si>
    <t>After Shelby, Section V cities</t>
  </si>
  <si>
    <t>Before Shelby, Section V cities</t>
  </si>
  <si>
    <t>-0.035**</t>
  </si>
  <si>
    <t>Before Shelby, Non-Section V cities</t>
  </si>
  <si>
    <t>After Shelby, Non-Section V cities</t>
  </si>
  <si>
    <t>0.046**</t>
  </si>
  <si>
    <t>0.09**</t>
  </si>
  <si>
    <t>-0.101**</t>
  </si>
  <si>
    <t>(0.018)</t>
  </si>
  <si>
    <t>0.086**</t>
  </si>
  <si>
    <t>2000-2007, Section V cities</t>
  </si>
  <si>
    <t>2000-2007, Non-Section V cities</t>
  </si>
  <si>
    <t>Annexed</t>
  </si>
  <si>
    <t>% Non-Black Minority</t>
  </si>
  <si>
    <t>Prior to Sample Limitations</t>
  </si>
  <si>
    <t>BAS</t>
  </si>
  <si>
    <t xml:space="preserve">Not Annexing </t>
  </si>
  <si>
    <t>Not Annexing</t>
  </si>
  <si>
    <t>2000-2007</t>
  </si>
  <si>
    <t>2007-2013</t>
  </si>
  <si>
    <t>2014-2020</t>
  </si>
  <si>
    <t>Analytical Sample</t>
  </si>
  <si>
    <t>% Validated</t>
  </si>
  <si>
    <t>Author</t>
  </si>
  <si>
    <t>City fixed effects</t>
  </si>
  <si>
    <t>State fixed effects</t>
  </si>
  <si>
    <t>% Poverty, 2013</t>
  </si>
  <si>
    <t>Median Household Income, 2013</t>
  </si>
  <si>
    <t>Control for 2007 value</t>
  </si>
  <si>
    <t>% Poverty, 2020</t>
  </si>
  <si>
    <t>Median Household Income, 2020</t>
  </si>
  <si>
    <t>Control for 2020 value</t>
  </si>
  <si>
    <t>(0.035)</t>
  </si>
  <si>
    <t>(0.041)</t>
  </si>
  <si>
    <t>% Race growth in prior period</t>
  </si>
  <si>
    <t>-0.078**</t>
  </si>
  <si>
    <t>-0.020**</t>
  </si>
  <si>
    <t>-0.059**</t>
  </si>
  <si>
    <t>-0.016**</t>
  </si>
  <si>
    <t>-0.178**</t>
  </si>
  <si>
    <t>(0.057)</t>
  </si>
  <si>
    <t>0.080**</t>
  </si>
  <si>
    <t>0.054</t>
  </si>
  <si>
    <t>-0.007</t>
  </si>
  <si>
    <t>-0.014</t>
  </si>
  <si>
    <t>0.011</t>
  </si>
  <si>
    <t>0.003</t>
  </si>
  <si>
    <t>0.025*</t>
  </si>
  <si>
    <t>0.005*</t>
  </si>
  <si>
    <t>-0.000</t>
  </si>
  <si>
    <t>-0.034*</t>
  </si>
  <si>
    <t>-0.028**</t>
  </si>
  <si>
    <t>-0.0008</t>
  </si>
  <si>
    <t>-0.030*</t>
  </si>
  <si>
    <t>-0.02**</t>
  </si>
  <si>
    <t>0.04*</t>
  </si>
  <si>
    <t>-0.084*</t>
  </si>
  <si>
    <t>(0.036)</t>
  </si>
  <si>
    <t>0.064**</t>
  </si>
  <si>
    <t>0.041**</t>
  </si>
  <si>
    <t>-0.142**</t>
  </si>
  <si>
    <t>-0.08**</t>
  </si>
  <si>
    <t>-0.026</t>
  </si>
  <si>
    <t>0.049**</t>
  </si>
  <si>
    <t>-0.143**</t>
  </si>
  <si>
    <t>-0.026*</t>
  </si>
  <si>
    <t>0.005</t>
  </si>
  <si>
    <t>0.053**</t>
  </si>
  <si>
    <t>-0.122**</t>
  </si>
  <si>
    <t>-0.054**</t>
  </si>
  <si>
    <t>0.2**</t>
  </si>
  <si>
    <t>0.099**</t>
  </si>
  <si>
    <t>0.069**</t>
  </si>
  <si>
    <t>0.014</t>
  </si>
  <si>
    <t>-0.112**</t>
  </si>
  <si>
    <t>-0.031*</t>
  </si>
  <si>
    <t>0.015</t>
  </si>
  <si>
    <t>-0.01</t>
  </si>
  <si>
    <t>0.021</t>
  </si>
  <si>
    <t>-0.017</t>
  </si>
  <si>
    <t>0.001</t>
  </si>
  <si>
    <t>-0.004</t>
  </si>
  <si>
    <t>0.008</t>
  </si>
  <si>
    <t>-0.04**</t>
  </si>
  <si>
    <t>-0.036**</t>
  </si>
  <si>
    <t>0.045**</t>
  </si>
  <si>
    <t>-0.009</t>
  </si>
  <si>
    <t>-0.049**</t>
  </si>
  <si>
    <t>0.077**</t>
  </si>
  <si>
    <t>-0.048**</t>
  </si>
  <si>
    <t>-0.055**</t>
  </si>
  <si>
    <t>-0.026**</t>
  </si>
  <si>
    <t>0.094**</t>
  </si>
  <si>
    <t>-0.108**</t>
  </si>
  <si>
    <t>0.024</t>
  </si>
  <si>
    <t>(0.022)</t>
  </si>
  <si>
    <t>-0.047*</t>
  </si>
  <si>
    <t>-0.025</t>
  </si>
  <si>
    <t>0.04</t>
  </si>
  <si>
    <t>0.041*</t>
  </si>
  <si>
    <t>-0.067**</t>
  </si>
  <si>
    <t>0.096**</t>
  </si>
  <si>
    <t>0.0004</t>
  </si>
  <si>
    <t>-0.03*</t>
  </si>
  <si>
    <t>-0.034</t>
  </si>
  <si>
    <t>0.067</t>
  </si>
  <si>
    <t>0.013</t>
  </si>
  <si>
    <t>(0.027)</t>
  </si>
  <si>
    <t>0.037*</t>
  </si>
  <si>
    <t>0.183**</t>
  </si>
  <si>
    <t>Place-level</t>
  </si>
  <si>
    <t>Block-level</t>
  </si>
  <si>
    <t>0.016</t>
  </si>
  <si>
    <t>Coefficient * Standard Deviation</t>
  </si>
  <si>
    <t>Model 2a</t>
  </si>
  <si>
    <t>Model 2b</t>
  </si>
  <si>
    <t>Model 2c</t>
  </si>
  <si>
    <t>0.111**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</si>
</sst>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_);\(0\)"/>
    <numFmt numFmtId="165" formatCode="0.0000"/>
    <numFmt numFmtId="166" formatCode="_(* #,##0_);_(* \(#,##0\);_(* &quot;-&quot;??_);_(@_)"/>
    <numFmt numFmtId="167" formatCode="0.0000000000000000_);\(0.0000000000000000\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"/>
      <family val="1"/>
    </font>
    <font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1">
    <xf numFmtId="0" fontId="0" fillId="0" borderId="0" xfId="0"/>
    <xf numFmtId="49" fontId="1" fillId="0" borderId="0" xfId="0" applyNumberFormat="1" applyFont="1"/>
    <xf numFmtId="49" fontId="1" fillId="0" borderId="0" xfId="0" quotePrefix="1" applyNumberFormat="1" applyFont="1" applyAlignment="1">
      <alignment horizontal="center"/>
    </xf>
    <xf numFmtId="49" fontId="1" fillId="0" borderId="0" xfId="0" applyNumberFormat="1" applyFont="1" applyAlignment="1">
      <alignment horizontal="left" indent="2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" fillId="0" borderId="3" xfId="0" applyNumberFormat="1" applyFont="1" applyBorder="1"/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65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0" fontId="1" fillId="0" borderId="0" xfId="0" applyFont="1"/>
    <xf numFmtId="0" fontId="0" fillId="0" borderId="0" xfId="0" applyBorder="1"/>
    <xf numFmtId="49" fontId="1" fillId="0" borderId="0" xfId="0" applyNumberFormat="1" applyFont="1" applyFill="1" applyBorder="1" applyAlignment="1"/>
    <xf numFmtId="0" fontId="1" fillId="0" borderId="1" xfId="0" applyFont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49" fontId="1" fillId="0" borderId="0" xfId="0" applyNumberFormat="1" applyFont="1" applyBorder="1"/>
    <xf numFmtId="49" fontId="1" fillId="0" borderId="0" xfId="0" quotePrefix="1" applyNumberFormat="1" applyFont="1" applyAlignment="1">
      <alignment horizontal="right"/>
    </xf>
    <xf numFmtId="0" fontId="1" fillId="0" borderId="0" xfId="0" quotePrefix="1" applyFont="1" applyBorder="1" applyAlignment="1">
      <alignment horizontal="right" wrapText="1"/>
    </xf>
    <xf numFmtId="165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165" fontId="1" fillId="0" borderId="0" xfId="0" quotePrefix="1" applyNumberFormat="1" applyFont="1" applyAlignment="1">
      <alignment horizontal="right"/>
    </xf>
    <xf numFmtId="0" fontId="1" fillId="0" borderId="0" xfId="0" quotePrefix="1" applyFont="1" applyAlignment="1">
      <alignment horizontal="right"/>
    </xf>
    <xf numFmtId="0" fontId="2" fillId="0" borderId="0" xfId="0" applyFont="1" applyAlignment="1"/>
    <xf numFmtId="3" fontId="1" fillId="0" borderId="1" xfId="0" applyNumberFormat="1" applyFont="1" applyBorder="1" applyAlignment="1"/>
    <xf numFmtId="164" fontId="1" fillId="0" borderId="0" xfId="0" quotePrefix="1" applyNumberFormat="1" applyFont="1" applyBorder="1" applyAlignment="1">
      <alignment horizontal="right" wrapText="1"/>
    </xf>
    <xf numFmtId="49" fontId="1" fillId="0" borderId="0" xfId="0" quotePrefix="1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wrapText="1"/>
    </xf>
    <xf numFmtId="0" fontId="1" fillId="0" borderId="1" xfId="0" quotePrefix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quotePrefix="1" applyFont="1" applyFill="1" applyBorder="1" applyAlignment="1">
      <alignment horizontal="right" wrapText="1"/>
    </xf>
    <xf numFmtId="49" fontId="5" fillId="0" borderId="0" xfId="0" applyNumberFormat="1" applyFont="1"/>
    <xf numFmtId="49" fontId="6" fillId="0" borderId="0" xfId="0" applyNumberFormat="1" applyFont="1"/>
    <xf numFmtId="166" fontId="1" fillId="0" borderId="0" xfId="1" applyNumberFormat="1" applyFont="1"/>
    <xf numFmtId="49" fontId="3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quotePrefix="1" applyFont="1" applyBorder="1" applyAlignment="1">
      <alignment horizontal="right"/>
    </xf>
    <xf numFmtId="166" fontId="1" fillId="0" borderId="0" xfId="1" quotePrefix="1" applyNumberFormat="1" applyFont="1" applyAlignment="1">
      <alignment horizontal="right"/>
    </xf>
    <xf numFmtId="166" fontId="1" fillId="0" borderId="1" xfId="1" quotePrefix="1" applyNumberFormat="1" applyFont="1" applyBorder="1" applyAlignment="1">
      <alignment horizontal="right"/>
    </xf>
    <xf numFmtId="166" fontId="1" fillId="0" borderId="1" xfId="1" applyNumberFormat="1" applyFont="1" applyBorder="1" applyAlignment="1">
      <alignment horizontal="right"/>
    </xf>
    <xf numFmtId="0" fontId="1" fillId="0" borderId="3" xfId="0" applyFont="1" applyBorder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7" fillId="0" borderId="0" xfId="1" applyNumberFormat="1" applyFont="1"/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2" fontId="1" fillId="0" borderId="0" xfId="0" applyNumberFormat="1" applyFont="1"/>
    <xf numFmtId="0" fontId="1" fillId="0" borderId="4" xfId="0" applyFont="1" applyBorder="1"/>
    <xf numFmtId="167" fontId="0" fillId="0" borderId="0" xfId="0" applyNumberFormat="1"/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2" fontId="1" fillId="0" borderId="0" xfId="0" quotePrefix="1" applyNumberFormat="1" applyFont="1" applyAlignment="1">
      <alignment horizontal="right"/>
    </xf>
    <xf numFmtId="2" fontId="1" fillId="0" borderId="1" xfId="0" quotePrefix="1" applyNumberFormat="1" applyFont="1" applyBorder="1" applyAlignment="1">
      <alignment horizontal="right"/>
    </xf>
    <xf numFmtId="2" fontId="1" fillId="0" borderId="1" xfId="0" quotePrefix="1" applyNumberFormat="1" applyFont="1" applyBorder="1" applyAlignment="1">
      <alignment horizontal="right" wrapText="1"/>
    </xf>
    <xf numFmtId="49" fontId="9" fillId="0" borderId="0" xfId="0" applyNumberFormat="1" applyFont="1" applyAlignment="1">
      <alignment horizontal="left"/>
    </xf>
    <xf numFmtId="2" fontId="1" fillId="0" borderId="0" xfId="0" quotePrefix="1" applyNumberFormat="1" applyFont="1" applyBorder="1" applyAlignment="1">
      <alignment horizontal="right" wrapText="1"/>
    </xf>
    <xf numFmtId="49" fontId="1" fillId="0" borderId="0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776D6-CF27-C04E-AED1-D18B581B4F80}">
  <dimension ref="A1:E37"/>
  <sheetViews>
    <sheetView zoomScale="125" zoomScaleNormal="120" workbookViewId="0">
      <selection sqref="A1:E33"/>
    </sheetView>
  </sheetViews>
  <sheetFormatPr baseColWidth="10" defaultColWidth="10.6640625" defaultRowHeight="16" x14ac:dyDescent="0.2"/>
  <cols>
    <col min="1" max="1" width="36.5" bestFit="1" customWidth="1"/>
    <col min="2" max="2" width="10.5" customWidth="1"/>
    <col min="3" max="3" width="8.1640625" customWidth="1"/>
    <col min="4" max="4" width="13" customWidth="1"/>
    <col min="5" max="5" width="8.83203125" customWidth="1"/>
  </cols>
  <sheetData>
    <row r="1" spans="1:5" x14ac:dyDescent="0.2">
      <c r="A1" s="1"/>
      <c r="B1" s="64" t="s">
        <v>38</v>
      </c>
      <c r="C1" s="64"/>
      <c r="D1" s="64"/>
      <c r="E1" s="8"/>
    </row>
    <row r="2" spans="1:5" ht="17" customHeight="1" thickBot="1" x14ac:dyDescent="0.25">
      <c r="A2" s="4"/>
      <c r="B2" s="11" t="s">
        <v>39</v>
      </c>
      <c r="C2" s="11" t="s">
        <v>57</v>
      </c>
      <c r="D2" s="15" t="s">
        <v>55</v>
      </c>
      <c r="E2" s="5" t="s">
        <v>57</v>
      </c>
    </row>
    <row r="3" spans="1:5" ht="17" x14ac:dyDescent="0.2">
      <c r="A3" s="19" t="s">
        <v>14</v>
      </c>
      <c r="B3" s="20" t="s">
        <v>121</v>
      </c>
      <c r="C3" s="20" t="s">
        <v>6</v>
      </c>
      <c r="D3" s="21" t="s">
        <v>123</v>
      </c>
      <c r="E3" s="21" t="s">
        <v>9</v>
      </c>
    </row>
    <row r="4" spans="1:5" x14ac:dyDescent="0.2">
      <c r="A4" s="1" t="s">
        <v>5</v>
      </c>
      <c r="B4" s="25" t="s">
        <v>122</v>
      </c>
      <c r="C4" s="25" t="s">
        <v>40</v>
      </c>
      <c r="D4" s="20" t="s">
        <v>124</v>
      </c>
      <c r="E4" s="20" t="s">
        <v>40</v>
      </c>
    </row>
    <row r="5" spans="1:5" x14ac:dyDescent="0.2">
      <c r="A5" s="1" t="s">
        <v>56</v>
      </c>
      <c r="B5" s="22"/>
      <c r="C5" s="22"/>
      <c r="D5" s="23"/>
      <c r="E5" s="13"/>
    </row>
    <row r="6" spans="1:5" x14ac:dyDescent="0.2">
      <c r="A6" s="1" t="s">
        <v>196</v>
      </c>
      <c r="B6" s="22"/>
      <c r="C6" s="22"/>
      <c r="D6" s="23"/>
      <c r="E6" s="13"/>
    </row>
    <row r="7" spans="1:5" x14ac:dyDescent="0.2">
      <c r="A7" s="3" t="s">
        <v>18</v>
      </c>
      <c r="B7" s="20"/>
      <c r="C7" s="20"/>
      <c r="D7" s="20" t="s">
        <v>125</v>
      </c>
      <c r="E7" s="20" t="s">
        <v>126</v>
      </c>
    </row>
    <row r="8" spans="1:5" x14ac:dyDescent="0.2">
      <c r="A8" s="3" t="s">
        <v>19</v>
      </c>
      <c r="B8" s="20"/>
      <c r="C8" s="20"/>
      <c r="D8" s="20" t="s">
        <v>127</v>
      </c>
      <c r="E8" s="20" t="s">
        <v>43</v>
      </c>
    </row>
    <row r="9" spans="1:5" x14ac:dyDescent="0.2">
      <c r="A9" s="3" t="s">
        <v>20</v>
      </c>
      <c r="B9" s="20"/>
      <c r="C9" s="20"/>
      <c r="D9" s="20" t="s">
        <v>44</v>
      </c>
      <c r="E9" s="20" t="s">
        <v>9</v>
      </c>
    </row>
    <row r="10" spans="1:5" x14ac:dyDescent="0.2">
      <c r="A10" s="3" t="s">
        <v>21</v>
      </c>
      <c r="B10" s="20"/>
      <c r="C10" s="20"/>
      <c r="D10" s="20" t="s">
        <v>45</v>
      </c>
      <c r="E10" s="20" t="s">
        <v>46</v>
      </c>
    </row>
    <row r="11" spans="1:5" x14ac:dyDescent="0.2">
      <c r="A11" s="3" t="s">
        <v>22</v>
      </c>
      <c r="B11" s="20"/>
      <c r="C11" s="20"/>
      <c r="D11" s="20" t="s">
        <v>42</v>
      </c>
      <c r="E11" s="20" t="s">
        <v>8</v>
      </c>
    </row>
    <row r="12" spans="1:5" x14ac:dyDescent="0.2">
      <c r="A12" s="3" t="s">
        <v>35</v>
      </c>
      <c r="B12" s="20"/>
      <c r="C12" s="20"/>
      <c r="D12" s="20" t="s">
        <v>128</v>
      </c>
      <c r="E12" s="20" t="s">
        <v>47</v>
      </c>
    </row>
    <row r="13" spans="1:5" x14ac:dyDescent="0.2">
      <c r="A13" s="3" t="s">
        <v>23</v>
      </c>
      <c r="B13" s="20"/>
      <c r="C13" s="20"/>
      <c r="D13" s="20" t="s">
        <v>129</v>
      </c>
      <c r="E13" s="20" t="s">
        <v>8</v>
      </c>
    </row>
    <row r="14" spans="1:5" x14ac:dyDescent="0.2">
      <c r="A14" s="3" t="s">
        <v>36</v>
      </c>
      <c r="B14" s="20"/>
      <c r="C14" s="20"/>
      <c r="D14" s="20" t="s">
        <v>48</v>
      </c>
      <c r="E14" s="20" t="s">
        <v>6</v>
      </c>
    </row>
    <row r="15" spans="1:5" x14ac:dyDescent="0.2">
      <c r="A15" s="3" t="s">
        <v>37</v>
      </c>
      <c r="B15" s="20"/>
      <c r="C15" s="20"/>
      <c r="D15" s="20" t="s">
        <v>51</v>
      </c>
      <c r="E15" s="20" t="s">
        <v>7</v>
      </c>
    </row>
    <row r="16" spans="1:5" x14ac:dyDescent="0.2">
      <c r="A16" s="3" t="s">
        <v>24</v>
      </c>
      <c r="B16" s="20"/>
      <c r="C16" s="20"/>
      <c r="D16" s="20" t="s">
        <v>44</v>
      </c>
      <c r="E16" s="20" t="s">
        <v>8</v>
      </c>
    </row>
    <row r="17" spans="1:5" x14ac:dyDescent="0.2">
      <c r="A17" s="3" t="s">
        <v>25</v>
      </c>
      <c r="B17" s="20"/>
      <c r="C17" s="20"/>
      <c r="D17" s="20" t="s">
        <v>52</v>
      </c>
      <c r="E17" s="20" t="s">
        <v>50</v>
      </c>
    </row>
    <row r="18" spans="1:5" x14ac:dyDescent="0.2">
      <c r="A18" s="3" t="s">
        <v>26</v>
      </c>
      <c r="B18" s="24"/>
      <c r="C18" s="24"/>
      <c r="D18" s="20" t="s">
        <v>12</v>
      </c>
      <c r="E18" s="20" t="s">
        <v>9</v>
      </c>
    </row>
    <row r="19" spans="1:5" x14ac:dyDescent="0.2">
      <c r="A19" s="3" t="s">
        <v>27</v>
      </c>
      <c r="B19" s="24"/>
      <c r="C19" s="24"/>
      <c r="D19" s="20" t="s">
        <v>51</v>
      </c>
      <c r="E19" s="20" t="s">
        <v>6</v>
      </c>
    </row>
    <row r="20" spans="1:5" x14ac:dyDescent="0.2">
      <c r="A20" s="3" t="s">
        <v>34</v>
      </c>
      <c r="B20" s="24"/>
      <c r="C20" s="24"/>
      <c r="D20" s="20" t="s">
        <v>130</v>
      </c>
      <c r="E20" s="20" t="s">
        <v>85</v>
      </c>
    </row>
    <row r="21" spans="1:5" x14ac:dyDescent="0.2">
      <c r="A21" s="3" t="s">
        <v>28</v>
      </c>
      <c r="B21" s="24"/>
      <c r="C21" s="24"/>
      <c r="D21" s="20" t="s">
        <v>131</v>
      </c>
      <c r="E21" s="20" t="s">
        <v>3</v>
      </c>
    </row>
    <row r="22" spans="1:5" x14ac:dyDescent="0.2">
      <c r="A22" s="17" t="s">
        <v>197</v>
      </c>
      <c r="B22" s="24"/>
      <c r="C22" s="24"/>
      <c r="D22" s="20"/>
      <c r="E22" s="20"/>
    </row>
    <row r="23" spans="1:5" x14ac:dyDescent="0.2">
      <c r="A23" s="3" t="s">
        <v>29</v>
      </c>
      <c r="B23" s="24"/>
      <c r="C23" s="24"/>
      <c r="D23" s="20" t="s">
        <v>132</v>
      </c>
      <c r="E23" s="20" t="s">
        <v>10</v>
      </c>
    </row>
    <row r="24" spans="1:5" x14ac:dyDescent="0.2">
      <c r="A24" s="3" t="s">
        <v>30</v>
      </c>
      <c r="B24" s="24"/>
      <c r="C24" s="24"/>
      <c r="D24" s="20" t="s">
        <v>133</v>
      </c>
      <c r="E24" s="20" t="s">
        <v>10</v>
      </c>
    </row>
    <row r="25" spans="1:5" x14ac:dyDescent="0.2">
      <c r="A25" s="3" t="s">
        <v>31</v>
      </c>
      <c r="B25" s="24"/>
      <c r="C25" s="24"/>
      <c r="D25" s="20" t="s">
        <v>42</v>
      </c>
      <c r="E25" s="20" t="s">
        <v>8</v>
      </c>
    </row>
    <row r="26" spans="1:5" x14ac:dyDescent="0.2">
      <c r="A26" s="3" t="s">
        <v>32</v>
      </c>
      <c r="B26" s="24"/>
      <c r="C26" s="24"/>
      <c r="D26" s="20" t="s">
        <v>54</v>
      </c>
      <c r="E26" s="20" t="s">
        <v>7</v>
      </c>
    </row>
    <row r="27" spans="1:5" x14ac:dyDescent="0.2">
      <c r="A27" s="3" t="s">
        <v>33</v>
      </c>
      <c r="B27" s="24"/>
      <c r="C27" s="24"/>
      <c r="D27" s="20" t="s">
        <v>134</v>
      </c>
      <c r="E27" s="20" t="s">
        <v>6</v>
      </c>
    </row>
    <row r="28" spans="1:5" x14ac:dyDescent="0.2">
      <c r="A28" s="3"/>
      <c r="B28" s="9"/>
      <c r="C28" s="9"/>
      <c r="D28" s="2"/>
      <c r="E28" s="13"/>
    </row>
    <row r="29" spans="1:5" x14ac:dyDescent="0.2">
      <c r="A29" s="1" t="s">
        <v>17</v>
      </c>
      <c r="B29" s="66" t="s">
        <v>0</v>
      </c>
      <c r="C29" s="66"/>
      <c r="D29" s="66" t="s">
        <v>0</v>
      </c>
      <c r="E29" s="66"/>
    </row>
    <row r="30" spans="1:5" x14ac:dyDescent="0.2">
      <c r="A30" s="1" t="s">
        <v>15</v>
      </c>
      <c r="B30" s="66" t="s">
        <v>0</v>
      </c>
      <c r="C30" s="66"/>
      <c r="D30" s="66" t="s">
        <v>0</v>
      </c>
      <c r="E30" s="66"/>
    </row>
    <row r="31" spans="1:5" x14ac:dyDescent="0.2">
      <c r="A31" s="1" t="s">
        <v>1</v>
      </c>
      <c r="B31" s="67">
        <v>0.67</v>
      </c>
      <c r="C31" s="67"/>
      <c r="D31" s="67">
        <v>0.67</v>
      </c>
      <c r="E31" s="67"/>
    </row>
    <row r="32" spans="1:5" ht="17" thickBot="1" x14ac:dyDescent="0.25">
      <c r="A32" s="6" t="s">
        <v>16</v>
      </c>
      <c r="B32" s="63">
        <v>31924</v>
      </c>
      <c r="C32" s="63"/>
      <c r="D32" s="63">
        <v>31924</v>
      </c>
      <c r="E32" s="63"/>
    </row>
    <row r="33" spans="1:4" x14ac:dyDescent="0.2">
      <c r="A33" s="65" t="s">
        <v>2</v>
      </c>
      <c r="B33" s="65"/>
      <c r="C33" s="65"/>
      <c r="D33" s="65"/>
    </row>
    <row r="34" spans="1:4" x14ac:dyDescent="0.2">
      <c r="A34" s="14"/>
    </row>
    <row r="37" spans="1:4" ht="33" customHeight="1" x14ac:dyDescent="0.2"/>
  </sheetData>
  <mergeCells count="10">
    <mergeCell ref="D32:E32"/>
    <mergeCell ref="B1:D1"/>
    <mergeCell ref="A33:D33"/>
    <mergeCell ref="B29:C29"/>
    <mergeCell ref="B30:C30"/>
    <mergeCell ref="B31:C31"/>
    <mergeCell ref="B32:C32"/>
    <mergeCell ref="D29:E29"/>
    <mergeCell ref="D30:E30"/>
    <mergeCell ref="D31:E3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3F90-03C4-EC45-B449-B102918BCA79}">
  <dimension ref="A1:I29"/>
  <sheetViews>
    <sheetView tabSelected="1" topLeftCell="A7" zoomScale="125" zoomScaleNormal="100" workbookViewId="0">
      <selection activeCell="H19" sqref="H19"/>
    </sheetView>
  </sheetViews>
  <sheetFormatPr baseColWidth="10" defaultRowHeight="16" x14ac:dyDescent="0.2"/>
  <cols>
    <col min="1" max="1" width="30.83203125" customWidth="1"/>
    <col min="2" max="2" width="16.5" bestFit="1" customWidth="1"/>
    <col min="3" max="3" width="14.6640625" customWidth="1"/>
    <col min="4" max="4" width="16.5" bestFit="1" customWidth="1"/>
    <col min="5" max="5" width="14" customWidth="1"/>
    <col min="6" max="6" width="16.5" bestFit="1" customWidth="1"/>
    <col min="7" max="7" width="13.83203125" bestFit="1" customWidth="1"/>
    <col min="9" max="9" width="9.6640625" customWidth="1"/>
  </cols>
  <sheetData>
    <row r="1" spans="1:9" x14ac:dyDescent="0.2">
      <c r="B1" s="68" t="s">
        <v>200</v>
      </c>
      <c r="C1" s="68"/>
      <c r="D1" s="68" t="s">
        <v>201</v>
      </c>
      <c r="E1" s="68"/>
      <c r="F1" s="68" t="s">
        <v>202</v>
      </c>
      <c r="G1" s="68"/>
    </row>
    <row r="2" spans="1:9" x14ac:dyDescent="0.2">
      <c r="A2" s="1"/>
      <c r="B2" s="64" t="s">
        <v>35</v>
      </c>
      <c r="C2" s="64"/>
      <c r="D2" s="64" t="s">
        <v>21</v>
      </c>
      <c r="E2" s="64"/>
      <c r="F2" s="64" t="s">
        <v>30</v>
      </c>
      <c r="G2" s="64"/>
    </row>
    <row r="3" spans="1:9" ht="21" customHeight="1" thickBot="1" x14ac:dyDescent="0.25">
      <c r="A3" s="4"/>
      <c r="B3" s="5" t="s">
        <v>71</v>
      </c>
      <c r="C3" s="33" t="s">
        <v>55</v>
      </c>
      <c r="D3" s="5" t="s">
        <v>71</v>
      </c>
      <c r="E3" s="33" t="s">
        <v>55</v>
      </c>
      <c r="F3" s="5" t="s">
        <v>71</v>
      </c>
      <c r="G3" s="33" t="s">
        <v>55</v>
      </c>
    </row>
    <row r="4" spans="1:9" ht="17" x14ac:dyDescent="0.2">
      <c r="A4" s="19" t="s">
        <v>72</v>
      </c>
      <c r="B4" s="28" t="s">
        <v>138</v>
      </c>
      <c r="C4" s="28" t="s">
        <v>138</v>
      </c>
      <c r="D4" s="21" t="s">
        <v>145</v>
      </c>
      <c r="E4" s="29" t="s">
        <v>145</v>
      </c>
      <c r="F4" s="25" t="s">
        <v>155</v>
      </c>
      <c r="G4" s="25" t="s">
        <v>77</v>
      </c>
      <c r="I4" s="54"/>
    </row>
    <row r="5" spans="1:9" ht="17" x14ac:dyDescent="0.2">
      <c r="A5" s="19"/>
      <c r="B5" s="28" t="s">
        <v>8</v>
      </c>
      <c r="C5" s="28" t="s">
        <v>8</v>
      </c>
      <c r="D5" s="21" t="s">
        <v>3</v>
      </c>
      <c r="E5" s="29" t="s">
        <v>3</v>
      </c>
      <c r="F5" s="25" t="s">
        <v>4</v>
      </c>
      <c r="G5" s="25" t="s">
        <v>4</v>
      </c>
    </row>
    <row r="6" spans="1:9" ht="17" x14ac:dyDescent="0.2">
      <c r="A6" s="19" t="s">
        <v>14</v>
      </c>
      <c r="B6" s="20" t="s">
        <v>73</v>
      </c>
      <c r="C6" s="20" t="s">
        <v>74</v>
      </c>
      <c r="D6" s="21" t="s">
        <v>146</v>
      </c>
      <c r="E6" s="21" t="s">
        <v>150</v>
      </c>
      <c r="F6" s="25" t="s">
        <v>156</v>
      </c>
      <c r="G6" s="25" t="s">
        <v>80</v>
      </c>
    </row>
    <row r="7" spans="1:9" ht="17" x14ac:dyDescent="0.2">
      <c r="A7" s="19"/>
      <c r="B7" s="20" t="s">
        <v>7</v>
      </c>
      <c r="C7" s="20" t="s">
        <v>7</v>
      </c>
      <c r="D7" s="21" t="s">
        <v>6</v>
      </c>
      <c r="E7" s="21" t="s">
        <v>6</v>
      </c>
      <c r="F7" s="25" t="s">
        <v>8</v>
      </c>
      <c r="G7" s="25" t="s">
        <v>9</v>
      </c>
    </row>
    <row r="8" spans="1:9" ht="17" x14ac:dyDescent="0.2">
      <c r="A8" s="1" t="s">
        <v>58</v>
      </c>
      <c r="B8" s="25" t="s">
        <v>82</v>
      </c>
      <c r="C8" s="25" t="s">
        <v>49</v>
      </c>
      <c r="D8" s="36" t="s">
        <v>147</v>
      </c>
      <c r="E8" s="20" t="s">
        <v>121</v>
      </c>
      <c r="F8" s="25" t="s">
        <v>157</v>
      </c>
      <c r="G8" s="25" t="s">
        <v>78</v>
      </c>
    </row>
    <row r="9" spans="1:9" ht="17" x14ac:dyDescent="0.2">
      <c r="A9" s="1"/>
      <c r="B9" s="25" t="s">
        <v>4</v>
      </c>
      <c r="C9" s="25" t="s">
        <v>4</v>
      </c>
      <c r="D9" s="36" t="s">
        <v>53</v>
      </c>
      <c r="E9" s="20" t="s">
        <v>53</v>
      </c>
      <c r="F9" s="25" t="s">
        <v>8</v>
      </c>
      <c r="G9" s="25" t="s">
        <v>43</v>
      </c>
    </row>
    <row r="10" spans="1:9" x14ac:dyDescent="0.2">
      <c r="A10" s="1" t="s">
        <v>59</v>
      </c>
      <c r="B10" s="25" t="s">
        <v>136</v>
      </c>
      <c r="C10" s="25" t="s">
        <v>139</v>
      </c>
      <c r="D10" s="20" t="s">
        <v>148</v>
      </c>
      <c r="E10" s="20" t="s">
        <v>151</v>
      </c>
      <c r="F10" s="25" t="s">
        <v>158</v>
      </c>
      <c r="G10" s="25" t="s">
        <v>81</v>
      </c>
    </row>
    <row r="11" spans="1:9" x14ac:dyDescent="0.2">
      <c r="A11" s="1"/>
      <c r="B11" s="25" t="s">
        <v>65</v>
      </c>
      <c r="C11" s="25" t="s">
        <v>65</v>
      </c>
      <c r="D11" s="20" t="s">
        <v>11</v>
      </c>
      <c r="E11" s="20" t="s">
        <v>11</v>
      </c>
      <c r="F11" s="25" t="s">
        <v>65</v>
      </c>
      <c r="G11" s="25" t="s">
        <v>69</v>
      </c>
    </row>
    <row r="12" spans="1:9" x14ac:dyDescent="0.2">
      <c r="A12" s="1" t="s">
        <v>60</v>
      </c>
      <c r="B12" s="25" t="s">
        <v>137</v>
      </c>
      <c r="C12" s="25" t="s">
        <v>140</v>
      </c>
      <c r="D12" s="20" t="s">
        <v>82</v>
      </c>
      <c r="E12" s="20" t="s">
        <v>152</v>
      </c>
      <c r="F12" s="25" t="s">
        <v>159</v>
      </c>
      <c r="G12" s="25" t="s">
        <v>82</v>
      </c>
    </row>
    <row r="13" spans="1:9" x14ac:dyDescent="0.2">
      <c r="A13" s="1"/>
      <c r="B13" s="25" t="s">
        <v>40</v>
      </c>
      <c r="C13" s="25" t="s">
        <v>40</v>
      </c>
      <c r="D13" s="20" t="s">
        <v>40</v>
      </c>
      <c r="E13" s="20" t="s">
        <v>40</v>
      </c>
      <c r="F13" s="25" t="s">
        <v>40</v>
      </c>
      <c r="G13" s="25" t="s">
        <v>40</v>
      </c>
    </row>
    <row r="14" spans="1:9" x14ac:dyDescent="0.2">
      <c r="A14" s="1" t="s">
        <v>61</v>
      </c>
      <c r="B14" s="25" t="s">
        <v>91</v>
      </c>
      <c r="C14" s="25" t="s">
        <v>141</v>
      </c>
      <c r="D14" s="20" t="s">
        <v>149</v>
      </c>
      <c r="E14" s="20" t="s">
        <v>153</v>
      </c>
      <c r="F14" s="25" t="s">
        <v>160</v>
      </c>
      <c r="G14" s="25" t="s">
        <v>79</v>
      </c>
    </row>
    <row r="15" spans="1:9" x14ac:dyDescent="0.2">
      <c r="A15" s="1"/>
      <c r="B15" s="25" t="s">
        <v>62</v>
      </c>
      <c r="C15" s="25" t="s">
        <v>62</v>
      </c>
      <c r="D15" s="20" t="s">
        <v>66</v>
      </c>
      <c r="E15" s="20" t="s">
        <v>66</v>
      </c>
      <c r="F15" s="25" t="s">
        <v>64</v>
      </c>
      <c r="G15" s="25" t="s">
        <v>64</v>
      </c>
    </row>
    <row r="16" spans="1:9" x14ac:dyDescent="0.2">
      <c r="A16" s="1"/>
      <c r="B16" s="25"/>
      <c r="C16" s="25"/>
      <c r="D16" s="20"/>
      <c r="E16" s="20"/>
      <c r="F16" s="30"/>
      <c r="G16" s="30"/>
    </row>
    <row r="17" spans="1:7" x14ac:dyDescent="0.2">
      <c r="A17" s="1" t="s">
        <v>56</v>
      </c>
      <c r="B17" s="22"/>
      <c r="C17" s="22"/>
      <c r="D17" s="23"/>
      <c r="E17" s="31"/>
      <c r="F17" s="30"/>
      <c r="G17" s="30"/>
    </row>
    <row r="18" spans="1:7" x14ac:dyDescent="0.2">
      <c r="A18" s="3" t="s">
        <v>67</v>
      </c>
      <c r="B18" s="20"/>
      <c r="C18" s="20" t="s">
        <v>142</v>
      </c>
      <c r="D18" s="20"/>
      <c r="E18" s="20" t="s">
        <v>154</v>
      </c>
      <c r="F18" s="30"/>
      <c r="G18" s="25" t="s">
        <v>83</v>
      </c>
    </row>
    <row r="19" spans="1:7" x14ac:dyDescent="0.2">
      <c r="A19" s="3"/>
      <c r="B19" s="20"/>
      <c r="C19" s="20" t="s">
        <v>143</v>
      </c>
      <c r="D19" s="20"/>
      <c r="E19" s="20" t="s">
        <v>63</v>
      </c>
      <c r="F19" s="30"/>
      <c r="G19" s="25" t="s">
        <v>47</v>
      </c>
    </row>
    <row r="20" spans="1:7" x14ac:dyDescent="0.2">
      <c r="A20" s="3" t="s">
        <v>120</v>
      </c>
      <c r="B20" s="20"/>
      <c r="C20" s="20" t="s">
        <v>135</v>
      </c>
      <c r="D20" s="20"/>
      <c r="E20" s="20" t="s">
        <v>76</v>
      </c>
      <c r="F20" s="30"/>
      <c r="G20" s="25" t="s">
        <v>84</v>
      </c>
    </row>
    <row r="21" spans="1:7" x14ac:dyDescent="0.2">
      <c r="A21" s="3"/>
      <c r="B21" s="20"/>
      <c r="C21" s="20" t="s">
        <v>9</v>
      </c>
      <c r="D21" s="20"/>
      <c r="E21" s="20" t="s">
        <v>8</v>
      </c>
      <c r="F21" s="30"/>
      <c r="G21" s="25" t="s">
        <v>3</v>
      </c>
    </row>
    <row r="22" spans="1:7" x14ac:dyDescent="0.2">
      <c r="A22" s="3" t="s">
        <v>68</v>
      </c>
      <c r="B22" s="20"/>
      <c r="C22" s="20" t="s">
        <v>144</v>
      </c>
      <c r="D22" s="20"/>
      <c r="E22" s="20" t="s">
        <v>95</v>
      </c>
      <c r="F22" s="30"/>
      <c r="G22" s="25" t="s">
        <v>203</v>
      </c>
    </row>
    <row r="23" spans="1:7" x14ac:dyDescent="0.2">
      <c r="A23" s="3"/>
      <c r="B23" s="20"/>
      <c r="C23" s="20" t="s">
        <v>43</v>
      </c>
      <c r="D23" s="20"/>
      <c r="E23" s="20" t="s">
        <v>53</v>
      </c>
      <c r="F23" s="30"/>
      <c r="G23" s="25" t="s">
        <v>43</v>
      </c>
    </row>
    <row r="24" spans="1:7" x14ac:dyDescent="0.2">
      <c r="A24" s="3"/>
      <c r="B24" s="24"/>
      <c r="C24" s="24"/>
      <c r="D24" s="20"/>
      <c r="E24" s="31"/>
      <c r="F24" s="32"/>
      <c r="G24" s="32"/>
    </row>
    <row r="25" spans="1:7" x14ac:dyDescent="0.2">
      <c r="A25" s="1" t="s">
        <v>17</v>
      </c>
      <c r="B25" s="23" t="s">
        <v>0</v>
      </c>
      <c r="C25" s="23" t="s">
        <v>0</v>
      </c>
      <c r="D25" s="23" t="s">
        <v>0</v>
      </c>
      <c r="E25" s="23" t="s">
        <v>0</v>
      </c>
      <c r="F25" s="23" t="s">
        <v>0</v>
      </c>
      <c r="G25" s="23" t="s">
        <v>0</v>
      </c>
    </row>
    <row r="26" spans="1:7" x14ac:dyDescent="0.2">
      <c r="A26" s="1" t="s">
        <v>15</v>
      </c>
      <c r="B26" s="23" t="s">
        <v>0</v>
      </c>
      <c r="C26" s="23" t="s">
        <v>0</v>
      </c>
      <c r="D26" s="23" t="s">
        <v>0</v>
      </c>
      <c r="E26" s="23" t="s">
        <v>0</v>
      </c>
      <c r="F26" s="23" t="s">
        <v>0</v>
      </c>
      <c r="G26" s="23" t="s">
        <v>0</v>
      </c>
    </row>
    <row r="27" spans="1:7" x14ac:dyDescent="0.2">
      <c r="A27" s="1" t="s">
        <v>1</v>
      </c>
      <c r="B27" s="26">
        <v>0.98699999999999999</v>
      </c>
      <c r="C27" s="26">
        <v>0.98699999999999999</v>
      </c>
      <c r="D27" s="26">
        <v>0.97899999999999998</v>
      </c>
      <c r="E27" s="26">
        <v>0.97899999999999998</v>
      </c>
      <c r="F27" s="26">
        <v>0.97099999999999997</v>
      </c>
      <c r="G27" s="26">
        <v>0.97199999999999998</v>
      </c>
    </row>
    <row r="28" spans="1:7" ht="17" thickBot="1" x14ac:dyDescent="0.25">
      <c r="A28" s="6" t="s">
        <v>16</v>
      </c>
      <c r="B28" s="27">
        <v>31924</v>
      </c>
      <c r="C28" s="27">
        <v>31924</v>
      </c>
      <c r="D28" s="27">
        <v>31924</v>
      </c>
      <c r="E28" s="27">
        <v>31924</v>
      </c>
      <c r="F28" s="27">
        <v>31924</v>
      </c>
      <c r="G28" s="27">
        <v>31924</v>
      </c>
    </row>
    <row r="29" spans="1:7" x14ac:dyDescent="0.2">
      <c r="A29" s="65" t="s">
        <v>2</v>
      </c>
      <c r="B29" s="65"/>
      <c r="C29" s="65"/>
      <c r="D29" s="65"/>
    </row>
  </sheetData>
  <mergeCells count="7">
    <mergeCell ref="B2:C2"/>
    <mergeCell ref="D2:E2"/>
    <mergeCell ref="F2:G2"/>
    <mergeCell ref="A29:D29"/>
    <mergeCell ref="B1:C1"/>
    <mergeCell ref="D1:E1"/>
    <mergeCell ref="F1:G1"/>
  </mergeCells>
  <phoneticPr fontId="8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4C031-852B-9A4A-913D-C2A9D8E1E4C2}">
  <dimension ref="A1:K39"/>
  <sheetViews>
    <sheetView topLeftCell="A2" zoomScale="125" zoomScaleNormal="120" workbookViewId="0">
      <selection sqref="A1:H39"/>
    </sheetView>
  </sheetViews>
  <sheetFormatPr baseColWidth="10" defaultRowHeight="16" x14ac:dyDescent="0.2"/>
  <cols>
    <col min="1" max="1" width="12" style="12" bestFit="1" customWidth="1"/>
    <col min="2" max="2" width="28.6640625" style="12" customWidth="1"/>
    <col min="3" max="3" width="15.83203125" style="12" customWidth="1"/>
    <col min="4" max="4" width="13.33203125" style="12" customWidth="1"/>
    <col min="5" max="5" width="10.83203125" style="12" customWidth="1"/>
    <col min="6" max="6" width="28.5" style="12" customWidth="1"/>
    <col min="7" max="7" width="15.83203125" style="12" bestFit="1" customWidth="1"/>
    <col min="8" max="8" width="13.33203125" style="12" bestFit="1" customWidth="1"/>
    <col min="9" max="16384" width="10.83203125" style="12"/>
  </cols>
  <sheetData>
    <row r="1" spans="1:11" x14ac:dyDescent="0.2">
      <c r="B1" s="38" t="s">
        <v>87</v>
      </c>
      <c r="F1" s="38" t="s">
        <v>86</v>
      </c>
    </row>
    <row r="2" spans="1:11" x14ac:dyDescent="0.2">
      <c r="A2" s="69" t="s">
        <v>35</v>
      </c>
      <c r="C2" s="18" t="s">
        <v>71</v>
      </c>
      <c r="D2" s="35" t="s">
        <v>55</v>
      </c>
      <c r="G2" s="18" t="s">
        <v>71</v>
      </c>
      <c r="H2" s="35" t="s">
        <v>55</v>
      </c>
    </row>
    <row r="3" spans="1:11" x14ac:dyDescent="0.2">
      <c r="A3" s="69"/>
      <c r="B3" s="17" t="s">
        <v>98</v>
      </c>
      <c r="C3" s="25" t="s">
        <v>88</v>
      </c>
      <c r="D3" s="25" t="s">
        <v>161</v>
      </c>
      <c r="F3" s="17" t="s">
        <v>98</v>
      </c>
      <c r="G3" s="25" t="s">
        <v>164</v>
      </c>
      <c r="H3" s="25" t="s">
        <v>198</v>
      </c>
    </row>
    <row r="4" spans="1:11" x14ac:dyDescent="0.2">
      <c r="A4" s="69"/>
      <c r="B4" s="7"/>
      <c r="C4" s="25" t="s">
        <v>11</v>
      </c>
      <c r="D4" s="42" t="s">
        <v>11</v>
      </c>
      <c r="F4" s="7"/>
      <c r="G4" s="25" t="s">
        <v>62</v>
      </c>
      <c r="H4" s="42" t="s">
        <v>62</v>
      </c>
    </row>
    <row r="5" spans="1:11" ht="17" thickBot="1" x14ac:dyDescent="0.25">
      <c r="A5" s="69"/>
      <c r="B5" s="17" t="s">
        <v>199</v>
      </c>
      <c r="C5" s="57">
        <f>-0.035*16.9</f>
        <v>-0.59150000000000003</v>
      </c>
      <c r="D5" s="58">
        <f>-0.031*16.9</f>
        <v>-0.52389999999999992</v>
      </c>
      <c r="F5" s="17" t="s">
        <v>199</v>
      </c>
      <c r="G5" s="57">
        <f>0.021*16.9</f>
        <v>0.35489999999999999</v>
      </c>
      <c r="H5" s="58">
        <f>0.016*16.9</f>
        <v>0.27039999999999997</v>
      </c>
      <c r="K5" s="12">
        <v>16.899999999999999</v>
      </c>
    </row>
    <row r="6" spans="1:11" x14ac:dyDescent="0.2">
      <c r="A6" s="69"/>
      <c r="B6" s="65" t="s">
        <v>2</v>
      </c>
      <c r="C6" s="65"/>
      <c r="F6" s="65" t="s">
        <v>2</v>
      </c>
      <c r="G6" s="65"/>
      <c r="K6" s="12">
        <v>23</v>
      </c>
    </row>
    <row r="7" spans="1:11" x14ac:dyDescent="0.2">
      <c r="B7" s="16"/>
      <c r="C7" s="10"/>
      <c r="F7" s="16"/>
      <c r="G7" s="10"/>
      <c r="K7" s="12">
        <v>17</v>
      </c>
    </row>
    <row r="8" spans="1:11" ht="16" customHeight="1" x14ac:dyDescent="0.2">
      <c r="A8" s="69" t="s">
        <v>21</v>
      </c>
      <c r="B8" s="37"/>
      <c r="C8" s="18" t="s">
        <v>71</v>
      </c>
      <c r="D8" s="35" t="s">
        <v>55</v>
      </c>
      <c r="F8" s="37"/>
      <c r="G8" s="18" t="s">
        <v>71</v>
      </c>
      <c r="H8" s="35" t="s">
        <v>55</v>
      </c>
    </row>
    <row r="9" spans="1:11" x14ac:dyDescent="0.2">
      <c r="A9" s="69"/>
      <c r="B9" s="17" t="s">
        <v>98</v>
      </c>
      <c r="C9" s="25" t="s">
        <v>162</v>
      </c>
      <c r="D9" s="25" t="s">
        <v>159</v>
      </c>
      <c r="F9" s="17" t="s">
        <v>98</v>
      </c>
      <c r="G9" s="25" t="s">
        <v>165</v>
      </c>
      <c r="H9" s="25" t="s">
        <v>172</v>
      </c>
    </row>
    <row r="10" spans="1:11" x14ac:dyDescent="0.2">
      <c r="A10" s="69"/>
      <c r="B10" s="7"/>
      <c r="C10" s="25" t="s">
        <v>43</v>
      </c>
      <c r="D10" s="42" t="s">
        <v>43</v>
      </c>
      <c r="F10" s="7"/>
      <c r="G10" s="25" t="s">
        <v>69</v>
      </c>
      <c r="H10" s="42" t="s">
        <v>69</v>
      </c>
    </row>
    <row r="11" spans="1:11" ht="17" thickBot="1" x14ac:dyDescent="0.25">
      <c r="A11" s="69"/>
      <c r="B11" s="17" t="s">
        <v>199</v>
      </c>
      <c r="C11" s="57">
        <f>0.015*23</f>
        <v>0.34499999999999997</v>
      </c>
      <c r="D11" s="58">
        <f>0.014*23</f>
        <v>0.32200000000000001</v>
      </c>
      <c r="F11" s="17" t="s">
        <v>199</v>
      </c>
      <c r="G11" s="57">
        <f>-0.017*23</f>
        <v>-0.39100000000000001</v>
      </c>
      <c r="H11" s="58">
        <f>-0.009*23</f>
        <v>-0.20699999999999999</v>
      </c>
    </row>
    <row r="12" spans="1:11" x14ac:dyDescent="0.2">
      <c r="A12" s="69"/>
      <c r="B12" s="65" t="s">
        <v>2</v>
      </c>
      <c r="C12" s="65"/>
      <c r="F12" s="65" t="s">
        <v>2</v>
      </c>
      <c r="G12" s="65"/>
    </row>
    <row r="13" spans="1:11" x14ac:dyDescent="0.2">
      <c r="B13" s="16"/>
      <c r="C13" s="10"/>
      <c r="F13" s="16"/>
      <c r="G13" s="10"/>
    </row>
    <row r="14" spans="1:11" x14ac:dyDescent="0.2">
      <c r="A14" s="69" t="s">
        <v>30</v>
      </c>
      <c r="B14" s="37"/>
      <c r="C14" s="18" t="s">
        <v>71</v>
      </c>
      <c r="D14" s="35" t="s">
        <v>55</v>
      </c>
      <c r="F14" s="37"/>
      <c r="G14" s="18" t="s">
        <v>71</v>
      </c>
      <c r="H14" s="35" t="s">
        <v>55</v>
      </c>
    </row>
    <row r="15" spans="1:11" x14ac:dyDescent="0.2">
      <c r="A15" s="69"/>
      <c r="B15" s="17" t="s">
        <v>98</v>
      </c>
      <c r="C15" s="25" t="s">
        <v>162</v>
      </c>
      <c r="D15" s="25" t="s">
        <v>163</v>
      </c>
      <c r="F15" s="17" t="s">
        <v>98</v>
      </c>
      <c r="G15" s="25" t="s">
        <v>166</v>
      </c>
      <c r="H15" s="25" t="s">
        <v>167</v>
      </c>
    </row>
    <row r="16" spans="1:11" x14ac:dyDescent="0.2">
      <c r="A16" s="69"/>
      <c r="B16" s="7"/>
      <c r="C16" s="25" t="s">
        <v>43</v>
      </c>
      <c r="D16" s="42" t="s">
        <v>43</v>
      </c>
      <c r="F16" s="7"/>
      <c r="G16" s="25" t="s">
        <v>62</v>
      </c>
      <c r="H16" s="42" t="s">
        <v>62</v>
      </c>
    </row>
    <row r="17" spans="1:8" ht="17" thickBot="1" x14ac:dyDescent="0.25">
      <c r="A17" s="69"/>
      <c r="B17" s="60" t="s">
        <v>199</v>
      </c>
      <c r="C17" s="57">
        <f>0.015*17</f>
        <v>0.255</v>
      </c>
      <c r="D17" s="58">
        <f>-0.01*17</f>
        <v>-0.17</v>
      </c>
      <c r="F17" s="60" t="s">
        <v>199</v>
      </c>
      <c r="G17" s="57">
        <f>0.001*17</f>
        <v>1.7000000000000001E-2</v>
      </c>
      <c r="H17" s="58">
        <f>-0.004*17</f>
        <v>-6.8000000000000005E-2</v>
      </c>
    </row>
    <row r="18" spans="1:8" x14ac:dyDescent="0.2">
      <c r="A18" s="69"/>
      <c r="B18" s="65" t="s">
        <v>2</v>
      </c>
      <c r="C18" s="65"/>
      <c r="F18" s="65" t="s">
        <v>2</v>
      </c>
      <c r="G18" s="65"/>
    </row>
    <row r="19" spans="1:8" x14ac:dyDescent="0.2">
      <c r="A19" s="55"/>
      <c r="B19" s="62"/>
      <c r="C19" s="62"/>
      <c r="F19" s="62"/>
      <c r="G19" s="62"/>
    </row>
    <row r="20" spans="1:8" x14ac:dyDescent="0.2">
      <c r="A20" s="55"/>
      <c r="B20" s="62"/>
      <c r="C20" s="62"/>
      <c r="F20" s="62"/>
      <c r="G20" s="62"/>
    </row>
    <row r="22" spans="1:8" x14ac:dyDescent="0.2">
      <c r="B22" s="38" t="s">
        <v>89</v>
      </c>
      <c r="F22" s="38" t="s">
        <v>90</v>
      </c>
    </row>
    <row r="23" spans="1:8" x14ac:dyDescent="0.2">
      <c r="A23" s="69" t="s">
        <v>35</v>
      </c>
      <c r="C23" s="18" t="s">
        <v>71</v>
      </c>
      <c r="D23" s="35" t="s">
        <v>55</v>
      </c>
      <c r="G23" s="18" t="s">
        <v>71</v>
      </c>
      <c r="H23" s="35" t="s">
        <v>55</v>
      </c>
    </row>
    <row r="24" spans="1:8" ht="17" x14ac:dyDescent="0.2">
      <c r="A24" s="69"/>
      <c r="B24" s="17" t="s">
        <v>98</v>
      </c>
      <c r="C24" s="28" t="s">
        <v>138</v>
      </c>
      <c r="D24" s="28" t="s">
        <v>138</v>
      </c>
      <c r="F24" s="17" t="s">
        <v>98</v>
      </c>
      <c r="G24" s="25" t="s">
        <v>49</v>
      </c>
      <c r="H24" s="25" t="s">
        <v>168</v>
      </c>
    </row>
    <row r="25" spans="1:8" ht="17" x14ac:dyDescent="0.2">
      <c r="A25" s="69"/>
      <c r="B25" s="7"/>
      <c r="C25" s="28" t="s">
        <v>8</v>
      </c>
      <c r="D25" s="28" t="s">
        <v>8</v>
      </c>
      <c r="F25" s="7"/>
      <c r="G25" s="25" t="s">
        <v>4</v>
      </c>
      <c r="H25" s="42" t="s">
        <v>4</v>
      </c>
    </row>
    <row r="26" spans="1:8" ht="17" thickBot="1" x14ac:dyDescent="0.25">
      <c r="A26" s="69"/>
      <c r="B26" s="60" t="s">
        <v>199</v>
      </c>
      <c r="C26" s="61">
        <f>-0.0008*16.9</f>
        <v>-1.3519999999999999E-2</v>
      </c>
      <c r="D26" s="59">
        <f>-0.0008*16.9</f>
        <v>-1.3519999999999999E-2</v>
      </c>
      <c r="F26" s="60" t="s">
        <v>199</v>
      </c>
      <c r="G26" s="57">
        <f>0.009*16.9</f>
        <v>0.15209999999999999</v>
      </c>
      <c r="H26" s="58">
        <f>0.008*16.9</f>
        <v>0.13519999999999999</v>
      </c>
    </row>
    <row r="27" spans="1:8" x14ac:dyDescent="0.2">
      <c r="A27" s="69"/>
      <c r="B27" s="65" t="s">
        <v>2</v>
      </c>
      <c r="C27" s="65"/>
      <c r="F27" s="65" t="s">
        <v>2</v>
      </c>
      <c r="G27" s="65"/>
    </row>
    <row r="28" spans="1:8" x14ac:dyDescent="0.2">
      <c r="B28" s="16"/>
      <c r="C28" s="10"/>
      <c r="F28" s="16"/>
      <c r="G28" s="10"/>
    </row>
    <row r="29" spans="1:8" x14ac:dyDescent="0.2">
      <c r="A29" s="69" t="s">
        <v>21</v>
      </c>
      <c r="B29" s="37"/>
      <c r="C29" s="18" t="s">
        <v>71</v>
      </c>
      <c r="D29" s="35" t="s">
        <v>55</v>
      </c>
      <c r="F29" s="37"/>
      <c r="G29" s="18" t="s">
        <v>71</v>
      </c>
      <c r="H29" s="35" t="s">
        <v>55</v>
      </c>
    </row>
    <row r="30" spans="1:8" ht="17" x14ac:dyDescent="0.2">
      <c r="A30" s="69"/>
      <c r="B30" s="17" t="s">
        <v>98</v>
      </c>
      <c r="C30" s="21" t="s">
        <v>145</v>
      </c>
      <c r="D30" s="29" t="s">
        <v>145</v>
      </c>
      <c r="F30" s="17" t="s">
        <v>98</v>
      </c>
      <c r="G30" s="25" t="s">
        <v>169</v>
      </c>
      <c r="H30" s="25" t="s">
        <v>170</v>
      </c>
    </row>
    <row r="31" spans="1:8" ht="17" x14ac:dyDescent="0.2">
      <c r="A31" s="69"/>
      <c r="B31" s="7"/>
      <c r="C31" s="21" t="s">
        <v>3</v>
      </c>
      <c r="D31" s="29" t="s">
        <v>3</v>
      </c>
      <c r="F31" s="7"/>
      <c r="G31" s="25" t="s">
        <v>40</v>
      </c>
      <c r="H31" s="42" t="s">
        <v>40</v>
      </c>
    </row>
    <row r="32" spans="1:8" ht="17" thickBot="1" x14ac:dyDescent="0.25">
      <c r="A32" s="69"/>
      <c r="B32" s="60" t="s">
        <v>199</v>
      </c>
      <c r="C32" s="61">
        <f>0.041*23</f>
        <v>0.94300000000000006</v>
      </c>
      <c r="D32" s="58">
        <f>0.041*23</f>
        <v>0.94300000000000006</v>
      </c>
      <c r="F32" s="60" t="s">
        <v>199</v>
      </c>
      <c r="G32" s="25">
        <f>-0.04*23</f>
        <v>-0.92</v>
      </c>
      <c r="H32" s="58">
        <f>-0.036*23</f>
        <v>-0.82799999999999996</v>
      </c>
    </row>
    <row r="33" spans="1:8" x14ac:dyDescent="0.2">
      <c r="A33" s="69"/>
      <c r="B33" s="65" t="s">
        <v>2</v>
      </c>
      <c r="C33" s="65"/>
      <c r="F33" s="65" t="s">
        <v>2</v>
      </c>
      <c r="G33" s="65"/>
    </row>
    <row r="34" spans="1:8" x14ac:dyDescent="0.2">
      <c r="B34" s="16"/>
      <c r="C34" s="10"/>
      <c r="F34" s="16"/>
      <c r="G34" s="10"/>
    </row>
    <row r="35" spans="1:8" x14ac:dyDescent="0.2">
      <c r="A35" s="69" t="s">
        <v>30</v>
      </c>
      <c r="B35" s="37"/>
      <c r="C35" s="18" t="s">
        <v>71</v>
      </c>
      <c r="D35" s="35" t="s">
        <v>55</v>
      </c>
      <c r="F35" s="37"/>
      <c r="G35" s="18" t="s">
        <v>71</v>
      </c>
      <c r="H35" s="35" t="s">
        <v>55</v>
      </c>
    </row>
    <row r="36" spans="1:8" x14ac:dyDescent="0.2">
      <c r="A36" s="69"/>
      <c r="B36" s="17" t="s">
        <v>98</v>
      </c>
      <c r="C36" s="25" t="s">
        <v>155</v>
      </c>
      <c r="D36" s="25" t="s">
        <v>41</v>
      </c>
      <c r="F36" s="17" t="s">
        <v>98</v>
      </c>
      <c r="G36" s="25" t="s">
        <v>171</v>
      </c>
      <c r="H36" s="25" t="s">
        <v>75</v>
      </c>
    </row>
    <row r="37" spans="1:8" x14ac:dyDescent="0.2">
      <c r="A37" s="69"/>
      <c r="B37" s="7"/>
      <c r="C37" s="25" t="s">
        <v>4</v>
      </c>
      <c r="D37" s="42" t="s">
        <v>4</v>
      </c>
      <c r="F37" s="7"/>
      <c r="G37" s="25" t="s">
        <v>10</v>
      </c>
      <c r="H37" s="42" t="s">
        <v>10</v>
      </c>
    </row>
    <row r="38" spans="1:8" ht="17" thickBot="1" x14ac:dyDescent="0.25">
      <c r="A38" s="69"/>
      <c r="B38" s="60" t="s">
        <v>199</v>
      </c>
      <c r="C38" s="57">
        <f>-0.054*17</f>
        <v>-0.91800000000000004</v>
      </c>
      <c r="D38" s="58">
        <f>-0.058*17</f>
        <v>-0.9860000000000001</v>
      </c>
      <c r="F38" s="60" t="s">
        <v>199</v>
      </c>
      <c r="G38" s="57">
        <f>0.045*17</f>
        <v>0.76500000000000001</v>
      </c>
      <c r="H38" s="58">
        <f>0.042*17</f>
        <v>0.71400000000000008</v>
      </c>
    </row>
    <row r="39" spans="1:8" x14ac:dyDescent="0.2">
      <c r="A39" s="69"/>
      <c r="B39" s="65" t="s">
        <v>2</v>
      </c>
      <c r="C39" s="65"/>
      <c r="F39" s="65" t="s">
        <v>2</v>
      </c>
      <c r="G39" s="65"/>
    </row>
  </sheetData>
  <mergeCells count="18">
    <mergeCell ref="F39:G39"/>
    <mergeCell ref="B18:C18"/>
    <mergeCell ref="A23:A27"/>
    <mergeCell ref="B27:C27"/>
    <mergeCell ref="F27:G27"/>
    <mergeCell ref="A29:A33"/>
    <mergeCell ref="B33:C33"/>
    <mergeCell ref="F33:G33"/>
    <mergeCell ref="A35:A39"/>
    <mergeCell ref="B39:C39"/>
    <mergeCell ref="B6:C6"/>
    <mergeCell ref="B12:C12"/>
    <mergeCell ref="F18:G18"/>
    <mergeCell ref="A2:A6"/>
    <mergeCell ref="A8:A12"/>
    <mergeCell ref="A14:A18"/>
    <mergeCell ref="F12:G12"/>
    <mergeCell ref="F6:G6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87073-549B-6745-9578-D40261D8C0D8}">
  <dimension ref="A1:L39"/>
  <sheetViews>
    <sheetView zoomScale="110" zoomScaleNormal="110" workbookViewId="0">
      <selection activeCell="C2" sqref="C2"/>
    </sheetView>
  </sheetViews>
  <sheetFormatPr baseColWidth="10" defaultRowHeight="16" x14ac:dyDescent="0.2"/>
  <cols>
    <col min="2" max="2" width="14" customWidth="1"/>
    <col min="3" max="3" width="16.6640625" customWidth="1"/>
    <col min="4" max="4" width="14.6640625" customWidth="1"/>
    <col min="6" max="6" width="12" customWidth="1"/>
    <col min="7" max="7" width="15.83203125" bestFit="1" customWidth="1"/>
    <col min="8" max="8" width="13.33203125" bestFit="1" customWidth="1"/>
  </cols>
  <sheetData>
    <row r="1" spans="1:12" x14ac:dyDescent="0.2">
      <c r="A1" s="12"/>
      <c r="B1" s="38" t="s">
        <v>96</v>
      </c>
      <c r="C1" s="12"/>
      <c r="D1" s="12"/>
      <c r="E1" s="12"/>
      <c r="F1" s="38" t="s">
        <v>86</v>
      </c>
      <c r="G1" s="12"/>
      <c r="H1" s="12"/>
    </row>
    <row r="2" spans="1:12" x14ac:dyDescent="0.2">
      <c r="A2" s="69" t="s">
        <v>35</v>
      </c>
      <c r="B2" s="12"/>
      <c r="C2" s="40" t="s">
        <v>71</v>
      </c>
      <c r="D2" s="35" t="s">
        <v>55</v>
      </c>
      <c r="E2" s="12"/>
      <c r="F2" s="12"/>
      <c r="G2" s="40" t="s">
        <v>71</v>
      </c>
      <c r="H2" s="35" t="s">
        <v>55</v>
      </c>
    </row>
    <row r="3" spans="1:12" x14ac:dyDescent="0.2">
      <c r="A3" s="69"/>
      <c r="B3" s="17" t="s">
        <v>98</v>
      </c>
      <c r="C3" s="25" t="s">
        <v>77</v>
      </c>
      <c r="D3" s="25" t="s">
        <v>173</v>
      </c>
      <c r="E3" s="12"/>
      <c r="F3" s="17" t="s">
        <v>98</v>
      </c>
      <c r="G3" s="25" t="s">
        <v>180</v>
      </c>
      <c r="H3" s="25" t="s">
        <v>152</v>
      </c>
    </row>
    <row r="4" spans="1:12" x14ac:dyDescent="0.2">
      <c r="A4" s="69"/>
      <c r="B4" s="41"/>
      <c r="C4" s="25" t="s">
        <v>94</v>
      </c>
      <c r="D4" s="42" t="s">
        <v>69</v>
      </c>
      <c r="E4" s="12"/>
      <c r="F4" s="41"/>
      <c r="G4" s="25" t="s">
        <v>181</v>
      </c>
      <c r="H4" s="42" t="s">
        <v>94</v>
      </c>
    </row>
    <row r="5" spans="1:12" ht="17" thickBot="1" x14ac:dyDescent="0.25">
      <c r="A5" s="69"/>
      <c r="B5" s="6" t="s">
        <v>16</v>
      </c>
      <c r="C5" s="43">
        <v>30814</v>
      </c>
      <c r="D5" s="44">
        <v>30814</v>
      </c>
      <c r="E5" s="12"/>
      <c r="F5" s="6" t="s">
        <v>16</v>
      </c>
      <c r="G5" s="43">
        <v>30814</v>
      </c>
      <c r="H5" s="44">
        <v>30814</v>
      </c>
    </row>
    <row r="6" spans="1:12" x14ac:dyDescent="0.2">
      <c r="A6" s="69"/>
      <c r="B6" s="65" t="s">
        <v>2</v>
      </c>
      <c r="C6" s="65"/>
      <c r="D6" s="12"/>
      <c r="E6" s="12"/>
      <c r="F6" s="65" t="s">
        <v>2</v>
      </c>
      <c r="G6" s="65"/>
      <c r="H6" s="12"/>
    </row>
    <row r="7" spans="1:12" x14ac:dyDescent="0.2">
      <c r="A7" s="12"/>
      <c r="B7" s="16"/>
      <c r="C7" s="10"/>
      <c r="D7" s="12"/>
      <c r="E7" s="12"/>
      <c r="F7" s="16"/>
      <c r="G7" s="10"/>
      <c r="H7" s="12"/>
    </row>
    <row r="8" spans="1:12" x14ac:dyDescent="0.2">
      <c r="A8" s="69" t="s">
        <v>21</v>
      </c>
      <c r="B8" s="37"/>
      <c r="C8" s="40" t="s">
        <v>71</v>
      </c>
      <c r="D8" s="35" t="s">
        <v>55</v>
      </c>
      <c r="E8" s="12"/>
      <c r="F8" s="37"/>
      <c r="G8" s="40" t="s">
        <v>71</v>
      </c>
      <c r="H8" s="35" t="s">
        <v>55</v>
      </c>
    </row>
    <row r="9" spans="1:12" x14ac:dyDescent="0.2">
      <c r="A9" s="69"/>
      <c r="B9" s="17" t="s">
        <v>98</v>
      </c>
      <c r="C9" s="25" t="s">
        <v>174</v>
      </c>
      <c r="D9" s="25" t="s">
        <v>158</v>
      </c>
      <c r="E9" s="12"/>
      <c r="F9" s="17" t="s">
        <v>98</v>
      </c>
      <c r="G9" s="25" t="s">
        <v>182</v>
      </c>
      <c r="H9" s="25" t="s">
        <v>183</v>
      </c>
      <c r="L9" s="43"/>
    </row>
    <row r="10" spans="1:12" x14ac:dyDescent="0.2">
      <c r="A10" s="69"/>
      <c r="B10" s="41"/>
      <c r="C10" s="25" t="s">
        <v>85</v>
      </c>
      <c r="D10" s="42" t="s">
        <v>65</v>
      </c>
      <c r="E10" s="12"/>
      <c r="F10" s="41"/>
      <c r="G10" s="25" t="s">
        <v>181</v>
      </c>
      <c r="H10" s="42" t="s">
        <v>94</v>
      </c>
    </row>
    <row r="11" spans="1:12" ht="17" thickBot="1" x14ac:dyDescent="0.25">
      <c r="A11" s="69"/>
      <c r="B11" s="6" t="s">
        <v>16</v>
      </c>
      <c r="C11" s="43">
        <v>30814</v>
      </c>
      <c r="D11" s="44">
        <v>30814</v>
      </c>
      <c r="E11" s="12"/>
      <c r="F11" s="6" t="s">
        <v>16</v>
      </c>
      <c r="G11" s="43">
        <v>30814</v>
      </c>
      <c r="H11" s="44">
        <v>30814</v>
      </c>
    </row>
    <row r="12" spans="1:12" x14ac:dyDescent="0.2">
      <c r="A12" s="69"/>
      <c r="B12" s="65" t="s">
        <v>2</v>
      </c>
      <c r="C12" s="65"/>
      <c r="D12" s="12"/>
      <c r="E12" s="12"/>
      <c r="F12" s="65" t="s">
        <v>2</v>
      </c>
      <c r="G12" s="65"/>
      <c r="H12" s="12"/>
    </row>
    <row r="13" spans="1:12" x14ac:dyDescent="0.2">
      <c r="A13" s="12"/>
      <c r="B13" s="16"/>
      <c r="C13" s="10"/>
      <c r="D13" s="12"/>
      <c r="E13" s="12"/>
      <c r="F13" s="16"/>
      <c r="G13" s="10"/>
      <c r="H13" s="12"/>
    </row>
    <row r="14" spans="1:12" x14ac:dyDescent="0.2">
      <c r="A14" s="69" t="s">
        <v>30</v>
      </c>
      <c r="B14" s="37"/>
      <c r="C14" s="40" t="s">
        <v>71</v>
      </c>
      <c r="D14" s="35" t="s">
        <v>55</v>
      </c>
      <c r="E14" s="12"/>
      <c r="F14" s="37"/>
      <c r="G14" s="40" t="s">
        <v>71</v>
      </c>
      <c r="H14" s="35" t="s">
        <v>55</v>
      </c>
    </row>
    <row r="15" spans="1:12" x14ac:dyDescent="0.2">
      <c r="A15" s="69"/>
      <c r="B15" s="17" t="s">
        <v>98</v>
      </c>
      <c r="C15" s="25" t="s">
        <v>175</v>
      </c>
      <c r="D15" s="25" t="s">
        <v>176</v>
      </c>
      <c r="E15" s="12"/>
      <c r="F15" s="17" t="s">
        <v>98</v>
      </c>
      <c r="G15" s="25" t="s">
        <v>184</v>
      </c>
      <c r="H15" s="25" t="s">
        <v>185</v>
      </c>
    </row>
    <row r="16" spans="1:12" x14ac:dyDescent="0.2">
      <c r="A16" s="69"/>
      <c r="B16" s="41"/>
      <c r="C16" s="25" t="s">
        <v>62</v>
      </c>
      <c r="D16" s="42" t="s">
        <v>65</v>
      </c>
      <c r="E16" s="12"/>
      <c r="F16" s="41"/>
      <c r="G16" s="25" t="s">
        <v>46</v>
      </c>
      <c r="H16" s="42" t="s">
        <v>70</v>
      </c>
    </row>
    <row r="17" spans="1:8" ht="17" thickBot="1" x14ac:dyDescent="0.25">
      <c r="A17" s="69"/>
      <c r="B17" s="6" t="s">
        <v>16</v>
      </c>
      <c r="C17" s="43">
        <v>30814</v>
      </c>
      <c r="D17" s="44">
        <v>30814</v>
      </c>
      <c r="E17" s="12"/>
      <c r="F17" s="6" t="s">
        <v>16</v>
      </c>
      <c r="G17" s="43">
        <v>30814</v>
      </c>
      <c r="H17" s="44">
        <v>30814</v>
      </c>
    </row>
    <row r="18" spans="1:8" x14ac:dyDescent="0.2">
      <c r="A18" s="69"/>
      <c r="B18" s="65" t="s">
        <v>2</v>
      </c>
      <c r="C18" s="65"/>
      <c r="D18" s="12"/>
      <c r="E18" s="12"/>
      <c r="F18" s="65" t="s">
        <v>2</v>
      </c>
      <c r="G18" s="65"/>
      <c r="H18" s="12"/>
    </row>
    <row r="19" spans="1:8" x14ac:dyDescent="0.2">
      <c r="A19" s="55"/>
      <c r="B19" s="62"/>
      <c r="C19" s="62"/>
      <c r="D19" s="12"/>
      <c r="E19" s="12"/>
      <c r="F19" s="62"/>
      <c r="G19" s="62"/>
      <c r="H19" s="12"/>
    </row>
    <row r="20" spans="1:8" x14ac:dyDescent="0.2">
      <c r="A20" s="55"/>
      <c r="B20" s="62"/>
      <c r="C20" s="62"/>
      <c r="D20" s="12"/>
      <c r="E20" s="12"/>
      <c r="F20" s="62"/>
      <c r="G20" s="62"/>
      <c r="H20" s="12"/>
    </row>
    <row r="21" spans="1:8" x14ac:dyDescent="0.2">
      <c r="A21" s="12"/>
      <c r="B21" s="12"/>
      <c r="C21" s="12"/>
      <c r="D21" s="12"/>
      <c r="E21" s="12"/>
      <c r="F21" s="12"/>
      <c r="G21" s="12"/>
      <c r="H21" s="12"/>
    </row>
    <row r="22" spans="1:8" x14ac:dyDescent="0.2">
      <c r="A22" s="12"/>
      <c r="B22" s="38" t="s">
        <v>97</v>
      </c>
      <c r="C22" s="12"/>
      <c r="D22" s="12"/>
      <c r="E22" s="12"/>
      <c r="F22" s="38" t="s">
        <v>90</v>
      </c>
      <c r="G22" s="12"/>
      <c r="H22" s="12"/>
    </row>
    <row r="23" spans="1:8" x14ac:dyDescent="0.2">
      <c r="A23" s="69" t="s">
        <v>35</v>
      </c>
      <c r="B23" s="12"/>
      <c r="C23" s="40" t="s">
        <v>71</v>
      </c>
      <c r="D23" s="35" t="s">
        <v>55</v>
      </c>
      <c r="E23" s="12"/>
      <c r="F23" s="12"/>
      <c r="G23" s="40" t="s">
        <v>71</v>
      </c>
      <c r="H23" s="35" t="s">
        <v>55</v>
      </c>
    </row>
    <row r="24" spans="1:8" ht="17" x14ac:dyDescent="0.2">
      <c r="A24" s="69"/>
      <c r="B24" s="17" t="s">
        <v>98</v>
      </c>
      <c r="C24" s="28" t="s">
        <v>177</v>
      </c>
      <c r="D24" s="28" t="s">
        <v>42</v>
      </c>
      <c r="E24" s="12"/>
      <c r="F24" s="17" t="s">
        <v>98</v>
      </c>
      <c r="G24" s="25" t="s">
        <v>152</v>
      </c>
      <c r="H24" s="25" t="s">
        <v>162</v>
      </c>
    </row>
    <row r="25" spans="1:8" ht="17" x14ac:dyDescent="0.2">
      <c r="A25" s="69"/>
      <c r="B25" s="41"/>
      <c r="C25" s="28" t="s">
        <v>3</v>
      </c>
      <c r="D25" s="28" t="s">
        <v>9</v>
      </c>
      <c r="E25" s="12"/>
      <c r="F25" s="41"/>
      <c r="G25" s="25" t="s">
        <v>10</v>
      </c>
      <c r="H25" s="42" t="s">
        <v>40</v>
      </c>
    </row>
    <row r="26" spans="1:8" ht="17" thickBot="1" x14ac:dyDescent="0.25">
      <c r="A26" s="69"/>
      <c r="B26" s="6" t="s">
        <v>16</v>
      </c>
      <c r="C26" s="43">
        <v>30814</v>
      </c>
      <c r="D26" s="44">
        <v>30814</v>
      </c>
      <c r="E26" s="12"/>
      <c r="F26" s="6" t="s">
        <v>16</v>
      </c>
      <c r="G26" s="43">
        <v>30814</v>
      </c>
      <c r="H26" s="44">
        <v>30814</v>
      </c>
    </row>
    <row r="27" spans="1:8" x14ac:dyDescent="0.2">
      <c r="A27" s="69"/>
      <c r="B27" s="65" t="s">
        <v>2</v>
      </c>
      <c r="C27" s="65"/>
      <c r="D27" s="12"/>
      <c r="E27" s="12"/>
      <c r="F27" s="65" t="s">
        <v>2</v>
      </c>
      <c r="G27" s="65"/>
      <c r="H27" s="12"/>
    </row>
    <row r="28" spans="1:8" x14ac:dyDescent="0.2">
      <c r="A28" s="12"/>
      <c r="B28" s="16"/>
      <c r="C28" s="10"/>
      <c r="D28" s="12"/>
      <c r="E28" s="12"/>
      <c r="F28" s="16"/>
      <c r="G28" s="10"/>
      <c r="H28" s="12"/>
    </row>
    <row r="29" spans="1:8" x14ac:dyDescent="0.2">
      <c r="A29" s="69" t="s">
        <v>21</v>
      </c>
      <c r="B29" s="37"/>
      <c r="C29" s="40" t="s">
        <v>71</v>
      </c>
      <c r="D29" s="35" t="s">
        <v>55</v>
      </c>
      <c r="E29" s="12"/>
      <c r="F29" s="37"/>
      <c r="G29" s="40" t="s">
        <v>71</v>
      </c>
      <c r="H29" s="35" t="s">
        <v>55</v>
      </c>
    </row>
    <row r="30" spans="1:8" ht="17" x14ac:dyDescent="0.2">
      <c r="A30" s="69"/>
      <c r="B30" s="17" t="s">
        <v>98</v>
      </c>
      <c r="C30" s="21" t="s">
        <v>178</v>
      </c>
      <c r="D30" s="29" t="s">
        <v>92</v>
      </c>
      <c r="E30" s="12"/>
      <c r="F30" s="17" t="s">
        <v>98</v>
      </c>
      <c r="G30" s="25" t="s">
        <v>79</v>
      </c>
      <c r="H30" s="25" t="s">
        <v>186</v>
      </c>
    </row>
    <row r="31" spans="1:8" ht="17" x14ac:dyDescent="0.2">
      <c r="A31" s="69"/>
      <c r="B31" s="41"/>
      <c r="C31" s="21" t="s">
        <v>40</v>
      </c>
      <c r="D31" s="29" t="s">
        <v>4</v>
      </c>
      <c r="E31" s="12"/>
      <c r="F31" s="41"/>
      <c r="G31" s="25" t="s">
        <v>10</v>
      </c>
      <c r="H31" s="42" t="s">
        <v>10</v>
      </c>
    </row>
    <row r="32" spans="1:8" ht="17" thickBot="1" x14ac:dyDescent="0.25">
      <c r="A32" s="69"/>
      <c r="B32" s="6" t="s">
        <v>16</v>
      </c>
      <c r="C32" s="43">
        <v>30814</v>
      </c>
      <c r="D32" s="44">
        <v>30820</v>
      </c>
      <c r="E32" s="12"/>
      <c r="F32" s="6" t="s">
        <v>16</v>
      </c>
      <c r="G32" s="43">
        <v>30814</v>
      </c>
      <c r="H32" s="44">
        <v>30814</v>
      </c>
    </row>
    <row r="33" spans="1:8" x14ac:dyDescent="0.2">
      <c r="A33" s="69"/>
      <c r="B33" s="65" t="s">
        <v>2</v>
      </c>
      <c r="C33" s="65"/>
      <c r="D33" s="12"/>
      <c r="E33" s="12"/>
      <c r="F33" s="65" t="s">
        <v>2</v>
      </c>
      <c r="G33" s="65"/>
      <c r="H33" s="12"/>
    </row>
    <row r="34" spans="1:8" x14ac:dyDescent="0.2">
      <c r="A34" s="12"/>
      <c r="B34" s="16"/>
      <c r="C34" s="10"/>
      <c r="D34" s="12"/>
      <c r="E34" s="12"/>
      <c r="F34" s="16"/>
      <c r="G34" s="10"/>
      <c r="H34" s="12"/>
    </row>
    <row r="35" spans="1:8" x14ac:dyDescent="0.2">
      <c r="A35" s="69" t="s">
        <v>30</v>
      </c>
      <c r="B35" s="37"/>
      <c r="C35" s="40" t="s">
        <v>71</v>
      </c>
      <c r="D35" s="35" t="s">
        <v>55</v>
      </c>
      <c r="E35" s="12"/>
      <c r="F35" s="37"/>
      <c r="G35" s="40" t="s">
        <v>71</v>
      </c>
      <c r="H35" s="35" t="s">
        <v>55</v>
      </c>
    </row>
    <row r="36" spans="1:8" x14ac:dyDescent="0.2">
      <c r="A36" s="69"/>
      <c r="B36" s="17" t="s">
        <v>98</v>
      </c>
      <c r="C36" s="25" t="s">
        <v>93</v>
      </c>
      <c r="D36" s="25" t="s">
        <v>179</v>
      </c>
      <c r="E36" s="12"/>
      <c r="F36" s="17" t="s">
        <v>98</v>
      </c>
      <c r="G36" s="25" t="s">
        <v>187</v>
      </c>
      <c r="H36" s="25" t="s">
        <v>174</v>
      </c>
    </row>
    <row r="37" spans="1:8" x14ac:dyDescent="0.2">
      <c r="A37" s="69"/>
      <c r="B37" s="41"/>
      <c r="C37" s="25" t="s">
        <v>53</v>
      </c>
      <c r="D37" s="42" t="s">
        <v>40</v>
      </c>
      <c r="E37" s="12"/>
      <c r="F37" s="41"/>
      <c r="G37" s="25" t="s">
        <v>43</v>
      </c>
      <c r="H37" s="42" t="s">
        <v>50</v>
      </c>
    </row>
    <row r="38" spans="1:8" ht="17" thickBot="1" x14ac:dyDescent="0.25">
      <c r="A38" s="69"/>
      <c r="B38" s="6" t="s">
        <v>16</v>
      </c>
      <c r="C38" s="43">
        <v>30814</v>
      </c>
      <c r="D38" s="44">
        <v>30814</v>
      </c>
      <c r="E38" s="12"/>
      <c r="F38" s="6" t="s">
        <v>16</v>
      </c>
      <c r="G38" s="43">
        <v>30814</v>
      </c>
      <c r="H38" s="44">
        <v>30814</v>
      </c>
    </row>
    <row r="39" spans="1:8" x14ac:dyDescent="0.2">
      <c r="A39" s="69"/>
      <c r="B39" s="65" t="s">
        <v>2</v>
      </c>
      <c r="C39" s="65"/>
      <c r="D39" s="12"/>
      <c r="E39" s="12"/>
      <c r="F39" s="65" t="s">
        <v>2</v>
      </c>
      <c r="G39" s="65"/>
      <c r="H39" s="12"/>
    </row>
  </sheetData>
  <mergeCells count="18">
    <mergeCell ref="A29:A33"/>
    <mergeCell ref="B33:C33"/>
    <mergeCell ref="F33:G33"/>
    <mergeCell ref="A35:A39"/>
    <mergeCell ref="B39:C39"/>
    <mergeCell ref="F39:G39"/>
    <mergeCell ref="A14:A18"/>
    <mergeCell ref="B18:C18"/>
    <mergeCell ref="F18:G18"/>
    <mergeCell ref="A23:A27"/>
    <mergeCell ref="B27:C27"/>
    <mergeCell ref="F27:G27"/>
    <mergeCell ref="A2:A6"/>
    <mergeCell ref="B6:C6"/>
    <mergeCell ref="F6:G6"/>
    <mergeCell ref="A8:A12"/>
    <mergeCell ref="B12:C12"/>
    <mergeCell ref="F12:G1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66C4-1081-9545-94AB-63C7D9529A43}">
  <dimension ref="A1:H19"/>
  <sheetViews>
    <sheetView zoomScale="120" zoomScaleNormal="120" workbookViewId="0">
      <selection activeCell="B1" sqref="B1:H17"/>
    </sheetView>
  </sheetViews>
  <sheetFormatPr baseColWidth="10" defaultRowHeight="16" x14ac:dyDescent="0.2"/>
  <cols>
    <col min="1" max="1" width="12" style="12" bestFit="1" customWidth="1"/>
    <col min="2" max="2" width="31.5" style="12" bestFit="1" customWidth="1"/>
    <col min="3" max="3" width="14.5" style="12" bestFit="1" customWidth="1"/>
    <col min="4" max="4" width="15.5" style="12" customWidth="1"/>
    <col min="5" max="5" width="10.83203125" style="12" customWidth="1"/>
    <col min="6" max="6" width="24.6640625" style="12" bestFit="1" customWidth="1"/>
    <col min="7" max="7" width="15.83203125" style="12" bestFit="1" customWidth="1"/>
    <col min="8" max="8" width="15.6640625" style="12" customWidth="1"/>
    <col min="9" max="16384" width="10.83203125" style="12"/>
  </cols>
  <sheetData>
    <row r="1" spans="1:8" x14ac:dyDescent="0.2">
      <c r="B1" s="38" t="s">
        <v>87</v>
      </c>
      <c r="F1" s="38" t="s">
        <v>86</v>
      </c>
    </row>
    <row r="2" spans="1:8" ht="51" x14ac:dyDescent="0.2">
      <c r="A2" s="69"/>
      <c r="C2" s="51" t="s">
        <v>112</v>
      </c>
      <c r="D2" s="50" t="s">
        <v>113</v>
      </c>
      <c r="G2" s="47" t="s">
        <v>115</v>
      </c>
      <c r="H2" s="50" t="s">
        <v>116</v>
      </c>
    </row>
    <row r="3" spans="1:8" x14ac:dyDescent="0.2">
      <c r="A3" s="69"/>
      <c r="B3" s="17" t="s">
        <v>98</v>
      </c>
      <c r="C3" s="25" t="s">
        <v>44</v>
      </c>
      <c r="D3" s="25" t="s">
        <v>167</v>
      </c>
      <c r="F3" s="17" t="s">
        <v>98</v>
      </c>
      <c r="G3" s="25" t="s">
        <v>191</v>
      </c>
      <c r="H3" s="25" t="s">
        <v>192</v>
      </c>
    </row>
    <row r="4" spans="1:8" x14ac:dyDescent="0.2">
      <c r="A4" s="69"/>
      <c r="B4" s="47"/>
      <c r="C4" s="25" t="s">
        <v>118</v>
      </c>
      <c r="D4" s="42" t="s">
        <v>70</v>
      </c>
      <c r="F4" s="47"/>
      <c r="G4" s="25" t="s">
        <v>119</v>
      </c>
      <c r="H4" s="42" t="s">
        <v>193</v>
      </c>
    </row>
    <row r="5" spans="1:8" x14ac:dyDescent="0.2">
      <c r="A5" s="69"/>
      <c r="B5" s="17" t="s">
        <v>114</v>
      </c>
      <c r="C5" s="25" t="s">
        <v>0</v>
      </c>
      <c r="D5" s="42" t="s">
        <v>0</v>
      </c>
      <c r="F5" s="17" t="s">
        <v>117</v>
      </c>
      <c r="G5" s="25" t="s">
        <v>0</v>
      </c>
      <c r="H5" s="42" t="s">
        <v>0</v>
      </c>
    </row>
    <row r="6" spans="1:8" x14ac:dyDescent="0.2">
      <c r="A6" s="69"/>
      <c r="B6" s="17" t="s">
        <v>110</v>
      </c>
      <c r="C6" s="25" t="s">
        <v>0</v>
      </c>
      <c r="D6" s="42" t="s">
        <v>0</v>
      </c>
      <c r="F6" s="17" t="s">
        <v>110</v>
      </c>
      <c r="G6" s="25" t="s">
        <v>0</v>
      </c>
      <c r="H6" s="42" t="s">
        <v>0</v>
      </c>
    </row>
    <row r="7" spans="1:8" ht="17" thickBot="1" x14ac:dyDescent="0.25">
      <c r="A7" s="69"/>
      <c r="B7" s="17" t="s">
        <v>111</v>
      </c>
      <c r="C7" s="25" t="s">
        <v>0</v>
      </c>
      <c r="D7" s="34" t="s">
        <v>0</v>
      </c>
      <c r="F7" s="17" t="s">
        <v>111</v>
      </c>
      <c r="G7" s="25" t="s">
        <v>0</v>
      </c>
      <c r="H7" s="34" t="s">
        <v>0</v>
      </c>
    </row>
    <row r="8" spans="1:8" x14ac:dyDescent="0.2">
      <c r="A8" s="69"/>
      <c r="B8" s="65" t="s">
        <v>2</v>
      </c>
      <c r="C8" s="65"/>
      <c r="F8" s="65" t="s">
        <v>2</v>
      </c>
      <c r="G8" s="65"/>
    </row>
    <row r="9" spans="1:8" x14ac:dyDescent="0.2">
      <c r="B9" s="16"/>
      <c r="C9" s="48"/>
      <c r="F9" s="16"/>
      <c r="G9" s="48"/>
    </row>
    <row r="10" spans="1:8" x14ac:dyDescent="0.2">
      <c r="B10" s="38" t="s">
        <v>89</v>
      </c>
      <c r="F10" s="38" t="s">
        <v>90</v>
      </c>
    </row>
    <row r="11" spans="1:8" ht="51" x14ac:dyDescent="0.2">
      <c r="A11" s="69"/>
      <c r="C11" s="47" t="s">
        <v>112</v>
      </c>
      <c r="D11" s="50" t="s">
        <v>113</v>
      </c>
      <c r="G11" s="47" t="s">
        <v>115</v>
      </c>
      <c r="H11" s="50" t="s">
        <v>116</v>
      </c>
    </row>
    <row r="12" spans="1:8" ht="17" x14ac:dyDescent="0.2">
      <c r="A12" s="69"/>
      <c r="B12" s="17" t="s">
        <v>98</v>
      </c>
      <c r="C12" s="28" t="s">
        <v>188</v>
      </c>
      <c r="D12" s="28" t="s">
        <v>189</v>
      </c>
      <c r="F12" s="17" t="s">
        <v>98</v>
      </c>
      <c r="G12" s="25" t="s">
        <v>190</v>
      </c>
      <c r="H12" s="25" t="s">
        <v>194</v>
      </c>
    </row>
    <row r="13" spans="1:8" ht="17" x14ac:dyDescent="0.2">
      <c r="A13" s="69"/>
      <c r="B13" s="47"/>
      <c r="C13" s="28" t="s">
        <v>62</v>
      </c>
      <c r="D13" s="28" t="s">
        <v>11</v>
      </c>
      <c r="F13" s="47"/>
      <c r="G13" s="25" t="s">
        <v>64</v>
      </c>
      <c r="H13" s="42" t="s">
        <v>85</v>
      </c>
    </row>
    <row r="14" spans="1:8" x14ac:dyDescent="0.2">
      <c r="A14" s="69"/>
      <c r="B14" s="17" t="s">
        <v>114</v>
      </c>
      <c r="C14" s="25" t="s">
        <v>0</v>
      </c>
      <c r="D14" s="42" t="s">
        <v>0</v>
      </c>
      <c r="F14" s="17" t="s">
        <v>117</v>
      </c>
      <c r="G14" s="25" t="s">
        <v>0</v>
      </c>
      <c r="H14" s="42" t="s">
        <v>0</v>
      </c>
    </row>
    <row r="15" spans="1:8" x14ac:dyDescent="0.2">
      <c r="A15" s="69"/>
      <c r="B15" s="17" t="s">
        <v>110</v>
      </c>
      <c r="C15" s="25" t="s">
        <v>0</v>
      </c>
      <c r="D15" s="42" t="s">
        <v>0</v>
      </c>
      <c r="F15" s="17" t="s">
        <v>110</v>
      </c>
      <c r="G15" s="25" t="s">
        <v>0</v>
      </c>
      <c r="H15" s="42" t="s">
        <v>0</v>
      </c>
    </row>
    <row r="16" spans="1:8" ht="17" thickBot="1" x14ac:dyDescent="0.25">
      <c r="A16" s="69"/>
      <c r="B16" s="17" t="s">
        <v>111</v>
      </c>
      <c r="C16" s="25" t="s">
        <v>0</v>
      </c>
      <c r="D16" s="34" t="s">
        <v>0</v>
      </c>
      <c r="F16" s="17" t="s">
        <v>111</v>
      </c>
      <c r="G16" s="25" t="s">
        <v>0</v>
      </c>
      <c r="H16" s="34" t="s">
        <v>0</v>
      </c>
    </row>
    <row r="17" spans="1:7" x14ac:dyDescent="0.2">
      <c r="A17" s="69"/>
      <c r="B17" s="65" t="s">
        <v>2</v>
      </c>
      <c r="C17" s="65"/>
      <c r="F17" s="65" t="s">
        <v>2</v>
      </c>
      <c r="G17" s="65"/>
    </row>
    <row r="18" spans="1:7" x14ac:dyDescent="0.2">
      <c r="B18" s="16"/>
      <c r="C18" s="48"/>
      <c r="F18" s="16"/>
      <c r="G18" s="48"/>
    </row>
    <row r="19" spans="1:7" x14ac:dyDescent="0.2">
      <c r="B19" s="16"/>
      <c r="C19" s="48"/>
      <c r="F19" s="16"/>
      <c r="G19" s="48"/>
    </row>
  </sheetData>
  <mergeCells count="6">
    <mergeCell ref="A11:A17"/>
    <mergeCell ref="B17:C17"/>
    <mergeCell ref="F17:G17"/>
    <mergeCell ref="A2:A8"/>
    <mergeCell ref="B8:C8"/>
    <mergeCell ref="F8:G8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75B3-71BB-444A-B9B5-383AA6015DBF}">
  <dimension ref="A1:D8"/>
  <sheetViews>
    <sheetView workbookViewId="0">
      <selection activeCell="C16" sqref="C16"/>
    </sheetView>
  </sheetViews>
  <sheetFormatPr baseColWidth="10" defaultRowHeight="16" x14ac:dyDescent="0.2"/>
  <cols>
    <col min="1" max="1" width="24.1640625" bestFit="1" customWidth="1"/>
    <col min="2" max="2" width="12.83203125" customWidth="1"/>
    <col min="3" max="3" width="17.5" customWidth="1"/>
    <col min="4" max="4" width="19.6640625" bestFit="1" customWidth="1"/>
  </cols>
  <sheetData>
    <row r="1" spans="1:4" x14ac:dyDescent="0.2">
      <c r="A1" s="38"/>
      <c r="B1" s="46" t="s">
        <v>35</v>
      </c>
      <c r="C1" s="46" t="s">
        <v>21</v>
      </c>
      <c r="D1" s="46" t="s">
        <v>99</v>
      </c>
    </row>
    <row r="2" spans="1:4" x14ac:dyDescent="0.2">
      <c r="A2" s="17" t="s">
        <v>14</v>
      </c>
      <c r="B2" s="25" t="s">
        <v>124</v>
      </c>
      <c r="C2" s="25" t="s">
        <v>154</v>
      </c>
      <c r="D2" s="25" t="s">
        <v>195</v>
      </c>
    </row>
    <row r="3" spans="1:4" x14ac:dyDescent="0.2">
      <c r="A3" s="41"/>
      <c r="B3" s="25" t="s">
        <v>6</v>
      </c>
      <c r="C3" s="42" t="s">
        <v>6</v>
      </c>
      <c r="D3" s="25" t="s">
        <v>6</v>
      </c>
    </row>
    <row r="4" spans="1:4" x14ac:dyDescent="0.2">
      <c r="A4" s="17" t="s">
        <v>110</v>
      </c>
      <c r="B4" s="25" t="s">
        <v>0</v>
      </c>
      <c r="C4" s="42" t="s">
        <v>0</v>
      </c>
      <c r="D4" s="25" t="s">
        <v>0</v>
      </c>
    </row>
    <row r="5" spans="1:4" x14ac:dyDescent="0.2">
      <c r="A5" s="17" t="s">
        <v>111</v>
      </c>
      <c r="B5" s="25" t="s">
        <v>0</v>
      </c>
      <c r="C5" s="42" t="s">
        <v>0</v>
      </c>
      <c r="D5" s="25" t="s">
        <v>0</v>
      </c>
    </row>
    <row r="6" spans="1:4" ht="17" thickBot="1" x14ac:dyDescent="0.25">
      <c r="A6" s="6" t="s">
        <v>16</v>
      </c>
      <c r="B6" s="43">
        <v>31924</v>
      </c>
      <c r="C6" s="44">
        <v>31924</v>
      </c>
      <c r="D6" s="45">
        <v>31924</v>
      </c>
    </row>
    <row r="7" spans="1:4" x14ac:dyDescent="0.2">
      <c r="A7" s="65" t="s">
        <v>2</v>
      </c>
      <c r="B7" s="65"/>
      <c r="C7" s="12"/>
    </row>
    <row r="8" spans="1:4" x14ac:dyDescent="0.2">
      <c r="A8" s="16"/>
      <c r="B8" s="10"/>
      <c r="C8" s="12"/>
    </row>
  </sheetData>
  <mergeCells count="1">
    <mergeCell ref="A7:B7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C5120-E80D-8045-92F1-0915420A8B21}">
  <dimension ref="A1:M19"/>
  <sheetViews>
    <sheetView zoomScale="140" zoomScaleNormal="140" workbookViewId="0">
      <selection activeCell="I10" activeCellId="1" sqref="J10 I10"/>
    </sheetView>
  </sheetViews>
  <sheetFormatPr baseColWidth="10" defaultRowHeight="16" x14ac:dyDescent="0.2"/>
  <cols>
    <col min="2" max="2" width="13" bestFit="1" customWidth="1"/>
    <col min="3" max="3" width="12.5" bestFit="1" customWidth="1"/>
    <col min="8" max="8" width="13" bestFit="1" customWidth="1"/>
    <col min="9" max="9" width="12.6640625" bestFit="1" customWidth="1"/>
    <col min="10" max="10" width="9.5" bestFit="1" customWidth="1"/>
  </cols>
  <sheetData>
    <row r="1" spans="1:13" x14ac:dyDescent="0.2">
      <c r="A1" s="12" t="s">
        <v>100</v>
      </c>
      <c r="B1" s="12"/>
      <c r="C1" s="12"/>
      <c r="D1" s="12"/>
      <c r="E1" s="12"/>
      <c r="F1" s="12"/>
      <c r="G1" s="12" t="s">
        <v>107</v>
      </c>
      <c r="H1" s="12"/>
      <c r="I1" s="12"/>
      <c r="J1" s="12"/>
      <c r="K1" s="12"/>
    </row>
    <row r="2" spans="1:13" x14ac:dyDescent="0.2">
      <c r="A2" s="56" t="s">
        <v>104</v>
      </c>
      <c r="B2" s="12"/>
      <c r="C2" s="68" t="s">
        <v>101</v>
      </c>
      <c r="D2" s="68"/>
      <c r="E2" s="12"/>
      <c r="F2" s="12"/>
      <c r="G2" s="56" t="s">
        <v>104</v>
      </c>
      <c r="H2" s="12"/>
      <c r="I2" s="70" t="s">
        <v>101</v>
      </c>
      <c r="J2" s="70"/>
      <c r="K2" s="12"/>
    </row>
    <row r="3" spans="1:13" x14ac:dyDescent="0.2">
      <c r="A3" s="12"/>
      <c r="B3" s="12"/>
      <c r="C3" s="46" t="s">
        <v>103</v>
      </c>
      <c r="D3" s="46" t="s">
        <v>13</v>
      </c>
      <c r="E3" s="12" t="s">
        <v>108</v>
      </c>
      <c r="F3" s="12"/>
      <c r="G3" s="12"/>
      <c r="H3" s="12"/>
      <c r="I3" s="46" t="s">
        <v>103</v>
      </c>
      <c r="J3" s="46" t="s">
        <v>13</v>
      </c>
      <c r="K3" s="12" t="s">
        <v>108</v>
      </c>
    </row>
    <row r="4" spans="1:13" x14ac:dyDescent="0.2">
      <c r="A4" s="70" t="s">
        <v>109</v>
      </c>
      <c r="B4" s="53" t="s">
        <v>102</v>
      </c>
      <c r="C4" s="39">
        <v>13846</v>
      </c>
      <c r="D4" s="39">
        <v>0</v>
      </c>
      <c r="E4" s="12"/>
      <c r="F4" s="12"/>
      <c r="G4" s="70" t="s">
        <v>109</v>
      </c>
      <c r="H4" s="53" t="s">
        <v>102</v>
      </c>
      <c r="I4" s="39">
        <v>13649</v>
      </c>
      <c r="J4" s="39">
        <v>0</v>
      </c>
      <c r="K4" s="12"/>
    </row>
    <row r="5" spans="1:13" x14ac:dyDescent="0.2">
      <c r="A5" s="70"/>
      <c r="B5" s="53" t="s">
        <v>13</v>
      </c>
      <c r="C5" s="39">
        <v>100</v>
      </c>
      <c r="D5" s="49">
        <v>1715</v>
      </c>
      <c r="E5" s="52">
        <f xml:space="preserve"> (D5/(D5+C5))*100</f>
        <v>94.490358126721759</v>
      </c>
      <c r="F5" s="12"/>
      <c r="G5" s="70"/>
      <c r="H5" s="53" t="s">
        <v>13</v>
      </c>
      <c r="I5" s="39">
        <v>92</v>
      </c>
      <c r="J5" s="49">
        <v>1666</v>
      </c>
      <c r="K5" s="52">
        <f xml:space="preserve"> (J5/(J5+I5))*100</f>
        <v>94.766780432309446</v>
      </c>
      <c r="M5">
        <f>SUM(J5,I5)/SUM(J5,I5,I4)</f>
        <v>0.11410397871097554</v>
      </c>
    </row>
    <row r="6" spans="1:13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3" x14ac:dyDescent="0.2">
      <c r="A7" s="56" t="s">
        <v>105</v>
      </c>
      <c r="B7" s="12"/>
      <c r="C7" s="68" t="s">
        <v>101</v>
      </c>
      <c r="D7" s="68"/>
      <c r="E7" s="12"/>
      <c r="F7" s="12"/>
      <c r="G7" s="56" t="s">
        <v>105</v>
      </c>
      <c r="H7" s="12"/>
      <c r="I7" s="70" t="s">
        <v>101</v>
      </c>
      <c r="J7" s="70"/>
      <c r="K7" s="12"/>
    </row>
    <row r="8" spans="1:13" x14ac:dyDescent="0.2">
      <c r="A8" s="12"/>
      <c r="B8" s="12"/>
      <c r="C8" s="46" t="s">
        <v>103</v>
      </c>
      <c r="D8" s="46" t="s">
        <v>13</v>
      </c>
      <c r="E8" s="12" t="s">
        <v>108</v>
      </c>
      <c r="F8" s="12"/>
      <c r="G8" s="12"/>
      <c r="H8" s="12"/>
      <c r="I8" s="46" t="s">
        <v>103</v>
      </c>
      <c r="J8" s="46" t="s">
        <v>13</v>
      </c>
      <c r="K8" s="12" t="s">
        <v>108</v>
      </c>
    </row>
    <row r="9" spans="1:13" x14ac:dyDescent="0.2">
      <c r="A9" s="70" t="s">
        <v>109</v>
      </c>
      <c r="B9" s="53" t="s">
        <v>102</v>
      </c>
      <c r="C9" s="39">
        <v>13346</v>
      </c>
      <c r="D9" s="39">
        <v>0</v>
      </c>
      <c r="E9" s="12"/>
      <c r="F9" s="12"/>
      <c r="G9" s="70" t="s">
        <v>109</v>
      </c>
      <c r="H9" s="53" t="s">
        <v>102</v>
      </c>
      <c r="I9" s="39">
        <v>13210</v>
      </c>
      <c r="J9" s="39">
        <v>0</v>
      </c>
      <c r="K9" s="12"/>
    </row>
    <row r="10" spans="1:13" x14ac:dyDescent="0.2">
      <c r="A10" s="70"/>
      <c r="B10" s="53" t="s">
        <v>13</v>
      </c>
      <c r="C10" s="39">
        <v>897</v>
      </c>
      <c r="D10" s="49">
        <v>1903</v>
      </c>
      <c r="E10" s="52">
        <f xml:space="preserve"> (D10/(D10+C10))*100</f>
        <v>67.964285714285708</v>
      </c>
      <c r="F10" s="12"/>
      <c r="G10" s="70"/>
      <c r="H10" s="53" t="s">
        <v>13</v>
      </c>
      <c r="I10" s="39">
        <v>862</v>
      </c>
      <c r="J10" s="49">
        <v>1890</v>
      </c>
      <c r="K10" s="52">
        <f xml:space="preserve"> (J10/(J10+I10))*100</f>
        <v>68.677325581395351</v>
      </c>
      <c r="M10">
        <f>SUM(J10,I10)/SUM(J10,I10,I9)</f>
        <v>0.1724094724971808</v>
      </c>
    </row>
    <row r="11" spans="1:13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x14ac:dyDescent="0.2">
      <c r="A12" s="56" t="s">
        <v>106</v>
      </c>
      <c r="B12" s="12"/>
      <c r="C12" s="68" t="s">
        <v>101</v>
      </c>
      <c r="D12" s="68"/>
      <c r="E12" s="12"/>
      <c r="F12" s="12"/>
      <c r="G12" s="56" t="s">
        <v>106</v>
      </c>
      <c r="H12" s="12"/>
      <c r="I12" s="68" t="s">
        <v>101</v>
      </c>
      <c r="J12" s="68"/>
      <c r="K12" s="12"/>
    </row>
    <row r="13" spans="1:13" x14ac:dyDescent="0.2">
      <c r="A13" s="12"/>
      <c r="B13" s="12"/>
      <c r="C13" s="46" t="s">
        <v>103</v>
      </c>
      <c r="D13" s="46" t="s">
        <v>13</v>
      </c>
      <c r="E13" s="12" t="s">
        <v>108</v>
      </c>
      <c r="F13" s="12"/>
      <c r="G13" s="12"/>
      <c r="H13" s="12"/>
      <c r="I13" s="46" t="s">
        <v>103</v>
      </c>
      <c r="J13" s="46" t="s">
        <v>13</v>
      </c>
      <c r="K13" s="12" t="s">
        <v>108</v>
      </c>
    </row>
    <row r="14" spans="1:13" x14ac:dyDescent="0.2">
      <c r="A14" s="70" t="s">
        <v>109</v>
      </c>
      <c r="B14" s="53" t="s">
        <v>102</v>
      </c>
      <c r="C14" s="39">
        <v>14914</v>
      </c>
      <c r="D14" s="39">
        <v>0</v>
      </c>
      <c r="E14" s="12"/>
      <c r="F14" s="12"/>
      <c r="G14" s="70" t="s">
        <v>109</v>
      </c>
      <c r="H14" s="53" t="s">
        <v>102</v>
      </c>
      <c r="I14" s="39">
        <v>14532</v>
      </c>
      <c r="J14" s="39">
        <v>0</v>
      </c>
      <c r="K14" s="12"/>
    </row>
    <row r="15" spans="1:13" x14ac:dyDescent="0.2">
      <c r="A15" s="70"/>
      <c r="B15" s="53" t="s">
        <v>13</v>
      </c>
      <c r="C15" s="39">
        <v>1197</v>
      </c>
      <c r="D15" s="49">
        <v>272</v>
      </c>
      <c r="E15" s="52">
        <f xml:space="preserve"> (D15/(D15+C15))*100</f>
        <v>18.515997277059224</v>
      </c>
      <c r="F15" s="12"/>
      <c r="G15" s="70"/>
      <c r="H15" s="53" t="s">
        <v>13</v>
      </c>
      <c r="I15" s="39">
        <v>1160</v>
      </c>
      <c r="J15" s="49">
        <v>270</v>
      </c>
      <c r="K15" s="52">
        <f xml:space="preserve"> (J15/(J15+I15))*100</f>
        <v>18.88111888111888</v>
      </c>
      <c r="M15">
        <f>SUM(J15,I15)/SUM(J15,I15,I14)</f>
        <v>8.9587770956020552E-2</v>
      </c>
    </row>
    <row r="19" spans="10:10" x14ac:dyDescent="0.2">
      <c r="J19">
        <f>SUM(J15,I15,J10,I10,J5,I5)/SUM(I4,I5,J5,I9,I10,J10,I14,I15,J15)</f>
        <v>0.12549914432401596</v>
      </c>
    </row>
  </sheetData>
  <mergeCells count="12">
    <mergeCell ref="A14:A15"/>
    <mergeCell ref="G4:G5"/>
    <mergeCell ref="G9:G10"/>
    <mergeCell ref="G14:G15"/>
    <mergeCell ref="C12:D12"/>
    <mergeCell ref="C7:D7"/>
    <mergeCell ref="I2:J2"/>
    <mergeCell ref="I7:J7"/>
    <mergeCell ref="I12:J12"/>
    <mergeCell ref="C2:D2"/>
    <mergeCell ref="A4:A5"/>
    <mergeCell ref="A9:A1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reg_bin</vt:lpstr>
      <vt:lpstr>diff</vt:lpstr>
      <vt:lpstr>effect sizes</vt:lpstr>
      <vt:lpstr>effect sizes_2000 to 2007</vt:lpstr>
      <vt:lpstr>ppov_hinc</vt:lpstr>
      <vt:lpstr>periphery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Ada Tran</dc:creator>
  <cp:lastModifiedBy>Microsoft Office User</cp:lastModifiedBy>
  <cp:lastPrinted>2021-03-11T16:48:26Z</cp:lastPrinted>
  <dcterms:created xsi:type="dcterms:W3CDTF">2021-03-09T19:36:17Z</dcterms:created>
  <dcterms:modified xsi:type="dcterms:W3CDTF">2022-08-26T19:47:27Z</dcterms:modified>
</cp:coreProperties>
</file>